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tables/table1.xml" ContentType="application/vnd.openxmlformats-officedocument.spreadsheetml.table+xml"/>
  <Override PartName="/xl/worksheets/sheet2.xml" ContentType="application/vnd.openxmlformats-officedocument.spreadsheetml.worksheet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xl/tables/table4.xml" ContentType="application/vnd.openxmlformats-officedocument.spreadsheetml.table+xml"/>
  <Override PartName="/xl/worksheets/sheet3.xml" ContentType="application/vnd.openxmlformats-officedocument.spreadsheetml.worksheet+xml"/>
  <Override PartName="/xl/tables/table5.xml" ContentType="application/vnd.openxmlformats-officedocument.spreadsheetml.table+xml"/>
  <Override PartName="/xl/worksheets/sheet4.xml" ContentType="application/vnd.openxmlformats-officedocument.spreadsheetml.worksheet+xml"/>
  <Override PartName="/xl/tables/table6.xml" ContentType="application/vnd.openxmlformats-officedocument.spreadsheetml.table+xml"/>
  <Override PartName="/xl/worksheets/sheet5.xml" ContentType="application/vnd.openxmlformats-officedocument.spreadsheetml.worksheet+xml"/>
  <Override PartName="/xl/tables/table7.xml" ContentType="application/vnd.openxmlformats-officedocument.spreadsheetml.table+xml"/>
  <Override PartName="/xl/worksheets/sheet6.xml" ContentType="application/vnd.openxmlformats-officedocument.spreadsheetml.worksheet+xml"/>
  <Override PartName="/xl/tables/table8.xml" ContentType="application/vnd.openxmlformats-officedocument.spreadsheetml.table+xml"/>
  <Override PartName="/xl/worksheets/sheet7.xml" ContentType="application/vnd.openxmlformats-officedocument.spreadsheetml.worksheet+xml"/>
  <Override PartName="/xl/tables/table9.xml" ContentType="application/vnd.openxmlformats-officedocument.spreadsheetml.table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tables/table10.xml" ContentType="application/vnd.openxmlformats-officedocument.spreadsheetml.table+xml"/>
  <Override PartName="/xl/worksheets/sheet12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xWindow="0" yWindow="0" windowWidth="16384" windowHeight="8192" tabRatio="500" firstSheet="0" activeTab="6" autoFilterDateGrouping="1"/>
  </bookViews>
  <sheets>
    <sheet xmlns:r="http://schemas.openxmlformats.org/officeDocument/2006/relationships" name="Company Names" sheetId="1" state="visible" r:id="rId1"/>
    <sheet xmlns:r="http://schemas.openxmlformats.org/officeDocument/2006/relationships" name="MTG Set Lookup Table" sheetId="2" state="visible" r:id="rId2"/>
    <sheet xmlns:r="http://schemas.openxmlformats.org/officeDocument/2006/relationships" name="MTG Set" sheetId="3" state="visible" r:id="rId3"/>
    <sheet xmlns:r="http://schemas.openxmlformats.org/officeDocument/2006/relationships" name="Sales Order" sheetId="4" state="visible" r:id="rId4"/>
    <sheet xmlns:r="http://schemas.openxmlformats.org/officeDocument/2006/relationships" name="Sales Order Item" sheetId="5" state="visible" r:id="rId5"/>
    <sheet xmlns:r="http://schemas.openxmlformats.org/officeDocument/2006/relationships" name="Product" sheetId="6" state="visible" r:id="rId6"/>
    <sheet xmlns:r="http://schemas.openxmlformats.org/officeDocument/2006/relationships" name="Sourcing" sheetId="7" state="visible" r:id="rId7"/>
    <sheet xmlns:r="http://schemas.openxmlformats.org/officeDocument/2006/relationships" name="Supplier" sheetId="8" state="visible" r:id="rId8"/>
    <sheet xmlns:r="http://schemas.openxmlformats.org/officeDocument/2006/relationships" name="Statistics" sheetId="9" state="visible" r:id="rId9"/>
    <sheet xmlns:r="http://schemas.openxmlformats.org/officeDocument/2006/relationships" name="PKM Set" sheetId="10" state="visible" r:id="rId10"/>
    <sheet xmlns:r="http://schemas.openxmlformats.org/officeDocument/2006/relationships" name="Purchases" sheetId="11" state="visible" r:id="rId11"/>
    <sheet xmlns:r="http://schemas.openxmlformats.org/officeDocument/2006/relationships" name="MTG Set Import Raw" sheetId="12" state="visible" r:id="rId12"/>
  </sheets>
  <definedNames>
    <definedName name="v_Item_Shipping_Cost_In" hidden="0" function="0" vbProcedure="0">Statistics!$B$23</definedName>
    <definedName name="v_Item_Shipping_Cost_Out" hidden="0" function="0" vbProcedure="0">Statistics!$B$14</definedName>
  </definedNames>
  <calcPr calcId="124519" fullCalcOnLoad="1" refMode="A1" iterate="0" iterateCount="100" iterateDelta="0.0001"/>
</workbook>
</file>

<file path=xl/styles.xml><?xml version="1.0" encoding="utf-8"?>
<styleSheet xmlns="http://schemas.openxmlformats.org/spreadsheetml/2006/main">
  <numFmts count="3">
    <numFmt numFmtId="164" formatCode="[$£-809]#,##0.00"/>
    <numFmt numFmtId="165" formatCode="dd/mm/yyyy"/>
    <numFmt numFmtId="166" formatCode="hh:mm"/>
  </numFmts>
  <fonts count="6">
    <font>
      <name val="Aptos Narrow"/>
      <charset val="1"/>
      <family val="2"/>
      <color rgb="FF000000"/>
      <sz val="11"/>
    </font>
    <font>
      <name val="Arial"/>
      <family val="0"/>
      <sz val="10"/>
    </font>
    <font>
      <name val="Arial"/>
      <family val="0"/>
      <sz val="10"/>
    </font>
    <font>
      <name val="Arial"/>
      <family val="0"/>
      <sz val="10"/>
    </font>
    <font>
      <name val="Noto Sans CJK SC"/>
      <family val="2"/>
      <color rgb="FF000000"/>
      <sz val="11"/>
    </font>
    <font>
      <name val="Aptos Narrow"/>
      <charset val="1"/>
      <family val="2"/>
      <b val="1"/>
      <color rgb="FF000000"/>
      <sz val="1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6">
    <xf numFmtId="0" fontId="0" fillId="0" borderId="0" applyAlignment="1">
      <alignment horizontal="general" vertical="bottom"/>
    </xf>
    <xf numFmtId="43" fontId="3" fillId="0" borderId="0"/>
    <xf numFmtId="41" fontId="3" fillId="0" borderId="0"/>
    <xf numFmtId="44" fontId="3" fillId="0" borderId="0"/>
    <xf numFmtId="42" fontId="3" fillId="0" borderId="0"/>
    <xf numFmtId="9" fontId="3" fillId="0" borderId="0"/>
  </cellStyleXfs>
  <cellXfs count="31">
    <xf numFmtId="0" fontId="0" fillId="0" borderId="0" applyAlignment="1" pivotButton="0" quotePrefix="0" xfId="0">
      <alignment horizontal="general" vertical="bottom"/>
    </xf>
    <xf numFmtId="0" fontId="0" fillId="0" borderId="0" applyAlignment="1" pivotButton="0" quotePrefix="0" xfId="0">
      <alignment horizontal="general" vertical="bottom"/>
    </xf>
    <xf numFmtId="0" fontId="0" fillId="0" borderId="0" applyAlignment="1" pivotButton="0" quotePrefix="0" xfId="0">
      <alignment horizontal="general" vertical="bottom"/>
    </xf>
    <xf numFmtId="0" fontId="0" fillId="0" borderId="0" applyAlignment="1" pivotButton="0" quotePrefix="0" xfId="0">
      <alignment horizontal="general" vertical="bottom"/>
    </xf>
    <xf numFmtId="0" fontId="0" fillId="0" borderId="0" applyAlignment="1" pivotButton="0" quotePrefix="0" xfId="0">
      <alignment horizontal="general" vertical="bottom" wrapText="1"/>
    </xf>
    <xf numFmtId="49" fontId="0" fillId="0" borderId="0" applyAlignment="1" pivotButton="0" quotePrefix="0" xfId="0">
      <alignment horizontal="general" vertical="bottom"/>
    </xf>
    <xf numFmtId="164" fontId="0" fillId="0" borderId="0" applyAlignment="1" pivotButton="0" quotePrefix="0" xfId="0">
      <alignment horizontal="general" vertical="bottom"/>
    </xf>
    <xf numFmtId="1" fontId="0" fillId="0" borderId="0" applyAlignment="1" pivotButton="0" quotePrefix="0" xfId="0">
      <alignment horizontal="general" vertical="bottom"/>
    </xf>
    <xf numFmtId="2" fontId="0" fillId="0" borderId="0" applyAlignment="1" pivotButton="0" quotePrefix="0" xfId="0">
      <alignment horizontal="general" vertical="bottom"/>
    </xf>
    <xf numFmtId="164" fontId="0" fillId="0" borderId="0" applyAlignment="1" pivotButton="0" quotePrefix="0" xfId="0">
      <alignment horizontal="general" vertical="bottom"/>
    </xf>
    <xf numFmtId="1" fontId="0" fillId="0" borderId="0" applyAlignment="1" pivotButton="0" quotePrefix="0" xfId="0">
      <alignment horizontal="general" vertical="bottom"/>
    </xf>
    <xf numFmtId="164" fontId="0" fillId="0" borderId="0" applyAlignment="1" pivotButton="0" quotePrefix="0" xfId="0">
      <alignment horizontal="general" vertical="bottom" wrapText="1"/>
    </xf>
    <xf numFmtId="1" fontId="0" fillId="0" borderId="0" applyAlignment="1" pivotButton="0" quotePrefix="0" xfId="0">
      <alignment horizontal="general" vertical="bottom" wrapText="1"/>
    </xf>
    <xf numFmtId="2" fontId="0" fillId="0" borderId="0" applyAlignment="1" pivotButton="0" quotePrefix="0" xfId="0">
      <alignment horizontal="general" vertical="bottom"/>
    </xf>
    <xf numFmtId="165" fontId="0" fillId="0" borderId="0" applyAlignment="1" pivotButton="0" quotePrefix="0" xfId="0">
      <alignment horizontal="general" vertical="bottom"/>
    </xf>
    <xf numFmtId="164" fontId="0" fillId="0" borderId="0" applyAlignment="1" pivotButton="0" quotePrefix="0" xfId="0">
      <alignment horizontal="general" vertical="bottom" wrapText="1"/>
    </xf>
    <xf numFmtId="1" fontId="0" fillId="0" borderId="0" applyAlignment="1" pivotButton="0" quotePrefix="0" xfId="0">
      <alignment horizontal="general" vertical="bottom" wrapText="1"/>
    </xf>
    <xf numFmtId="166" fontId="0" fillId="0" borderId="0" applyAlignment="1" pivotButton="0" quotePrefix="0" xfId="0">
      <alignment horizontal="general" vertical="bottom"/>
    </xf>
    <xf numFmtId="0" fontId="5" fillId="0" borderId="0" applyAlignment="1" pivotButton="0" quotePrefix="0" xfId="0">
      <alignment horizontal="general" vertical="bottom"/>
    </xf>
    <xf numFmtId="0" fontId="0" fillId="0" borderId="0" applyAlignment="1" pivotButton="0" quotePrefix="0" xfId="0">
      <alignment horizontal="general" vertical="bottom"/>
    </xf>
    <xf numFmtId="0" fontId="0" fillId="0" borderId="0" pivotButton="0" quotePrefix="0" xfId="0"/>
    <xf numFmtId="0" fontId="0" fillId="0" borderId="0" applyAlignment="1" pivotButton="0" quotePrefix="0" xfId="0">
      <alignment horizontal="general" vertical="bottom" wrapText="1"/>
    </xf>
    <xf numFmtId="49" fontId="0" fillId="0" borderId="0" applyAlignment="1" pivotButton="0" quotePrefix="0" xfId="0">
      <alignment horizontal="general" vertical="bottom"/>
    </xf>
    <xf numFmtId="164" fontId="0" fillId="0" borderId="0" applyAlignment="1" pivotButton="0" quotePrefix="0" xfId="0">
      <alignment horizontal="general" vertical="bottom"/>
    </xf>
    <xf numFmtId="1" fontId="0" fillId="0" borderId="0" applyAlignment="1" pivotButton="0" quotePrefix="0" xfId="0">
      <alignment horizontal="general" vertical="bottom"/>
    </xf>
    <xf numFmtId="2" fontId="0" fillId="0" borderId="0" applyAlignment="1" pivotButton="0" quotePrefix="0" xfId="0">
      <alignment horizontal="general" vertical="bottom"/>
    </xf>
    <xf numFmtId="164" fontId="0" fillId="0" borderId="0" applyAlignment="1" pivotButton="0" quotePrefix="0" xfId="0">
      <alignment horizontal="general" vertical="bottom" wrapText="1"/>
    </xf>
    <xf numFmtId="1" fontId="0" fillId="0" borderId="0" applyAlignment="1" pivotButton="0" quotePrefix="0" xfId="0">
      <alignment horizontal="general" vertical="bottom" wrapText="1"/>
    </xf>
    <xf numFmtId="165" fontId="0" fillId="0" borderId="0" applyAlignment="1" pivotButton="0" quotePrefix="0" xfId="0">
      <alignment horizontal="general" vertical="bottom"/>
    </xf>
    <xf numFmtId="166" fontId="0" fillId="0" borderId="0" applyAlignment="1" pivotButton="0" quotePrefix="0" xfId="0">
      <alignment horizontal="general" vertical="bottom"/>
    </xf>
    <xf numFmtId="0" fontId="5" fillId="0" borderId="0" applyAlignment="1" pivotButton="0" quotePrefix="0" xfId="0">
      <alignment horizontal="general" vertical="bottom"/>
    </xf>
  </cellXfs>
  <cellStyles count="6">
    <cellStyle name="Normal" xfId="0" builtinId="0"/>
    <cellStyle name="Comma" xfId="1" builtinId="3"/>
    <cellStyle name="Comma [0]" xfId="2" builtinId="6"/>
    <cellStyle name="Currency" xfId="3" builtinId="4"/>
    <cellStyle name="Currency [0]" xfId="4" builtinId="7"/>
    <cellStyle name="Percent" xfId="5" builtinId="5"/>
  </cellStyles>
  <dxfs count="3">
    <dxf>
      <fill>
        <patternFill patternType="solid">
          <fgColor rgb="00FFFFFF"/>
        </patternFill>
      </fill>
    </dxf>
    <dxf>
      <fill>
        <patternFill patternType="solid">
          <fgColor rgb="FF3D3D3D"/>
          <bgColor rgb="FFFFFFFF"/>
        </patternFill>
      </fill>
    </dxf>
    <dxf>
      <font>
        <color rgb="FF006100"/>
      </font>
      <fill>
        <patternFill>
          <bgColor rgb="FFC6EFCE"/>
        </patternFill>
      </fill>
    </dxf>
  </dxf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61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6EFCE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worksheet" Target="/xl/worksheets/sheet9.xml" Id="rId9"/><Relationship Type="http://schemas.openxmlformats.org/officeDocument/2006/relationships/worksheet" Target="/xl/worksheets/sheet10.xml" Id="rId10"/><Relationship Type="http://schemas.openxmlformats.org/officeDocument/2006/relationships/worksheet" Target="/xl/worksheets/sheet11.xml" Id="rId11"/><Relationship Type="http://schemas.openxmlformats.org/officeDocument/2006/relationships/worksheet" Target="/xl/worksheets/sheet12.xml" Id="rId12"/><Relationship Type="http://schemas.openxmlformats.org/officeDocument/2006/relationships/styles" Target="styles.xml" Id="rId13"/><Relationship Type="http://schemas.openxmlformats.org/officeDocument/2006/relationships/theme" Target="theme/theme1.xml" Id="rId14"/></Relationships>
</file>

<file path=xl/tables/table1.xml><?xml version="1.0" encoding="utf-8"?>
<table xmlns="http://schemas.openxmlformats.org/spreadsheetml/2006/main" id="1" name="Table2" displayName="Table2" ref="A1:H25" headerRowCount="1" totalsRowCount="0" totalsRowShown="0">
  <autoFilter ref="A1:H25"/>
  <tableColumns count="8">
    <tableColumn id="1" name="Rank"/>
    <tableColumn id="2" name="Name"/>
    <tableColumn id="3" name="CardMarket"/>
    <tableColumn id="4" name="Companies House"/>
    <tableColumn id="5" name="Domain"/>
    <tableColumn id="6" name="YouTube"/>
    <tableColumn id="7" name="Tierney Approved"/>
    <tableColumn id="8" name="Notes"/>
  </tableColumns>
</table>
</file>

<file path=xl/tables/table2.xml><?xml version="1.0" encoding="utf-8"?>
<table xmlns="http://schemas.openxmlformats.org/spreadsheetml/2006/main" id="2" name="Table1" displayName="Table1" ref="W1:AA2" headerRowCount="1" totalsRowCount="0" totalsRowShown="0">
  <autoFilter ref="W1:AA2"/>
  <tableColumns count="5">
    <tableColumn id="1" name="Set Name"/>
    <tableColumn id="2" name="Card Count"/>
    <tableColumn id="3" name="Released On"/>
    <tableColumn id="4" name="Type Name"/>
    <tableColumn id="5" name="Language Codes"/>
  </tableColumns>
</table>
</file>

<file path=xl/tables/table3.xml><?xml version="1.0" encoding="utf-8"?>
<table xmlns="http://schemas.openxmlformats.org/spreadsheetml/2006/main" id="3" name="tbl_MTG_Scryfall_Set_Type_Map" displayName="tbl_MTG_Scryfall_Set_Type_Map" ref="Q1:R8" headerRowCount="1" totalsRowCount="0" totalsRowShown="0">
  <autoFilter ref="Q1:R8"/>
  <tableColumns count="2">
    <tableColumn id="1" name="My Set Type"/>
    <tableColumn id="2" name="Corresponding Scryfall Set Type(s)"/>
  </tableColumns>
</table>
</file>

<file path=xl/tables/table4.xml><?xml version="1.0" encoding="utf-8"?>
<table xmlns="http://schemas.openxmlformats.org/spreadsheetml/2006/main" id="4" name="tbl_MTG_Set_Type" displayName="tbl_MTG_Set_Type" ref="A1:N9" headerRowCount="1" totalsRowCount="0" totalsRowShown="0">
  <autoFilter ref="A1:N9"/>
  <tableColumns count="14">
    <tableColumn id="1" name="Index"/>
    <tableColumn id="2" name="Set Type"/>
    <tableColumn id="3" name="Buy Window (Months)"/>
    <tableColumn id="4" name="Why"/>
    <tableColumn id="5" name="Heavy Printing Months"/>
    <tableColumn id="6" name="Tapering Months"/>
    <tableColumn id="7" name="Final Print Run Months"/>
    <tableColumn id="8" name="Sell Window (Months)"/>
    <tableColumn id="9" name="Buy Window Month Start"/>
    <tableColumn id="10" name="Buy Window Month End"/>
    <tableColumn id="11" name="Heavy Printing Window Month Start"/>
    <tableColumn id="12" name="Heavy Printing Window Month End"/>
    <tableColumn id="13" name="Sell Window Month Start"/>
    <tableColumn id="14" name="Sell Window Month End"/>
  </tableColumns>
</table>
</file>

<file path=xl/tables/table5.xml><?xml version="1.0" encoding="utf-8"?>
<table xmlns="http://schemas.openxmlformats.org/spreadsheetml/2006/main" id="5" name="tbl_MTG_Set" displayName="tbl_MTG_Set" ref="A2:AT1024" headerRowCount="1" totalsRowCount="0" totalsRowShown="0">
  <autoFilter ref="A2:AT1024"/>
  <tableColumns count="46">
    <tableColumn id="1" name="Index"/>
    <tableColumn id="2" name="Set Name"/>
    <tableColumn id="3" name="Card Count"/>
    <tableColumn id="4" name="Released On"/>
    <tableColumn id="5" name="Type Name"/>
    <tableColumn id="6" name="Language Codes"/>
    <tableColumn id="7" name="Row number"/>
    <tableColumn id="8" name="Months Since Release"/>
    <tableColumn id="9" name="Set Type Record Index"/>
    <tableColumn id="10" name="Buy Window Month Start"/>
    <tableColumn id="11" name="Buy Window Start"/>
    <tableColumn id="12" name="Buy Window Month End"/>
    <tableColumn id="13" name="Buy Window End"/>
    <tableColumn id="14" name="Buy Now?"/>
    <tableColumn id="15" name="Heavy Printing Window Month Start"/>
    <tableColumn id="16" name="Heavy Printing Window Start"/>
    <tableColumn id="17" name="Heavy Printing Window Month End"/>
    <tableColumn id="18" name="Heavy Printing Window End"/>
    <tableColumn id="19" name="Heavy Printing Now?"/>
    <tableColumn id="20" name="Sell Window Month Start"/>
    <tableColumn id="21" name="Sell Window Start"/>
    <tableColumn id="22" name="Sell Window Month End"/>
    <tableColumn id="23" name="Sell Window End"/>
    <tableColumn id="24" name="Sell Now?"/>
    <tableColumn id="25" name="CardMarket PSBBBP"/>
    <tableColumn id="26" name="Chaos Cards PSBBBP"/>
    <tableColumn id="27" name="Magic Madhouse PSBBBP "/>
    <tableColumn id="28" name="MuddleIt PSBBBP"/>
    <tableColumn id="29" name="PlusMarketing PSBBBP"/>
    <tableColumn id="30" name="CardMarket PSBFBBP"/>
    <tableColumn id="31" name="Chaos Cards PSBFBBP"/>
    <tableColumn id="32" name="Magic Madhouse PSBFBBP"/>
    <tableColumn id="33" name="MuddleIt PSBFBBP"/>
    <tableColumn id="34" name="PlusMarketing PSBFBBP"/>
    <tableColumn id="35" name="Play Booster Box Product Id"/>
    <tableColumn id="36" name="Play Booster Box Cost"/>
    <tableColumn id="37" name="Play Booster Box Source Name"/>
    <tableColumn id="38" name="Play Booster Box Size"/>
    <tableColumn id="39" name="Play Booster Cost"/>
    <tableColumn id="40" name="Play Booster Sell Price CardMarket"/>
    <tableColumn id="41" name="Play Booster Sell Price FB Marketplace"/>
    <tableColumn id="42" name="CardMarket Profit"/>
    <tableColumn id="43" name="EV MTG Stocks Link"/>
    <tableColumn id="44" name="Play Booster Expected Market Value"/>
    <tableColumn id="45" name="Play Boost Sealed Market Value"/>
    <tableColumn id="46" name="Play Booster Expected Value"/>
  </tableColumns>
</table>
</file>

<file path=xl/tables/table6.xml><?xml version="1.0" encoding="utf-8"?>
<table xmlns="http://schemas.openxmlformats.org/spreadsheetml/2006/main" id="6" name="tbl_Sales_Order" displayName="tbl_Sales_Order" ref="A1:H16" headerRowCount="1" totalsRowCount="0" totalsRowShown="0">
  <autoFilter ref="A1:H16"/>
  <tableColumns count="8">
    <tableColumn id="1" name="Order ID"/>
    <tableColumn id="2" name="Customer Name"/>
    <tableColumn id="3" name="Platform"/>
    <tableColumn id="4" name="Delivery Address"/>
    <tableColumn id="5" name="Date"/>
    <tableColumn id="6" name="CardMarket Sale ID"/>
    <tableColumn id="7" name="Total Value GBP"/>
    <tableColumn id="8" name="Include In Statistics"/>
  </tableColumns>
</table>
</file>

<file path=xl/tables/table7.xml><?xml version="1.0" encoding="utf-8"?>
<table xmlns="http://schemas.openxmlformats.org/spreadsheetml/2006/main" id="7" name="tbl_Sales_Order_Item" displayName="tbl_Sales_Order_Item" ref="A1:H48" headerRowCount="1" totalsRowCount="0" totalsRowShown="0">
  <autoFilter ref="A1:H48"/>
  <tableColumns count="8">
    <tableColumn id="1" name="Order Item Id"/>
    <tableColumn id="2" name="Order Id"/>
    <tableColumn id="3" name="Product Id"/>
    <tableColumn id="4" name="Quantity"/>
    <tableColumn id="5" name="Order Ref"/>
    <tableColumn id="6" name="Product Name"/>
    <tableColumn id="7" name="Subtotal Price"/>
    <tableColumn id="8" name="Order Included In Statistics"/>
  </tableColumns>
</table>
</file>

<file path=xl/tables/table8.xml><?xml version="1.0" encoding="utf-8"?>
<table xmlns="http://schemas.openxmlformats.org/spreadsheetml/2006/main" id="8" name="tbl_Product" displayName="tbl_Product" ref="A1:C83" headerRowCount="1" totalsRowCount="0" totalsRowShown="0">
  <autoFilter ref="A1:C83"/>
  <tableColumns count="3">
    <tableColumn id="1" name="Product Id"/>
    <tableColumn id="2" name="Name"/>
    <tableColumn id="3" name="Pack Size"/>
  </tableColumns>
</table>
</file>

<file path=xl/tables/table9.xml><?xml version="1.0" encoding="utf-8"?>
<table xmlns="http://schemas.openxmlformats.org/spreadsheetml/2006/main" id="9" name="tbl_Sourcing" displayName="tbl_Sourcing" ref="A1:I85" headerRowCount="1" totalsRowCount="0" totalsRowShown="0">
  <autoFilter ref="A1:I85"/>
  <tableColumns count="9">
    <tableColumn id="1" name="Sourcing Id"/>
    <tableColumn id="2" name="Product Id"/>
    <tableColumn id="3" name="Source Name"/>
    <tableColumn id="4" name="Source Link"/>
    <tableColumn id="5" name="Source Unit Cost"/>
    <tableColumn id="6" name="Active"/>
    <tableColumn id="7" name="Min Order Value"/>
    <tableColumn id="8" name="Notes"/>
    <tableColumn id="9" name="Product Name"/>
  </tableColumns>
</table>
</file>

<file path=xl/tables/table10.xml><?xml version="1.0" encoding="utf-8"?>
<table xmlns="http://schemas.openxmlformats.org/spreadsheetml/2006/main" id="10" name="Table4" displayName="Table4" ref="A1:I24" headerRowCount="1" totalsRowCount="0" totalsRowShown="0">
  <autoFilter ref="A1:I24"/>
  <tableColumns count="9">
    <tableColumn id="1" name="Date"/>
    <tableColumn id="2" name="From"/>
    <tableColumn id="3" name="Name"/>
    <tableColumn id="4" name="Quantity"/>
    <tableColumn id="5" name="Unit Cost"/>
    <tableColumn id="6" name="Notes"/>
    <tableColumn id="7" name="SKU"/>
    <tableColumn id="8" name="Received?"/>
    <tableColumn id="9" name="Purpose"/>
  </tableColumns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Relationships xmlns="http://schemas.openxmlformats.org/package/2006/relationships"><Relationship Type="http://schemas.openxmlformats.org/officeDocument/2006/relationships/table" Target="/xl/tables/table1.xml" Id="rId1"/></Relationships>
</file>

<file path=xl/worksheets/_rels/sheet2.xml.rels><Relationships xmlns="http://schemas.openxmlformats.org/package/2006/relationships"><Relationship Type="http://schemas.openxmlformats.org/officeDocument/2006/relationships/table" Target="/xl/tables/table2.xml" Id="rId1"/><Relationship Type="http://schemas.openxmlformats.org/officeDocument/2006/relationships/table" Target="/xl/tables/table3.xml" Id="rId2"/><Relationship Type="http://schemas.openxmlformats.org/officeDocument/2006/relationships/table" Target="/xl/tables/table4.xml" Id="rId3"/></Relationships>
</file>

<file path=xl/worksheets/_rels/sheet3.xml.rels><Relationships xmlns="http://schemas.openxmlformats.org/package/2006/relationships"><Relationship Type="http://schemas.openxmlformats.org/officeDocument/2006/relationships/hyperlink" Target="https://www.mtgstocks.com/sets/363-modern-horizons-2" TargetMode="External" Id="rId1"/><Relationship Type="http://schemas.openxmlformats.org/officeDocument/2006/relationships/hyperlink" Target="https://www.mtgstocks.com/sets/2098-innistrad-remastered" TargetMode="External" Id="rId2"/><Relationship Type="http://schemas.openxmlformats.org/officeDocument/2006/relationships/hyperlink" Target="https://www.mtgstocks.com/sets/1903-modern-horizons-3" TargetMode="External" Id="rId3"/><Relationship Type="http://schemas.openxmlformats.org/officeDocument/2006/relationships/hyperlink" Target="https://www.mtgstocks.com/sets/324-war-of-the-spark" TargetMode="External" Id="rId4"/><Relationship Type="http://schemas.openxmlformats.org/officeDocument/2006/relationships/hyperlink" Target="https://www.mtgstocks.com/sets/1901-outlaws-of-thunder-junction" TargetMode="External" Id="rId5"/><Relationship Type="http://schemas.openxmlformats.org/officeDocument/2006/relationships/hyperlink" Target="https://www.mtgstocks.com/sets/2197-universes-beyond-final-fantasy" TargetMode="External" Id="rId6"/><Relationship Type="http://schemas.openxmlformats.org/officeDocument/2006/relationships/hyperlink" Target="https://www.mtgstocks.com/sets/2262-marvels-spider-man" TargetMode="External" Id="rId7"/><Relationship Type="http://schemas.openxmlformats.org/officeDocument/2006/relationships/hyperlink" Target="https://www.mtgstocks.com/sets/1906-bloomburrow" TargetMode="External" Id="rId8"/><Relationship Type="http://schemas.openxmlformats.org/officeDocument/2006/relationships/hyperlink" Target="https://www.mtgstocks.com/sets/1998-duskmourn-house-of-horror" TargetMode="External" Id="rId9"/><Relationship Type="http://schemas.openxmlformats.org/officeDocument/2006/relationships/hyperlink" Target="https://www.mtgstocks.com/sets/2229-tarkir-dragonstorm" TargetMode="External" Id="rId10"/><Relationship Type="http://schemas.openxmlformats.org/officeDocument/2006/relationships/hyperlink" Target="https://www.mtgstocks.com/sets/255-oath-of-the-gatewatch" TargetMode="External" Id="rId11"/><Relationship Type="http://schemas.openxmlformats.org/officeDocument/2006/relationships/hyperlink" Target="https://www.mtgstocks.com/sets/2231-edge-of-eternities" TargetMode="External" Id="rId12"/><Relationship Type="http://schemas.openxmlformats.org/officeDocument/2006/relationships/hyperlink" Target="https://www.mtgstocks.com/sets/2097-aetherdrift" TargetMode="External" Id="rId13"/><Relationship Type="http://schemas.openxmlformats.org/officeDocument/2006/relationships/hyperlink" Target="https://www.mtgstocks.com/sets/1377-avatar-the-last-airbender" TargetMode="External" Id="rId14"/><Relationship Type="http://schemas.openxmlformats.org/officeDocument/2006/relationships/hyperlink" Target="https://www.mtgstocks.com/sets/1868-murders-at-karlov-manor" TargetMode="External" Id="rId15"/><Relationship Type="http://schemas.openxmlformats.org/officeDocument/2006/relationships/hyperlink" Target="https://www.mtgstocks.com/sets/291-dominaria" TargetMode="External" Id="rId16"/><Relationship Type="http://schemas.openxmlformats.org/officeDocument/2006/relationships/table" Target="/xl/tables/table5.xml" Id="rId17"/></Relationships>
</file>

<file path=xl/worksheets/_rels/sheet4.xml.rels><Relationships xmlns="http://schemas.openxmlformats.org/package/2006/relationships"><Relationship Type="http://schemas.openxmlformats.org/officeDocument/2006/relationships/table" Target="/xl/tables/table6.xml" Id="rId1"/></Relationships>
</file>

<file path=xl/worksheets/_rels/sheet5.xml.rels><Relationships xmlns="http://schemas.openxmlformats.org/package/2006/relationships"><Relationship Type="http://schemas.openxmlformats.org/officeDocument/2006/relationships/table" Target="/xl/tables/table7.xml" Id="rId1"/></Relationships>
</file>

<file path=xl/worksheets/_rels/sheet6.xml.rels><Relationships xmlns="http://schemas.openxmlformats.org/package/2006/relationships"><Relationship Type="http://schemas.openxmlformats.org/officeDocument/2006/relationships/table" Target="/xl/tables/table8.xml" Id="rId1"/></Relationships>
</file>

<file path=xl/worksheets/_rels/sheet7.xml.rels><Relationships xmlns="http://schemas.openxmlformats.org/package/2006/relationships"><Relationship Type="http://schemas.openxmlformats.org/officeDocument/2006/relationships/hyperlink" Target="https://www.cardmarket.com/en/Magic/Products/Booster-Boxes/Modern-Horizons-2-Set-Booster-Box?sellerCountry=13&amp;language=1" TargetMode="External" Id="rId1"/><Relationship Type="http://schemas.openxmlformats.org/officeDocument/2006/relationships/hyperlink" Target="https://www.cardmarket.com/en/Magic/Products/Booster-Boxes/The-Lost-Caverns-of-Ixalan-Set-Booster-Box?sellerCountry=13&amp;language=1" TargetMode="External" Id="rId2"/><Relationship Type="http://schemas.openxmlformats.org/officeDocument/2006/relationships/hyperlink" Target="https://www.cardmarket.com/en/Magic/Products/Booster-Boxes/Innistrad-Remastered-Play-Booster-Box?sellerCountry=13&amp;language=1" TargetMode="External" Id="rId3"/><Relationship Type="http://schemas.openxmlformats.org/officeDocument/2006/relationships/hyperlink" Target="https://www.cardmarket.com/en/Magic/Products/Booster-Boxes/Lorwyn-Eclipsed-Play-Booster-Box?sellerCountry=13&amp;language=1" TargetMode="External" Id="rId4"/><Relationship Type="http://schemas.openxmlformats.org/officeDocument/2006/relationships/hyperlink" Target="https://www.cardmarket.com/en/Magic/Products/Booster-Boxes/Innistrad-Midnight-Hunt-Set-Booster-Box?sellerCountry=13&amp;language=1" TargetMode="External" Id="rId5"/><Relationship Type="http://schemas.openxmlformats.org/officeDocument/2006/relationships/hyperlink" Target="https://www.cardmarket.com/en/Magic/Products/Booster-Boxes/Kaldheim-Set-Booster-Box?sellerCountry=13&amp;language=1" TargetMode="External" Id="rId6"/><Relationship Type="http://schemas.openxmlformats.org/officeDocument/2006/relationships/hyperlink" Target="https://www.cardmarket.com/en/Magic/Products/Booster-Boxes/Commander-Masters-Set-Booster-Box?sellerCountry=13&amp;language=1" TargetMode="External" Id="rId7"/><Relationship Type="http://schemas.openxmlformats.org/officeDocument/2006/relationships/hyperlink" Target="https://www.cardmarket.com/en/Magic/Products/Booster-Boxes/War-of-the-Spark-Booster-Box?sellerCountry=13&amp;language=1" TargetMode="External" Id="rId8"/><Relationship Type="http://schemas.openxmlformats.org/officeDocument/2006/relationships/hyperlink" Target="https://www.cardmarket.com/en/Magic/Products/Booster-Boxes/Strixhaven-School-of-Mages-Set-Booster-Box?sellerCountry=13&amp;language=1" TargetMode="External" Id="rId9"/><Relationship Type="http://schemas.openxmlformats.org/officeDocument/2006/relationships/hyperlink" Target="https://www.cardmarket.com/en/Magic/Products/Booster-Boxes/Throne-of-Eldraine-Booster-Box?sellerCountry=13&amp;language=1" TargetMode="External" Id="rId10"/><Relationship Type="http://schemas.openxmlformats.org/officeDocument/2006/relationships/hyperlink" Target="https://www.cardmarket.com/en/Magic/Products/Booster-Boxes/Outlaws-of-Thunder-Junction-Play-Booster-Box?sellerCountry=13&amp;language=1" TargetMode="External" Id="rId11"/><Relationship Type="http://schemas.openxmlformats.org/officeDocument/2006/relationships/hyperlink" Target="https://www.cardmarket.com/en/Magic/Products/Booster-Boxes/Magic-The-Gathering-Avatar-The-Last-Airbender-Play-Booster-Box?sellerCountry=13&amp;language=1" TargetMode="External" Id="rId12"/><Relationship Type="http://schemas.openxmlformats.org/officeDocument/2006/relationships/hyperlink" Target="https://www.cardmarket.com/en/Magic/Products/Booster-Boxes/Innistrad-Crimson-Vow-Set-Booster-Box?sellerCountry=13&amp;language=1" TargetMode="External" Id="rId13"/><Relationship Type="http://schemas.openxmlformats.org/officeDocument/2006/relationships/hyperlink" Target="https://www.cardmarket.com/en/Magic/Products/Booster-Boxes/March-of-the-Machine-Set-Booster-Box?sellerCountry=13&amp;language=1" TargetMode="External" Id="rId14"/><Relationship Type="http://schemas.openxmlformats.org/officeDocument/2006/relationships/hyperlink" Target="https://www.cardmarket.com/en/Magic/Products/Booster-Boxes/Modern-Horizons-3-Play-Booster-Box?sellerCountry=13&amp;language=1" TargetMode="External" Id="rId15"/><Relationship Type="http://schemas.openxmlformats.org/officeDocument/2006/relationships/hyperlink" Target="https://www.cardmarket.com/en/Magic/Products/Booster-Boxes/Magic-The-Gathering-Foundations-Play-Booster-Box?sellerCountry=13&amp;language=1" TargetMode="External" Id="rId16"/><Relationship Type="http://schemas.openxmlformats.org/officeDocument/2006/relationships/hyperlink" Target="https://www.cardmarket.com/en/Magic/Products/Booster-Boxes/Universes-Beyond-Assassins-Creed-Beyond-Booster-Display?sellerCountry=13&amp;language=1" TargetMode="External" Id="rId17"/><Relationship Type="http://schemas.openxmlformats.org/officeDocument/2006/relationships/hyperlink" Target="https://www.cardmarket.com/en/Magic/Products/Booster-Boxes/Magic-The-Gathering-Marvels-Spider-Man-Play-Booster-Box?sellerCountry=13&amp;language=1" TargetMode="External" Id="rId18"/><Relationship Type="http://schemas.openxmlformats.org/officeDocument/2006/relationships/hyperlink" Target="https://www.cardmarket.com/en/Magic/Products/Booster-Boxes/Edge-of-Eternities-Play-Booster-Box?sellerCountry=13&amp;language=1" TargetMode="External" Id="rId19"/><Relationship Type="http://schemas.openxmlformats.org/officeDocument/2006/relationships/hyperlink" Target="https://www.cardmarket.com/en/Magic/Products/Booster-Boxes/The-Lord-of-the-Rings-Tales-of-Middle-earth-Set-Booster-Box?sellerCountry=13&amp;language=1" TargetMode="External" Id="rId20"/><Relationship Type="http://schemas.openxmlformats.org/officeDocument/2006/relationships/hyperlink" Target="https://www.cardmarket.com/en/Magic/Products/Booster-Boxes/Phyrexia-All-Will-Be-One-Set-Booster-Box?sellerCountry=13&amp;language=1" TargetMode="External" Id="rId21"/><Relationship Type="http://schemas.openxmlformats.org/officeDocument/2006/relationships/hyperlink" Target="https://www.cardmarket.com/en/Magic/Products/Booster-Boxes/Ravnica-Remastered-Draft-Booster-Box?sellerCountry=13&amp;language=1" TargetMode="External" Id="rId22"/><Relationship Type="http://schemas.openxmlformats.org/officeDocument/2006/relationships/hyperlink" Target="https://www.cardmarket.com/en/Magic/Products/Booster-Boxes/Kamigawa-Neon-Dynasty-Set-Booster-Box?sellerCountry=13&amp;language=1" TargetMode="External" Id="rId23"/><Relationship Type="http://schemas.openxmlformats.org/officeDocument/2006/relationships/hyperlink" Target="https://www.cardmarket.com/en/Magic/Products/Booster-Boxes/Aetherdrift-Play-Booster-Box?sellerCountry=13&amp;language=1" TargetMode="External" Id="rId24"/><Relationship Type="http://schemas.openxmlformats.org/officeDocument/2006/relationships/hyperlink" Target="https://www.cardmarket.com/en/Magic/Products/Booster-Boxes/Duskmourn-House-of-Horror-Play-Booster-Box?sellerCountry=13&amp;language=1" TargetMode="External" Id="rId25"/><Relationship Type="http://schemas.openxmlformats.org/officeDocument/2006/relationships/hyperlink" Target="https://www.cardmarket.com/en/Magic/Products/Booster-Boxes/Tarkir-Dragonstorm-Play-Booster-Box?sellerCountry=13&amp;language=1" TargetMode="External" Id="rId26"/><Relationship Type="http://schemas.openxmlformats.org/officeDocument/2006/relationships/hyperlink" Target="https://www.cardmarket.com/en/Magic/Products/Booster-Boxes/The-Brothers-War-Set-Booster-Box?sellerCountry=13&amp;language=1" TargetMode="External" Id="rId27"/><Relationship Type="http://schemas.openxmlformats.org/officeDocument/2006/relationships/hyperlink" Target="https://www.cardmarket.com/en/Magic/Products/Booster-Boxes/Wilds-of-Eldraine-Set-Booster-Box?sellerCountry=13&amp;language=1" TargetMode="External" Id="rId28"/><Relationship Type="http://schemas.openxmlformats.org/officeDocument/2006/relationships/hyperlink" Target="https://www.cardmarket.com/en/Magic/Products/Booster-Boxes/Streets-of-New-Capenna-Set-Booster-Box?sellerCountry=13&amp;language=1" TargetMode="External" Id="rId29"/><Relationship Type="http://schemas.openxmlformats.org/officeDocument/2006/relationships/hyperlink" Target="https://www.cardmarket.com/en/Magic/Products/Booster-Boxes/Dominaria-United-Set-Booster-Box?sellerCountry=13&amp;language=1" TargetMode="External" Id="rId30"/><Relationship Type="http://schemas.openxmlformats.org/officeDocument/2006/relationships/hyperlink" Target="https://www.cardmarket.com/en/Magic/Products/Booster-Boxes/Oath-of-the-Gatewatch-Booster-Box?sellerCountry=13&amp;language=1" TargetMode="External" Id="rId31"/><Relationship Type="http://schemas.openxmlformats.org/officeDocument/2006/relationships/hyperlink" Target="https://www.cardmarket.com/en/Magic/Products/Booster-Boxes/Magic-The-Gathering-FINAL-FANTASY-Play-Booster-Box?sellerCountry=13&amp;language=1" TargetMode="External" Id="rId32"/><Relationship Type="http://schemas.openxmlformats.org/officeDocument/2006/relationships/hyperlink" Target="https://www.cardmarket.com/en/Magic/Products/Booster-Boxes/Bloomburrow-Play-Booster-Box?sellerCountry=13&amp;language=1" TargetMode="External" Id="rId33"/><Relationship Type="http://schemas.openxmlformats.org/officeDocument/2006/relationships/hyperlink" Target="https://www.cardmarket.com/en/Magic/Products/Booster-Boxes/Murders-at-Karlov-Manor-Play-Booster-Box?sellerCountry=13&amp;language=1" TargetMode="External" Id="rId34"/><Relationship Type="http://schemas.openxmlformats.org/officeDocument/2006/relationships/table" Target="/xl/tables/table9.xml" Id="rId35"/></Relationships>
</file>

<file path=xl/worksheets/_rels/sheet11.xml.rels><Relationships xmlns="http://schemas.openxmlformats.org/package/2006/relationships"><Relationship Type="http://schemas.openxmlformats.org/officeDocument/2006/relationships/table" Target="/xl/tables/table10.xml" Id="rId1"/></Relationships>
</file>

<file path=xl/worksheets/_rels/sheet12.xml.rels><Relationships xmlns="http://schemas.openxmlformats.org/package/2006/relationships"><Relationship Type="http://schemas.openxmlformats.org/officeDocument/2006/relationships/hyperlink" Target="https://scryfall.com/sets/msh" TargetMode="External" Id="rId1"/><Relationship Type="http://schemas.openxmlformats.org/officeDocument/2006/relationships/hyperlink" Target="https://scryfall.com/sets/msh" TargetMode="External" Id="rId2"/><Relationship Type="http://schemas.openxmlformats.org/officeDocument/2006/relationships/hyperlink" Target="https://scryfall.com/sets/msh" TargetMode="External" Id="rId3"/><Relationship Type="http://schemas.openxmlformats.org/officeDocument/2006/relationships/hyperlink" Target="https://scryfall.com/sets/msh" TargetMode="External" Id="rId4"/><Relationship Type="http://schemas.openxmlformats.org/officeDocument/2006/relationships/hyperlink" Target="https://scryfall.com/sets/msc" TargetMode="External" Id="rId5"/><Relationship Type="http://schemas.openxmlformats.org/officeDocument/2006/relationships/hyperlink" Target="https://scryfall.com/sets/msc" TargetMode="External" Id="rId6"/><Relationship Type="http://schemas.openxmlformats.org/officeDocument/2006/relationships/hyperlink" Target="https://scryfall.com/sets/msc" TargetMode="External" Id="rId7"/><Relationship Type="http://schemas.openxmlformats.org/officeDocument/2006/relationships/hyperlink" Target="https://scryfall.com/sets/msc" TargetMode="External" Id="rId8"/><Relationship Type="http://schemas.openxmlformats.org/officeDocument/2006/relationships/hyperlink" Target="https://scryfall.com/sets/tmt" TargetMode="External" Id="rId9"/><Relationship Type="http://schemas.openxmlformats.org/officeDocument/2006/relationships/hyperlink" Target="https://scryfall.com/sets/tmt" TargetMode="External" Id="rId10"/><Relationship Type="http://schemas.openxmlformats.org/officeDocument/2006/relationships/hyperlink" Target="https://scryfall.com/sets/tmt" TargetMode="External" Id="rId11"/><Relationship Type="http://schemas.openxmlformats.org/officeDocument/2006/relationships/hyperlink" Target="https://scryfall.com/sets/tmt" TargetMode="External" Id="rId12"/><Relationship Type="http://schemas.openxmlformats.org/officeDocument/2006/relationships/hyperlink" Target="https://scryfall.com/sets/pza" TargetMode="External" Id="rId13"/><Relationship Type="http://schemas.openxmlformats.org/officeDocument/2006/relationships/hyperlink" Target="https://scryfall.com/sets/pza" TargetMode="External" Id="rId14"/><Relationship Type="http://schemas.openxmlformats.org/officeDocument/2006/relationships/hyperlink" Target="https://scryfall.com/sets/pza" TargetMode="External" Id="rId15"/><Relationship Type="http://schemas.openxmlformats.org/officeDocument/2006/relationships/hyperlink" Target="https://scryfall.com/sets/pza" TargetMode="External" Id="rId16"/><Relationship Type="http://schemas.openxmlformats.org/officeDocument/2006/relationships/hyperlink" Target="https://scryfall.com/sets/ttmt" TargetMode="External" Id="rId17"/><Relationship Type="http://schemas.openxmlformats.org/officeDocument/2006/relationships/hyperlink" Target="https://scryfall.com/sets/ttmt" TargetMode="External" Id="rId18"/><Relationship Type="http://schemas.openxmlformats.org/officeDocument/2006/relationships/hyperlink" Target="https://scryfall.com/sets/ttmt" TargetMode="External" Id="rId19"/><Relationship Type="http://schemas.openxmlformats.org/officeDocument/2006/relationships/hyperlink" Target="https://scryfall.com/sets/ttmt" TargetMode="External" Id="rId20"/><Relationship Type="http://schemas.openxmlformats.org/officeDocument/2006/relationships/hyperlink" Target="https://scryfall.com/sets/tmc" TargetMode="External" Id="rId21"/><Relationship Type="http://schemas.openxmlformats.org/officeDocument/2006/relationships/hyperlink" Target="https://scryfall.com/sets/tmc" TargetMode="External" Id="rId22"/><Relationship Type="http://schemas.openxmlformats.org/officeDocument/2006/relationships/hyperlink" Target="https://scryfall.com/sets/tmc" TargetMode="External" Id="rId23"/><Relationship Type="http://schemas.openxmlformats.org/officeDocument/2006/relationships/hyperlink" Target="https://scryfall.com/sets/tmc" TargetMode="External" Id="rId24"/><Relationship Type="http://schemas.openxmlformats.org/officeDocument/2006/relationships/hyperlink" Target="https://scryfall.com/sets/ttmc" TargetMode="External" Id="rId25"/><Relationship Type="http://schemas.openxmlformats.org/officeDocument/2006/relationships/hyperlink" Target="https://scryfall.com/sets/ttmc" TargetMode="External" Id="rId26"/><Relationship Type="http://schemas.openxmlformats.org/officeDocument/2006/relationships/hyperlink" Target="https://scryfall.com/sets/ttmc" TargetMode="External" Id="rId27"/><Relationship Type="http://schemas.openxmlformats.org/officeDocument/2006/relationships/hyperlink" Target="https://scryfall.com/sets/ttmc" TargetMode="External" Id="rId28"/><Relationship Type="http://schemas.openxmlformats.org/officeDocument/2006/relationships/hyperlink" Target="https://scryfall.com/sets/ecl" TargetMode="External" Id="rId29"/><Relationship Type="http://schemas.openxmlformats.org/officeDocument/2006/relationships/hyperlink" Target="https://scryfall.com/sets/ecl" TargetMode="External" Id="rId30"/><Relationship Type="http://schemas.openxmlformats.org/officeDocument/2006/relationships/hyperlink" Target="https://scryfall.com/sets/ecl" TargetMode="External" Id="rId31"/><Relationship Type="http://schemas.openxmlformats.org/officeDocument/2006/relationships/hyperlink" Target="https://scryfall.com/sets/ecl" TargetMode="External" Id="rId32"/><Relationship Type="http://schemas.openxmlformats.org/officeDocument/2006/relationships/hyperlink" Target="https://scryfall.com/sets/pf26" TargetMode="External" Id="rId33"/><Relationship Type="http://schemas.openxmlformats.org/officeDocument/2006/relationships/hyperlink" Target="https://scryfall.com/sets/pf26" TargetMode="External" Id="rId34"/><Relationship Type="http://schemas.openxmlformats.org/officeDocument/2006/relationships/hyperlink" Target="https://scryfall.com/sets/pf26" TargetMode="External" Id="rId35"/><Relationship Type="http://schemas.openxmlformats.org/officeDocument/2006/relationships/hyperlink" Target="https://scryfall.com/sets/pf26" TargetMode="External" Id="rId36"/><Relationship Type="http://schemas.openxmlformats.org/officeDocument/2006/relationships/hyperlink" Target="https://scryfall.com/sets/tla" TargetMode="External" Id="rId37"/><Relationship Type="http://schemas.openxmlformats.org/officeDocument/2006/relationships/hyperlink" Target="https://scryfall.com/sets/tla" TargetMode="External" Id="rId38"/><Relationship Type="http://schemas.openxmlformats.org/officeDocument/2006/relationships/hyperlink" Target="https://scryfall.com/sets/tla" TargetMode="External" Id="rId39"/><Relationship Type="http://schemas.openxmlformats.org/officeDocument/2006/relationships/hyperlink" Target="https://scryfall.com/sets/tla" TargetMode="External" Id="rId40"/><Relationship Type="http://schemas.openxmlformats.org/officeDocument/2006/relationships/hyperlink" Target="https://scryfall.com/sets/ttla" TargetMode="External" Id="rId41"/><Relationship Type="http://schemas.openxmlformats.org/officeDocument/2006/relationships/hyperlink" Target="https://scryfall.com/sets/ttla" TargetMode="External" Id="rId42"/><Relationship Type="http://schemas.openxmlformats.org/officeDocument/2006/relationships/hyperlink" Target="https://scryfall.com/sets/ttla" TargetMode="External" Id="rId43"/><Relationship Type="http://schemas.openxmlformats.org/officeDocument/2006/relationships/hyperlink" Target="https://scryfall.com/sets/ttla" TargetMode="External" Id="rId44"/><Relationship Type="http://schemas.openxmlformats.org/officeDocument/2006/relationships/hyperlink" Target="https://scryfall.com/sets/ftla" TargetMode="External" Id="rId45"/><Relationship Type="http://schemas.openxmlformats.org/officeDocument/2006/relationships/hyperlink" Target="https://scryfall.com/sets/ftla" TargetMode="External" Id="rId46"/><Relationship Type="http://schemas.openxmlformats.org/officeDocument/2006/relationships/hyperlink" Target="https://scryfall.com/sets/ftla" TargetMode="External" Id="rId47"/><Relationship Type="http://schemas.openxmlformats.org/officeDocument/2006/relationships/hyperlink" Target="https://scryfall.com/sets/ftla" TargetMode="External" Id="rId48"/><Relationship Type="http://schemas.openxmlformats.org/officeDocument/2006/relationships/hyperlink" Target="https://scryfall.com/sets/jtla" TargetMode="External" Id="rId49"/><Relationship Type="http://schemas.openxmlformats.org/officeDocument/2006/relationships/hyperlink" Target="https://scryfall.com/sets/jtla" TargetMode="External" Id="rId50"/><Relationship Type="http://schemas.openxmlformats.org/officeDocument/2006/relationships/hyperlink" Target="https://scryfall.com/sets/jtla" TargetMode="External" Id="rId51"/><Relationship Type="http://schemas.openxmlformats.org/officeDocument/2006/relationships/hyperlink" Target="https://scryfall.com/sets/jtla" TargetMode="External" Id="rId52"/><Relationship Type="http://schemas.openxmlformats.org/officeDocument/2006/relationships/hyperlink" Target="https://scryfall.com/sets/tle" TargetMode="External" Id="rId53"/><Relationship Type="http://schemas.openxmlformats.org/officeDocument/2006/relationships/hyperlink" Target="https://scryfall.com/sets/tle" TargetMode="External" Id="rId54"/><Relationship Type="http://schemas.openxmlformats.org/officeDocument/2006/relationships/hyperlink" Target="https://scryfall.com/sets/tle" TargetMode="External" Id="rId55"/><Relationship Type="http://schemas.openxmlformats.org/officeDocument/2006/relationships/hyperlink" Target="https://scryfall.com/sets/tle" TargetMode="External" Id="rId56"/><Relationship Type="http://schemas.openxmlformats.org/officeDocument/2006/relationships/hyperlink" Target="https://scryfall.com/sets/ttle" TargetMode="External" Id="rId57"/><Relationship Type="http://schemas.openxmlformats.org/officeDocument/2006/relationships/hyperlink" Target="https://scryfall.com/sets/ttle" TargetMode="External" Id="rId58"/><Relationship Type="http://schemas.openxmlformats.org/officeDocument/2006/relationships/hyperlink" Target="https://scryfall.com/sets/ttle" TargetMode="External" Id="rId59"/><Relationship Type="http://schemas.openxmlformats.org/officeDocument/2006/relationships/hyperlink" Target="https://scryfall.com/sets/ttle" TargetMode="External" Id="rId60"/><Relationship Type="http://schemas.openxmlformats.org/officeDocument/2006/relationships/hyperlink" Target="https://scryfall.com/cubes/apcube" TargetMode="External" Id="rId61"/><Relationship Type="http://schemas.openxmlformats.org/officeDocument/2006/relationships/hyperlink" Target="https://scryfall.com/cubes/apcube" TargetMode="External" Id="rId62"/><Relationship Type="http://schemas.openxmlformats.org/officeDocument/2006/relationships/hyperlink" Target="https://scryfall.com/cubes/apcube" TargetMode="External" Id="rId63"/><Relationship Type="http://schemas.openxmlformats.org/officeDocument/2006/relationships/hyperlink" Target="https://scryfall.com/sets/mar" TargetMode="External" Id="rId64"/><Relationship Type="http://schemas.openxmlformats.org/officeDocument/2006/relationships/hyperlink" Target="https://scryfall.com/sets/mar" TargetMode="External" Id="rId65"/><Relationship Type="http://schemas.openxmlformats.org/officeDocument/2006/relationships/hyperlink" Target="https://scryfall.com/sets/mar" TargetMode="External" Id="rId66"/><Relationship Type="http://schemas.openxmlformats.org/officeDocument/2006/relationships/hyperlink" Target="https://scryfall.com/sets/omb" TargetMode="External" Id="rId67"/><Relationship Type="http://schemas.openxmlformats.org/officeDocument/2006/relationships/hyperlink" Target="https://scryfall.com/sets/omb" TargetMode="External" Id="rId68"/><Relationship Type="http://schemas.openxmlformats.org/officeDocument/2006/relationships/hyperlink" Target="https://scryfall.com/sets/omb" TargetMode="External" Id="rId69"/><Relationship Type="http://schemas.openxmlformats.org/officeDocument/2006/relationships/hyperlink" Target="https://scryfall.com/sets/omb" TargetMode="External" Id="rId70"/><Relationship Type="http://schemas.openxmlformats.org/officeDocument/2006/relationships/hyperlink" Target="https://scryfall.com/sets/lmar" TargetMode="External" Id="rId71"/><Relationship Type="http://schemas.openxmlformats.org/officeDocument/2006/relationships/hyperlink" Target="https://scryfall.com/sets/lmar" TargetMode="External" Id="rId72"/><Relationship Type="http://schemas.openxmlformats.org/officeDocument/2006/relationships/hyperlink" Target="https://scryfall.com/sets/lmar" TargetMode="External" Id="rId73"/><Relationship Type="http://schemas.openxmlformats.org/officeDocument/2006/relationships/hyperlink" Target="https://scryfall.com/sets/lmar" TargetMode="External" Id="rId74"/><Relationship Type="http://schemas.openxmlformats.org/officeDocument/2006/relationships/hyperlink" Target="https://scryfall.com/sets/spm" TargetMode="External" Id="rId75"/><Relationship Type="http://schemas.openxmlformats.org/officeDocument/2006/relationships/hyperlink" Target="https://scryfall.com/sets/spm" TargetMode="External" Id="rId76"/><Relationship Type="http://schemas.openxmlformats.org/officeDocument/2006/relationships/hyperlink" Target="https://scryfall.com/sets/spm" TargetMode="External" Id="rId77"/><Relationship Type="http://schemas.openxmlformats.org/officeDocument/2006/relationships/hyperlink" Target="https://scryfall.com/sets/pspm" TargetMode="External" Id="rId78"/><Relationship Type="http://schemas.openxmlformats.org/officeDocument/2006/relationships/hyperlink" Target="https://scryfall.com/sets/pspm" TargetMode="External" Id="rId79"/><Relationship Type="http://schemas.openxmlformats.org/officeDocument/2006/relationships/hyperlink" Target="https://scryfall.com/sets/pspm" TargetMode="External" Id="rId80"/><Relationship Type="http://schemas.openxmlformats.org/officeDocument/2006/relationships/hyperlink" Target="https://scryfall.com/sets/pspm" TargetMode="External" Id="rId81"/><Relationship Type="http://schemas.openxmlformats.org/officeDocument/2006/relationships/hyperlink" Target="https://scryfall.com/sets/tspm" TargetMode="External" Id="rId82"/><Relationship Type="http://schemas.openxmlformats.org/officeDocument/2006/relationships/hyperlink" Target="https://scryfall.com/sets/tspm" TargetMode="External" Id="rId83"/><Relationship Type="http://schemas.openxmlformats.org/officeDocument/2006/relationships/hyperlink" Target="https://scryfall.com/sets/tspm" TargetMode="External" Id="rId84"/><Relationship Type="http://schemas.openxmlformats.org/officeDocument/2006/relationships/hyperlink" Target="https://scryfall.com/sets/tspm" TargetMode="External" Id="rId85"/><Relationship Type="http://schemas.openxmlformats.org/officeDocument/2006/relationships/hyperlink" Target="https://scryfall.com/sets/spe" TargetMode="External" Id="rId86"/><Relationship Type="http://schemas.openxmlformats.org/officeDocument/2006/relationships/hyperlink" Target="https://scryfall.com/sets/spe" TargetMode="External" Id="rId87"/><Relationship Type="http://schemas.openxmlformats.org/officeDocument/2006/relationships/hyperlink" Target="https://scryfall.com/sets/spe" TargetMode="External" Id="rId88"/><Relationship Type="http://schemas.openxmlformats.org/officeDocument/2006/relationships/hyperlink" Target="https://scryfall.com/sets/om1" TargetMode="External" Id="rId89"/><Relationship Type="http://schemas.openxmlformats.org/officeDocument/2006/relationships/hyperlink" Target="https://scryfall.com/sets/om1" TargetMode="External" Id="rId90"/><Relationship Type="http://schemas.openxmlformats.org/officeDocument/2006/relationships/hyperlink" Target="https://scryfall.com/sets/om1" TargetMode="External" Id="rId91"/><Relationship Type="http://schemas.openxmlformats.org/officeDocument/2006/relationships/hyperlink" Target="https://scryfall.com/sets/om1" TargetMode="External" Id="rId92"/><Relationship Type="http://schemas.openxmlformats.org/officeDocument/2006/relationships/hyperlink" Target="https://scryfall.com/sets/aa4" TargetMode="External" Id="rId93"/><Relationship Type="http://schemas.openxmlformats.org/officeDocument/2006/relationships/hyperlink" Target="https://scryfall.com/sets/aa4" TargetMode="External" Id="rId94"/><Relationship Type="http://schemas.openxmlformats.org/officeDocument/2006/relationships/hyperlink" Target="https://scryfall.com/sets/aa4" TargetMode="External" Id="rId95"/><Relationship Type="http://schemas.openxmlformats.org/officeDocument/2006/relationships/hyperlink" Target="https://scryfall.com/sets/aa4" TargetMode="External" Id="rId96"/><Relationship Type="http://schemas.openxmlformats.org/officeDocument/2006/relationships/hyperlink" Target="https://scryfall.com/sets/aa3" TargetMode="External" Id="rId97"/><Relationship Type="http://schemas.openxmlformats.org/officeDocument/2006/relationships/hyperlink" Target="https://scryfall.com/sets/aa3" TargetMode="External" Id="rId98"/><Relationship Type="http://schemas.openxmlformats.org/officeDocument/2006/relationships/hyperlink" Target="https://scryfall.com/sets/aa3" TargetMode="External" Id="rId99"/><Relationship Type="http://schemas.openxmlformats.org/officeDocument/2006/relationships/hyperlink" Target="https://scryfall.com/sets/aa3" TargetMode="External" Id="rId100"/><Relationship Type="http://schemas.openxmlformats.org/officeDocument/2006/relationships/hyperlink" Target="https://scryfall.com/sets/ph23" TargetMode="External" Id="rId101"/><Relationship Type="http://schemas.openxmlformats.org/officeDocument/2006/relationships/hyperlink" Target="https://scryfall.com/sets/ph23" TargetMode="External" Id="rId102"/><Relationship Type="http://schemas.openxmlformats.org/officeDocument/2006/relationships/hyperlink" Target="https://scryfall.com/sets/ph23" TargetMode="External" Id="rId103"/><Relationship Type="http://schemas.openxmlformats.org/officeDocument/2006/relationships/hyperlink" Target="https://scryfall.com/sets/ph23" TargetMode="External" Id="rId104"/><Relationship Type="http://schemas.openxmlformats.org/officeDocument/2006/relationships/hyperlink" Target="https://scryfall.com/sets/aa2" TargetMode="External" Id="rId105"/><Relationship Type="http://schemas.openxmlformats.org/officeDocument/2006/relationships/hyperlink" Target="https://scryfall.com/sets/aa2" TargetMode="External" Id="rId106"/><Relationship Type="http://schemas.openxmlformats.org/officeDocument/2006/relationships/hyperlink" Target="https://scryfall.com/sets/aa2" TargetMode="External" Id="rId107"/><Relationship Type="http://schemas.openxmlformats.org/officeDocument/2006/relationships/hyperlink" Target="https://scryfall.com/sets/aa2" TargetMode="External" Id="rId108"/><Relationship Type="http://schemas.openxmlformats.org/officeDocument/2006/relationships/hyperlink" Target="https://scryfall.com/sets/aa1" TargetMode="External" Id="rId109"/><Relationship Type="http://schemas.openxmlformats.org/officeDocument/2006/relationships/hyperlink" Target="https://scryfall.com/sets/aa1" TargetMode="External" Id="rId110"/><Relationship Type="http://schemas.openxmlformats.org/officeDocument/2006/relationships/hyperlink" Target="https://scryfall.com/sets/aa1" TargetMode="External" Id="rId111"/><Relationship Type="http://schemas.openxmlformats.org/officeDocument/2006/relationships/hyperlink" Target="https://scryfall.com/sets/aa1" TargetMode="External" Id="rId112"/><Relationship Type="http://schemas.openxmlformats.org/officeDocument/2006/relationships/hyperlink" Target="https://scryfall.com/sets/eoe" TargetMode="External" Id="rId113"/><Relationship Type="http://schemas.openxmlformats.org/officeDocument/2006/relationships/hyperlink" Target="https://scryfall.com/sets/eoe" TargetMode="External" Id="rId114"/><Relationship Type="http://schemas.openxmlformats.org/officeDocument/2006/relationships/hyperlink" Target="https://scryfall.com/sets/eoe" TargetMode="External" Id="rId115"/><Relationship Type="http://schemas.openxmlformats.org/officeDocument/2006/relationships/hyperlink" Target="https://scryfall.com/sets/eos" TargetMode="External" Id="rId116"/><Relationship Type="http://schemas.openxmlformats.org/officeDocument/2006/relationships/hyperlink" Target="https://scryfall.com/sets/eos" TargetMode="External" Id="rId117"/><Relationship Type="http://schemas.openxmlformats.org/officeDocument/2006/relationships/hyperlink" Target="https://scryfall.com/sets/eos" TargetMode="External" Id="rId118"/><Relationship Type="http://schemas.openxmlformats.org/officeDocument/2006/relationships/hyperlink" Target="https://scryfall.com/sets/eos" TargetMode="External" Id="rId119"/><Relationship Type="http://schemas.openxmlformats.org/officeDocument/2006/relationships/hyperlink" Target="https://scryfall.com/sets/peoe" TargetMode="External" Id="rId120"/><Relationship Type="http://schemas.openxmlformats.org/officeDocument/2006/relationships/hyperlink" Target="https://scryfall.com/sets/peoe" TargetMode="External" Id="rId121"/><Relationship Type="http://schemas.openxmlformats.org/officeDocument/2006/relationships/hyperlink" Target="https://scryfall.com/sets/peoe" TargetMode="External" Id="rId122"/><Relationship Type="http://schemas.openxmlformats.org/officeDocument/2006/relationships/hyperlink" Target="https://scryfall.com/sets/peoe" TargetMode="External" Id="rId123"/><Relationship Type="http://schemas.openxmlformats.org/officeDocument/2006/relationships/hyperlink" Target="https://scryfall.com/sets/teoe" TargetMode="External" Id="rId124"/><Relationship Type="http://schemas.openxmlformats.org/officeDocument/2006/relationships/hyperlink" Target="https://scryfall.com/sets/teoe" TargetMode="External" Id="rId125"/><Relationship Type="http://schemas.openxmlformats.org/officeDocument/2006/relationships/hyperlink" Target="https://scryfall.com/sets/teoe" TargetMode="External" Id="rId126"/><Relationship Type="http://schemas.openxmlformats.org/officeDocument/2006/relationships/hyperlink" Target="https://scryfall.com/sets/teoe" TargetMode="External" Id="rId127"/><Relationship Type="http://schemas.openxmlformats.org/officeDocument/2006/relationships/hyperlink" Target="https://scryfall.com/sets/yeoe" TargetMode="External" Id="rId128"/><Relationship Type="http://schemas.openxmlformats.org/officeDocument/2006/relationships/hyperlink" Target="https://scryfall.com/sets/yeoe" TargetMode="External" Id="rId129"/><Relationship Type="http://schemas.openxmlformats.org/officeDocument/2006/relationships/hyperlink" Target="https://scryfall.com/sets/yeoe" TargetMode="External" Id="rId130"/><Relationship Type="http://schemas.openxmlformats.org/officeDocument/2006/relationships/hyperlink" Target="https://scryfall.com/sets/yeoe" TargetMode="External" Id="rId131"/><Relationship Type="http://schemas.openxmlformats.org/officeDocument/2006/relationships/hyperlink" Target="https://scryfall.com/sets/aeoe" TargetMode="External" Id="rId132"/><Relationship Type="http://schemas.openxmlformats.org/officeDocument/2006/relationships/hyperlink" Target="https://scryfall.com/sets/aeoe" TargetMode="External" Id="rId133"/><Relationship Type="http://schemas.openxmlformats.org/officeDocument/2006/relationships/hyperlink" Target="https://scryfall.com/sets/aeoe" TargetMode="External" Id="rId134"/><Relationship Type="http://schemas.openxmlformats.org/officeDocument/2006/relationships/hyperlink" Target="https://scryfall.com/sets/aeoe" TargetMode="External" Id="rId135"/><Relationship Type="http://schemas.openxmlformats.org/officeDocument/2006/relationships/hyperlink" Target="https://scryfall.com/sets/eoc" TargetMode="External" Id="rId136"/><Relationship Type="http://schemas.openxmlformats.org/officeDocument/2006/relationships/hyperlink" Target="https://scryfall.com/sets/eoc" TargetMode="External" Id="rId137"/><Relationship Type="http://schemas.openxmlformats.org/officeDocument/2006/relationships/hyperlink" Target="https://scryfall.com/sets/eoc" TargetMode="External" Id="rId138"/><Relationship Type="http://schemas.openxmlformats.org/officeDocument/2006/relationships/hyperlink" Target="https://scryfall.com/sets/teoc" TargetMode="External" Id="rId139"/><Relationship Type="http://schemas.openxmlformats.org/officeDocument/2006/relationships/hyperlink" Target="https://scryfall.com/sets/teoc" TargetMode="External" Id="rId140"/><Relationship Type="http://schemas.openxmlformats.org/officeDocument/2006/relationships/hyperlink" Target="https://scryfall.com/sets/teoc" TargetMode="External" Id="rId141"/><Relationship Type="http://schemas.openxmlformats.org/officeDocument/2006/relationships/hyperlink" Target="https://scryfall.com/sets/teoc" TargetMode="External" Id="rId142"/><Relationship Type="http://schemas.openxmlformats.org/officeDocument/2006/relationships/hyperlink" Target="https://scryfall.com/sets/fin" TargetMode="External" Id="rId143"/><Relationship Type="http://schemas.openxmlformats.org/officeDocument/2006/relationships/hyperlink" Target="https://scryfall.com/sets/fin" TargetMode="External" Id="rId144"/><Relationship Type="http://schemas.openxmlformats.org/officeDocument/2006/relationships/hyperlink" Target="https://scryfall.com/sets/fin" TargetMode="External" Id="rId145"/><Relationship Type="http://schemas.openxmlformats.org/officeDocument/2006/relationships/hyperlink" Target="https://scryfall.com/sets/fca" TargetMode="External" Id="rId146"/><Relationship Type="http://schemas.openxmlformats.org/officeDocument/2006/relationships/hyperlink" Target="https://scryfall.com/sets/fca" TargetMode="External" Id="rId147"/><Relationship Type="http://schemas.openxmlformats.org/officeDocument/2006/relationships/hyperlink" Target="https://scryfall.com/sets/fca" TargetMode="External" Id="rId148"/><Relationship Type="http://schemas.openxmlformats.org/officeDocument/2006/relationships/hyperlink" Target="https://scryfall.com/sets/pfin" TargetMode="External" Id="rId149"/><Relationship Type="http://schemas.openxmlformats.org/officeDocument/2006/relationships/hyperlink" Target="https://scryfall.com/sets/pfin" TargetMode="External" Id="rId150"/><Relationship Type="http://schemas.openxmlformats.org/officeDocument/2006/relationships/hyperlink" Target="https://scryfall.com/sets/pfin" TargetMode="External" Id="rId151"/><Relationship Type="http://schemas.openxmlformats.org/officeDocument/2006/relationships/hyperlink" Target="https://scryfall.com/sets/pfin" TargetMode="External" Id="rId152"/><Relationship Type="http://schemas.openxmlformats.org/officeDocument/2006/relationships/hyperlink" Target="https://scryfall.com/sets/tfin" TargetMode="External" Id="rId153"/><Relationship Type="http://schemas.openxmlformats.org/officeDocument/2006/relationships/hyperlink" Target="https://scryfall.com/sets/tfin" TargetMode="External" Id="rId154"/><Relationship Type="http://schemas.openxmlformats.org/officeDocument/2006/relationships/hyperlink" Target="https://scryfall.com/sets/tfin" TargetMode="External" Id="rId155"/><Relationship Type="http://schemas.openxmlformats.org/officeDocument/2006/relationships/hyperlink" Target="https://scryfall.com/sets/tfin" TargetMode="External" Id="rId156"/><Relationship Type="http://schemas.openxmlformats.org/officeDocument/2006/relationships/hyperlink" Target="https://scryfall.com/sets/rfin" TargetMode="External" Id="rId157"/><Relationship Type="http://schemas.openxmlformats.org/officeDocument/2006/relationships/hyperlink" Target="https://scryfall.com/sets/rfin" TargetMode="External" Id="rId158"/><Relationship Type="http://schemas.openxmlformats.org/officeDocument/2006/relationships/hyperlink" Target="https://scryfall.com/sets/rfin" TargetMode="External" Id="rId159"/><Relationship Type="http://schemas.openxmlformats.org/officeDocument/2006/relationships/hyperlink" Target="https://scryfall.com/sets/rfin/ja" TargetMode="External" Id="rId160"/><Relationship Type="http://schemas.openxmlformats.org/officeDocument/2006/relationships/hyperlink" Target="https://scryfall.com/sets/afin" TargetMode="External" Id="rId161"/><Relationship Type="http://schemas.openxmlformats.org/officeDocument/2006/relationships/hyperlink" Target="https://scryfall.com/sets/afin" TargetMode="External" Id="rId162"/><Relationship Type="http://schemas.openxmlformats.org/officeDocument/2006/relationships/hyperlink" Target="https://scryfall.com/sets/afin" TargetMode="External" Id="rId163"/><Relationship Type="http://schemas.openxmlformats.org/officeDocument/2006/relationships/hyperlink" Target="https://scryfall.com/sets/afin" TargetMode="External" Id="rId164"/><Relationship Type="http://schemas.openxmlformats.org/officeDocument/2006/relationships/hyperlink" Target="https://scryfall.com/sets/fic" TargetMode="External" Id="rId165"/><Relationship Type="http://schemas.openxmlformats.org/officeDocument/2006/relationships/hyperlink" Target="https://scryfall.com/sets/fic" TargetMode="External" Id="rId166"/><Relationship Type="http://schemas.openxmlformats.org/officeDocument/2006/relationships/hyperlink" Target="https://scryfall.com/sets/fic" TargetMode="External" Id="rId167"/><Relationship Type="http://schemas.openxmlformats.org/officeDocument/2006/relationships/hyperlink" Target="https://scryfall.com/sets/tfic" TargetMode="External" Id="rId168"/><Relationship Type="http://schemas.openxmlformats.org/officeDocument/2006/relationships/hyperlink" Target="https://scryfall.com/sets/tfic" TargetMode="External" Id="rId169"/><Relationship Type="http://schemas.openxmlformats.org/officeDocument/2006/relationships/hyperlink" Target="https://scryfall.com/sets/tfic" TargetMode="External" Id="rId170"/><Relationship Type="http://schemas.openxmlformats.org/officeDocument/2006/relationships/hyperlink" Target="https://scryfall.com/sets/tfic" TargetMode="External" Id="rId171"/><Relationship Type="http://schemas.openxmlformats.org/officeDocument/2006/relationships/hyperlink" Target="https://scryfall.com/sets/wfin" TargetMode="External" Id="rId172"/><Relationship Type="http://schemas.openxmlformats.org/officeDocument/2006/relationships/hyperlink" Target="https://scryfall.com/sets/wfin" TargetMode="External" Id="rId173"/><Relationship Type="http://schemas.openxmlformats.org/officeDocument/2006/relationships/hyperlink" Target="https://scryfall.com/sets/wfin" TargetMode="External" Id="rId174"/><Relationship Type="http://schemas.openxmlformats.org/officeDocument/2006/relationships/hyperlink" Target="https://scryfall.com/sets/wfin" TargetMode="External" Id="rId175"/><Relationship Type="http://schemas.openxmlformats.org/officeDocument/2006/relationships/hyperlink" Target="https://scryfall.com/sets/pss5" TargetMode="External" Id="rId176"/><Relationship Type="http://schemas.openxmlformats.org/officeDocument/2006/relationships/hyperlink" Target="https://scryfall.com/sets/pss5" TargetMode="External" Id="rId177"/><Relationship Type="http://schemas.openxmlformats.org/officeDocument/2006/relationships/hyperlink" Target="https://scryfall.com/sets/pss5" TargetMode="External" Id="rId178"/><Relationship Type="http://schemas.openxmlformats.org/officeDocument/2006/relationships/hyperlink" Target="https://scryfall.com/sets/pss5" TargetMode="External" Id="rId179"/><Relationship Type="http://schemas.openxmlformats.org/officeDocument/2006/relationships/hyperlink" Target="https://scryfall.com/sets/pa1" TargetMode="External" Id="rId180"/><Relationship Type="http://schemas.openxmlformats.org/officeDocument/2006/relationships/hyperlink" Target="https://scryfall.com/sets/pa1" TargetMode="External" Id="rId181"/><Relationship Type="http://schemas.openxmlformats.org/officeDocument/2006/relationships/hyperlink" Target="https://scryfall.com/sets/pa1" TargetMode="External" Id="rId182"/><Relationship Type="http://schemas.openxmlformats.org/officeDocument/2006/relationships/hyperlink" Target="https://scryfall.com/sets/pa1" TargetMode="External" Id="rId183"/><Relationship Type="http://schemas.openxmlformats.org/officeDocument/2006/relationships/hyperlink" Target="https://scryfall.com/sets/tdm" TargetMode="External" Id="rId184"/><Relationship Type="http://schemas.openxmlformats.org/officeDocument/2006/relationships/hyperlink" Target="https://scryfall.com/sets/tdm" TargetMode="External" Id="rId185"/><Relationship Type="http://schemas.openxmlformats.org/officeDocument/2006/relationships/hyperlink" Target="https://scryfall.com/sets/tdm" TargetMode="External" Id="rId186"/><Relationship Type="http://schemas.openxmlformats.org/officeDocument/2006/relationships/hyperlink" Target="https://scryfall.com/sets/ptdm" TargetMode="External" Id="rId187"/><Relationship Type="http://schemas.openxmlformats.org/officeDocument/2006/relationships/hyperlink" Target="https://scryfall.com/sets/ptdm" TargetMode="External" Id="rId188"/><Relationship Type="http://schemas.openxmlformats.org/officeDocument/2006/relationships/hyperlink" Target="https://scryfall.com/sets/ptdm" TargetMode="External" Id="rId189"/><Relationship Type="http://schemas.openxmlformats.org/officeDocument/2006/relationships/hyperlink" Target="https://scryfall.com/sets/ptdm" TargetMode="External" Id="rId190"/><Relationship Type="http://schemas.openxmlformats.org/officeDocument/2006/relationships/hyperlink" Target="https://scryfall.com/sets/ttdm" TargetMode="External" Id="rId191"/><Relationship Type="http://schemas.openxmlformats.org/officeDocument/2006/relationships/hyperlink" Target="https://scryfall.com/sets/ttdm" TargetMode="External" Id="rId192"/><Relationship Type="http://schemas.openxmlformats.org/officeDocument/2006/relationships/hyperlink" Target="https://scryfall.com/sets/ttdm" TargetMode="External" Id="rId193"/><Relationship Type="http://schemas.openxmlformats.org/officeDocument/2006/relationships/hyperlink" Target="https://scryfall.com/sets/ttdm" TargetMode="External" Id="rId194"/><Relationship Type="http://schemas.openxmlformats.org/officeDocument/2006/relationships/hyperlink" Target="https://scryfall.com/sets/ytdm" TargetMode="External" Id="rId195"/><Relationship Type="http://schemas.openxmlformats.org/officeDocument/2006/relationships/hyperlink" Target="https://scryfall.com/sets/ytdm" TargetMode="External" Id="rId196"/><Relationship Type="http://schemas.openxmlformats.org/officeDocument/2006/relationships/hyperlink" Target="https://scryfall.com/sets/ytdm" TargetMode="External" Id="rId197"/><Relationship Type="http://schemas.openxmlformats.org/officeDocument/2006/relationships/hyperlink" Target="https://scryfall.com/sets/ytdm" TargetMode="External" Id="rId198"/><Relationship Type="http://schemas.openxmlformats.org/officeDocument/2006/relationships/hyperlink" Target="https://scryfall.com/sets/atdm" TargetMode="External" Id="rId199"/><Relationship Type="http://schemas.openxmlformats.org/officeDocument/2006/relationships/hyperlink" Target="https://scryfall.com/sets/atdm" TargetMode="External" Id="rId200"/><Relationship Type="http://schemas.openxmlformats.org/officeDocument/2006/relationships/hyperlink" Target="https://scryfall.com/sets/atdm" TargetMode="External" Id="rId201"/><Relationship Type="http://schemas.openxmlformats.org/officeDocument/2006/relationships/hyperlink" Target="https://scryfall.com/sets/atdm" TargetMode="External" Id="rId202"/><Relationship Type="http://schemas.openxmlformats.org/officeDocument/2006/relationships/hyperlink" Target="https://scryfall.com/sets/tdc" TargetMode="External" Id="rId203"/><Relationship Type="http://schemas.openxmlformats.org/officeDocument/2006/relationships/hyperlink" Target="https://scryfall.com/sets/tdc" TargetMode="External" Id="rId204"/><Relationship Type="http://schemas.openxmlformats.org/officeDocument/2006/relationships/hyperlink" Target="https://scryfall.com/sets/tdc" TargetMode="External" Id="rId205"/><Relationship Type="http://schemas.openxmlformats.org/officeDocument/2006/relationships/hyperlink" Target="https://scryfall.com/sets/ttdc" TargetMode="External" Id="rId206"/><Relationship Type="http://schemas.openxmlformats.org/officeDocument/2006/relationships/hyperlink" Target="https://scryfall.com/sets/ttdc" TargetMode="External" Id="rId207"/><Relationship Type="http://schemas.openxmlformats.org/officeDocument/2006/relationships/hyperlink" Target="https://scryfall.com/sets/ttdc" TargetMode="External" Id="rId208"/><Relationship Type="http://schemas.openxmlformats.org/officeDocument/2006/relationships/hyperlink" Target="https://scryfall.com/sets/ttdc" TargetMode="External" Id="rId209"/><Relationship Type="http://schemas.openxmlformats.org/officeDocument/2006/relationships/hyperlink" Target="https://scryfall.com/sets/plg25" TargetMode="External" Id="rId210"/><Relationship Type="http://schemas.openxmlformats.org/officeDocument/2006/relationships/hyperlink" Target="https://scryfall.com/sets/plg25" TargetMode="External" Id="rId211"/><Relationship Type="http://schemas.openxmlformats.org/officeDocument/2006/relationships/hyperlink" Target="https://scryfall.com/sets/plg25" TargetMode="External" Id="rId212"/><Relationship Type="http://schemas.openxmlformats.org/officeDocument/2006/relationships/hyperlink" Target="https://scryfall.com/sets/plg25" TargetMode="External" Id="rId213"/><Relationship Type="http://schemas.openxmlformats.org/officeDocument/2006/relationships/hyperlink" Target="https://scryfall.com/sets/pl25" TargetMode="External" Id="rId214"/><Relationship Type="http://schemas.openxmlformats.org/officeDocument/2006/relationships/hyperlink" Target="https://scryfall.com/sets/pl25" TargetMode="External" Id="rId215"/><Relationship Type="http://schemas.openxmlformats.org/officeDocument/2006/relationships/hyperlink" Target="https://scryfall.com/sets/pl25" TargetMode="External" Id="rId216"/><Relationship Type="http://schemas.openxmlformats.org/officeDocument/2006/relationships/hyperlink" Target="https://scryfall.com/sets/pl25" TargetMode="External" Id="rId217"/><Relationship Type="http://schemas.openxmlformats.org/officeDocument/2006/relationships/hyperlink" Target="https://scryfall.com/sets/dft" TargetMode="External" Id="rId218"/><Relationship Type="http://schemas.openxmlformats.org/officeDocument/2006/relationships/hyperlink" Target="https://scryfall.com/sets/dft" TargetMode="External" Id="rId219"/><Relationship Type="http://schemas.openxmlformats.org/officeDocument/2006/relationships/hyperlink" Target="https://scryfall.com/sets/dft" TargetMode="External" Id="rId220"/><Relationship Type="http://schemas.openxmlformats.org/officeDocument/2006/relationships/hyperlink" Target="https://scryfall.com/sets/pdft" TargetMode="External" Id="rId221"/><Relationship Type="http://schemas.openxmlformats.org/officeDocument/2006/relationships/hyperlink" Target="https://scryfall.com/sets/pdft" TargetMode="External" Id="rId222"/><Relationship Type="http://schemas.openxmlformats.org/officeDocument/2006/relationships/hyperlink" Target="https://scryfall.com/sets/pdft" TargetMode="External" Id="rId223"/><Relationship Type="http://schemas.openxmlformats.org/officeDocument/2006/relationships/hyperlink" Target="https://scryfall.com/sets/pdft" TargetMode="External" Id="rId224"/><Relationship Type="http://schemas.openxmlformats.org/officeDocument/2006/relationships/hyperlink" Target="https://scryfall.com/sets/tdft" TargetMode="External" Id="rId225"/><Relationship Type="http://schemas.openxmlformats.org/officeDocument/2006/relationships/hyperlink" Target="https://scryfall.com/sets/tdft" TargetMode="External" Id="rId226"/><Relationship Type="http://schemas.openxmlformats.org/officeDocument/2006/relationships/hyperlink" Target="https://scryfall.com/sets/tdft" TargetMode="External" Id="rId227"/><Relationship Type="http://schemas.openxmlformats.org/officeDocument/2006/relationships/hyperlink" Target="https://scryfall.com/sets/tdft" TargetMode="External" Id="rId228"/><Relationship Type="http://schemas.openxmlformats.org/officeDocument/2006/relationships/hyperlink" Target="https://scryfall.com/sets/ydft" TargetMode="External" Id="rId229"/><Relationship Type="http://schemas.openxmlformats.org/officeDocument/2006/relationships/hyperlink" Target="https://scryfall.com/sets/ydft" TargetMode="External" Id="rId230"/><Relationship Type="http://schemas.openxmlformats.org/officeDocument/2006/relationships/hyperlink" Target="https://scryfall.com/sets/ydft" TargetMode="External" Id="rId231"/><Relationship Type="http://schemas.openxmlformats.org/officeDocument/2006/relationships/hyperlink" Target="https://scryfall.com/sets/ydft" TargetMode="External" Id="rId232"/><Relationship Type="http://schemas.openxmlformats.org/officeDocument/2006/relationships/hyperlink" Target="https://scryfall.com/sets/adft" TargetMode="External" Id="rId233"/><Relationship Type="http://schemas.openxmlformats.org/officeDocument/2006/relationships/hyperlink" Target="https://scryfall.com/sets/adft" TargetMode="External" Id="rId234"/><Relationship Type="http://schemas.openxmlformats.org/officeDocument/2006/relationships/hyperlink" Target="https://scryfall.com/sets/adft" TargetMode="External" Id="rId235"/><Relationship Type="http://schemas.openxmlformats.org/officeDocument/2006/relationships/hyperlink" Target="https://scryfall.com/sets/adft" TargetMode="External" Id="rId236"/><Relationship Type="http://schemas.openxmlformats.org/officeDocument/2006/relationships/hyperlink" Target="https://scryfall.com/sets/drc" TargetMode="External" Id="rId237"/><Relationship Type="http://schemas.openxmlformats.org/officeDocument/2006/relationships/hyperlink" Target="https://scryfall.com/sets/drc" TargetMode="External" Id="rId238"/><Relationship Type="http://schemas.openxmlformats.org/officeDocument/2006/relationships/hyperlink" Target="https://scryfall.com/sets/drc" TargetMode="External" Id="rId239"/><Relationship Type="http://schemas.openxmlformats.org/officeDocument/2006/relationships/hyperlink" Target="https://scryfall.com/sets/tdrc" TargetMode="External" Id="rId240"/><Relationship Type="http://schemas.openxmlformats.org/officeDocument/2006/relationships/hyperlink" Target="https://scryfall.com/sets/tdrc" TargetMode="External" Id="rId241"/><Relationship Type="http://schemas.openxmlformats.org/officeDocument/2006/relationships/hyperlink" Target="https://scryfall.com/sets/tdrc" TargetMode="External" Id="rId242"/><Relationship Type="http://schemas.openxmlformats.org/officeDocument/2006/relationships/hyperlink" Target="https://scryfall.com/sets/tdrc" TargetMode="External" Id="rId243"/><Relationship Type="http://schemas.openxmlformats.org/officeDocument/2006/relationships/hyperlink" Target="https://scryfall.com/sets/pjsc" TargetMode="External" Id="rId244"/><Relationship Type="http://schemas.openxmlformats.org/officeDocument/2006/relationships/hyperlink" Target="https://scryfall.com/sets/pjsc" TargetMode="External" Id="rId245"/><Relationship Type="http://schemas.openxmlformats.org/officeDocument/2006/relationships/hyperlink" Target="https://scryfall.com/sets/pjsc" TargetMode="External" Id="rId246"/><Relationship Type="http://schemas.openxmlformats.org/officeDocument/2006/relationships/hyperlink" Target="https://scryfall.com/sets/pjsc/ja" TargetMode="External" Id="rId247"/><Relationship Type="http://schemas.openxmlformats.org/officeDocument/2006/relationships/hyperlink" Target="https://scryfall.com/sets/inr" TargetMode="External" Id="rId248"/><Relationship Type="http://schemas.openxmlformats.org/officeDocument/2006/relationships/hyperlink" Target="https://scryfall.com/sets/inr" TargetMode="External" Id="rId249"/><Relationship Type="http://schemas.openxmlformats.org/officeDocument/2006/relationships/hyperlink" Target="https://scryfall.com/sets/inr" TargetMode="External" Id="rId250"/><Relationship Type="http://schemas.openxmlformats.org/officeDocument/2006/relationships/hyperlink" Target="https://scryfall.com/sets/inr" TargetMode="External" Id="rId251"/><Relationship Type="http://schemas.openxmlformats.org/officeDocument/2006/relationships/hyperlink" Target="https://scryfall.com/sets/tinr" TargetMode="External" Id="rId252"/><Relationship Type="http://schemas.openxmlformats.org/officeDocument/2006/relationships/hyperlink" Target="https://scryfall.com/sets/tinr" TargetMode="External" Id="rId253"/><Relationship Type="http://schemas.openxmlformats.org/officeDocument/2006/relationships/hyperlink" Target="https://scryfall.com/sets/tinr" TargetMode="External" Id="rId254"/><Relationship Type="http://schemas.openxmlformats.org/officeDocument/2006/relationships/hyperlink" Target="https://scryfall.com/sets/tinr" TargetMode="External" Id="rId255"/><Relationship Type="http://schemas.openxmlformats.org/officeDocument/2006/relationships/hyperlink" Target="https://scryfall.com/sets/ainr" TargetMode="External" Id="rId256"/><Relationship Type="http://schemas.openxmlformats.org/officeDocument/2006/relationships/hyperlink" Target="https://scryfall.com/sets/ainr" TargetMode="External" Id="rId257"/><Relationship Type="http://schemas.openxmlformats.org/officeDocument/2006/relationships/hyperlink" Target="https://scryfall.com/sets/ainr" TargetMode="External" Id="rId258"/><Relationship Type="http://schemas.openxmlformats.org/officeDocument/2006/relationships/hyperlink" Target="https://scryfall.com/sets/ainr" TargetMode="External" Id="rId259"/><Relationship Type="http://schemas.openxmlformats.org/officeDocument/2006/relationships/hyperlink" Target="https://scryfall.com/sets/pspl" TargetMode="External" Id="rId260"/><Relationship Type="http://schemas.openxmlformats.org/officeDocument/2006/relationships/hyperlink" Target="https://scryfall.com/sets/pspl" TargetMode="External" Id="rId261"/><Relationship Type="http://schemas.openxmlformats.org/officeDocument/2006/relationships/hyperlink" Target="https://scryfall.com/sets/pspl" TargetMode="External" Id="rId262"/><Relationship Type="http://schemas.openxmlformats.org/officeDocument/2006/relationships/hyperlink" Target="https://scryfall.com/sets/pf25" TargetMode="External" Id="rId263"/><Relationship Type="http://schemas.openxmlformats.org/officeDocument/2006/relationships/hyperlink" Target="https://scryfall.com/sets/pf25" TargetMode="External" Id="rId264"/><Relationship Type="http://schemas.openxmlformats.org/officeDocument/2006/relationships/hyperlink" Target="https://scryfall.com/sets/pf25" TargetMode="External" Id="rId265"/><Relationship Type="http://schemas.openxmlformats.org/officeDocument/2006/relationships/hyperlink" Target="https://scryfall.com/sets/pw25" TargetMode="External" Id="rId266"/><Relationship Type="http://schemas.openxmlformats.org/officeDocument/2006/relationships/hyperlink" Target="https://scryfall.com/sets/pw25" TargetMode="External" Id="rId267"/><Relationship Type="http://schemas.openxmlformats.org/officeDocument/2006/relationships/hyperlink" Target="https://scryfall.com/sets/pw25" TargetMode="External" Id="rId268"/><Relationship Type="http://schemas.openxmlformats.org/officeDocument/2006/relationships/hyperlink" Target="https://scryfall.com/sets/pw25" TargetMode="External" Id="rId269"/><Relationship Type="http://schemas.openxmlformats.org/officeDocument/2006/relationships/hyperlink" Target="https://scryfall.com/sets/pio" TargetMode="External" Id="rId270"/><Relationship Type="http://schemas.openxmlformats.org/officeDocument/2006/relationships/hyperlink" Target="https://scryfall.com/sets/pio" TargetMode="External" Id="rId271"/><Relationship Type="http://schemas.openxmlformats.org/officeDocument/2006/relationships/hyperlink" Target="https://scryfall.com/sets/pio" TargetMode="External" Id="rId272"/><Relationship Type="http://schemas.openxmlformats.org/officeDocument/2006/relationships/hyperlink" Target="https://scryfall.com/sets/pio" TargetMode="External" Id="rId273"/><Relationship Type="http://schemas.openxmlformats.org/officeDocument/2006/relationships/hyperlink" Target="https://scryfall.com/sets/fdn" TargetMode="External" Id="rId274"/><Relationship Type="http://schemas.openxmlformats.org/officeDocument/2006/relationships/hyperlink" Target="https://scryfall.com/sets/fdn" TargetMode="External" Id="rId275"/><Relationship Type="http://schemas.openxmlformats.org/officeDocument/2006/relationships/hyperlink" Target="https://scryfall.com/sets/fdn" TargetMode="External" Id="rId276"/><Relationship Type="http://schemas.openxmlformats.org/officeDocument/2006/relationships/hyperlink" Target="https://scryfall.com/sets/pfdn" TargetMode="External" Id="rId277"/><Relationship Type="http://schemas.openxmlformats.org/officeDocument/2006/relationships/hyperlink" Target="https://scryfall.com/sets/pfdn" TargetMode="External" Id="rId278"/><Relationship Type="http://schemas.openxmlformats.org/officeDocument/2006/relationships/hyperlink" Target="https://scryfall.com/sets/pfdn" TargetMode="External" Id="rId279"/><Relationship Type="http://schemas.openxmlformats.org/officeDocument/2006/relationships/hyperlink" Target="https://scryfall.com/sets/pfdn" TargetMode="External" Id="rId280"/><Relationship Type="http://schemas.openxmlformats.org/officeDocument/2006/relationships/hyperlink" Target="https://scryfall.com/sets/tfdn" TargetMode="External" Id="rId281"/><Relationship Type="http://schemas.openxmlformats.org/officeDocument/2006/relationships/hyperlink" Target="https://scryfall.com/sets/tfdn" TargetMode="External" Id="rId282"/><Relationship Type="http://schemas.openxmlformats.org/officeDocument/2006/relationships/hyperlink" Target="https://scryfall.com/sets/tfdn" TargetMode="External" Id="rId283"/><Relationship Type="http://schemas.openxmlformats.org/officeDocument/2006/relationships/hyperlink" Target="https://scryfall.com/sets/tfdn" TargetMode="External" Id="rId284"/><Relationship Type="http://schemas.openxmlformats.org/officeDocument/2006/relationships/hyperlink" Target="https://scryfall.com/sets/afdn" TargetMode="External" Id="rId285"/><Relationship Type="http://schemas.openxmlformats.org/officeDocument/2006/relationships/hyperlink" Target="https://scryfall.com/sets/afdn" TargetMode="External" Id="rId286"/><Relationship Type="http://schemas.openxmlformats.org/officeDocument/2006/relationships/hyperlink" Target="https://scryfall.com/sets/afdn" TargetMode="External" Id="rId287"/><Relationship Type="http://schemas.openxmlformats.org/officeDocument/2006/relationships/hyperlink" Target="https://scryfall.com/sets/afdn" TargetMode="External" Id="rId288"/><Relationship Type="http://schemas.openxmlformats.org/officeDocument/2006/relationships/hyperlink" Target="https://scryfall.com/sets/fdc" TargetMode="External" Id="rId289"/><Relationship Type="http://schemas.openxmlformats.org/officeDocument/2006/relationships/hyperlink" Target="https://scryfall.com/sets/fdc" TargetMode="External" Id="rId290"/><Relationship Type="http://schemas.openxmlformats.org/officeDocument/2006/relationships/hyperlink" Target="https://scryfall.com/sets/fdc" TargetMode="External" Id="rId291"/><Relationship Type="http://schemas.openxmlformats.org/officeDocument/2006/relationships/hyperlink" Target="https://scryfall.com/sets/fdc" TargetMode="External" Id="rId292"/><Relationship Type="http://schemas.openxmlformats.org/officeDocument/2006/relationships/hyperlink" Target="https://scryfall.com/sets/j25" TargetMode="External" Id="rId293"/><Relationship Type="http://schemas.openxmlformats.org/officeDocument/2006/relationships/hyperlink" Target="https://scryfall.com/sets/j25" TargetMode="External" Id="rId294"/><Relationship Type="http://schemas.openxmlformats.org/officeDocument/2006/relationships/hyperlink" Target="https://scryfall.com/sets/j25" TargetMode="External" Id="rId295"/><Relationship Type="http://schemas.openxmlformats.org/officeDocument/2006/relationships/hyperlink" Target="https://scryfall.com/sets/fj25" TargetMode="External" Id="rId296"/><Relationship Type="http://schemas.openxmlformats.org/officeDocument/2006/relationships/hyperlink" Target="https://scryfall.com/sets/fj25" TargetMode="External" Id="rId297"/><Relationship Type="http://schemas.openxmlformats.org/officeDocument/2006/relationships/hyperlink" Target="https://scryfall.com/sets/fj25" TargetMode="External" Id="rId298"/><Relationship Type="http://schemas.openxmlformats.org/officeDocument/2006/relationships/hyperlink" Target="https://scryfall.com/sets/fj25" TargetMode="External" Id="rId299"/><Relationship Type="http://schemas.openxmlformats.org/officeDocument/2006/relationships/hyperlink" Target="https://scryfall.com/sets/ffdn" TargetMode="External" Id="rId300"/><Relationship Type="http://schemas.openxmlformats.org/officeDocument/2006/relationships/hyperlink" Target="https://scryfall.com/sets/ffdn" TargetMode="External" Id="rId301"/><Relationship Type="http://schemas.openxmlformats.org/officeDocument/2006/relationships/hyperlink" Target="https://scryfall.com/sets/ffdn" TargetMode="External" Id="rId302"/><Relationship Type="http://schemas.openxmlformats.org/officeDocument/2006/relationships/hyperlink" Target="https://scryfall.com/sets/dsk" TargetMode="External" Id="rId303"/><Relationship Type="http://schemas.openxmlformats.org/officeDocument/2006/relationships/hyperlink" Target="https://scryfall.com/sets/dsk" TargetMode="External" Id="rId304"/><Relationship Type="http://schemas.openxmlformats.org/officeDocument/2006/relationships/hyperlink" Target="https://scryfall.com/sets/dsk" TargetMode="External" Id="rId305"/><Relationship Type="http://schemas.openxmlformats.org/officeDocument/2006/relationships/hyperlink" Target="https://scryfall.com/sets/pdsk" TargetMode="External" Id="rId306"/><Relationship Type="http://schemas.openxmlformats.org/officeDocument/2006/relationships/hyperlink" Target="https://scryfall.com/sets/pdsk" TargetMode="External" Id="rId307"/><Relationship Type="http://schemas.openxmlformats.org/officeDocument/2006/relationships/hyperlink" Target="https://scryfall.com/sets/pdsk" TargetMode="External" Id="rId308"/><Relationship Type="http://schemas.openxmlformats.org/officeDocument/2006/relationships/hyperlink" Target="https://scryfall.com/sets/pdsk" TargetMode="External" Id="rId309"/><Relationship Type="http://schemas.openxmlformats.org/officeDocument/2006/relationships/hyperlink" Target="https://scryfall.com/sets/tdsk" TargetMode="External" Id="rId310"/><Relationship Type="http://schemas.openxmlformats.org/officeDocument/2006/relationships/hyperlink" Target="https://scryfall.com/sets/tdsk" TargetMode="External" Id="rId311"/><Relationship Type="http://schemas.openxmlformats.org/officeDocument/2006/relationships/hyperlink" Target="https://scryfall.com/sets/tdsk" TargetMode="External" Id="rId312"/><Relationship Type="http://schemas.openxmlformats.org/officeDocument/2006/relationships/hyperlink" Target="https://scryfall.com/sets/tdsk" TargetMode="External" Id="rId313"/><Relationship Type="http://schemas.openxmlformats.org/officeDocument/2006/relationships/hyperlink" Target="https://scryfall.com/sets/ydsk" TargetMode="External" Id="rId314"/><Relationship Type="http://schemas.openxmlformats.org/officeDocument/2006/relationships/hyperlink" Target="https://scryfall.com/sets/ydsk" TargetMode="External" Id="rId315"/><Relationship Type="http://schemas.openxmlformats.org/officeDocument/2006/relationships/hyperlink" Target="https://scryfall.com/sets/ydsk" TargetMode="External" Id="rId316"/><Relationship Type="http://schemas.openxmlformats.org/officeDocument/2006/relationships/hyperlink" Target="https://scryfall.com/sets/ydsk" TargetMode="External" Id="rId317"/><Relationship Type="http://schemas.openxmlformats.org/officeDocument/2006/relationships/hyperlink" Target="https://scryfall.com/sets/dsc" TargetMode="External" Id="rId318"/><Relationship Type="http://schemas.openxmlformats.org/officeDocument/2006/relationships/hyperlink" Target="https://scryfall.com/sets/dsc" TargetMode="External" Id="rId319"/><Relationship Type="http://schemas.openxmlformats.org/officeDocument/2006/relationships/hyperlink" Target="https://scryfall.com/sets/dsc" TargetMode="External" Id="rId320"/><Relationship Type="http://schemas.openxmlformats.org/officeDocument/2006/relationships/hyperlink" Target="https://scryfall.com/sets/tdsc" TargetMode="External" Id="rId321"/><Relationship Type="http://schemas.openxmlformats.org/officeDocument/2006/relationships/hyperlink" Target="https://scryfall.com/sets/tdsc" TargetMode="External" Id="rId322"/><Relationship Type="http://schemas.openxmlformats.org/officeDocument/2006/relationships/hyperlink" Target="https://scryfall.com/sets/tdsc" TargetMode="External" Id="rId323"/><Relationship Type="http://schemas.openxmlformats.org/officeDocument/2006/relationships/hyperlink" Target="https://scryfall.com/sets/tdsc" TargetMode="External" Id="rId324"/><Relationship Type="http://schemas.openxmlformats.org/officeDocument/2006/relationships/hyperlink" Target="https://scryfall.com/sets/adsk" TargetMode="External" Id="rId325"/><Relationship Type="http://schemas.openxmlformats.org/officeDocument/2006/relationships/hyperlink" Target="https://scryfall.com/sets/adsk" TargetMode="External" Id="rId326"/><Relationship Type="http://schemas.openxmlformats.org/officeDocument/2006/relationships/hyperlink" Target="https://scryfall.com/sets/adsk" TargetMode="External" Id="rId327"/><Relationship Type="http://schemas.openxmlformats.org/officeDocument/2006/relationships/hyperlink" Target="https://scryfall.com/sets/adsk" TargetMode="External" Id="rId328"/><Relationship Type="http://schemas.openxmlformats.org/officeDocument/2006/relationships/hyperlink" Target="https://scryfall.com/sets/plg24" TargetMode="External" Id="rId329"/><Relationship Type="http://schemas.openxmlformats.org/officeDocument/2006/relationships/hyperlink" Target="https://scryfall.com/sets/plg24" TargetMode="External" Id="rId330"/><Relationship Type="http://schemas.openxmlformats.org/officeDocument/2006/relationships/hyperlink" Target="https://scryfall.com/sets/plg24" TargetMode="External" Id="rId331"/><Relationship Type="http://schemas.openxmlformats.org/officeDocument/2006/relationships/hyperlink" Target="https://scryfall.com/sets/mb2" TargetMode="External" Id="rId332"/><Relationship Type="http://schemas.openxmlformats.org/officeDocument/2006/relationships/hyperlink" Target="https://scryfall.com/sets/mb2" TargetMode="External" Id="rId333"/><Relationship Type="http://schemas.openxmlformats.org/officeDocument/2006/relationships/hyperlink" Target="https://scryfall.com/sets/mb2" TargetMode="External" Id="rId334"/><Relationship Type="http://schemas.openxmlformats.org/officeDocument/2006/relationships/hyperlink" Target="https://scryfall.com/sets/mb2" TargetMode="External" Id="rId335"/><Relationship Type="http://schemas.openxmlformats.org/officeDocument/2006/relationships/hyperlink" Target="https://scryfall.com/sets/blb" TargetMode="External" Id="rId336"/><Relationship Type="http://schemas.openxmlformats.org/officeDocument/2006/relationships/hyperlink" Target="https://scryfall.com/sets/blb" TargetMode="External" Id="rId337"/><Relationship Type="http://schemas.openxmlformats.org/officeDocument/2006/relationships/hyperlink" Target="https://scryfall.com/sets/blb" TargetMode="External" Id="rId338"/><Relationship Type="http://schemas.openxmlformats.org/officeDocument/2006/relationships/hyperlink" Target="https://scryfall.com/sets/pblb" TargetMode="External" Id="rId339"/><Relationship Type="http://schemas.openxmlformats.org/officeDocument/2006/relationships/hyperlink" Target="https://scryfall.com/sets/pblb" TargetMode="External" Id="rId340"/><Relationship Type="http://schemas.openxmlformats.org/officeDocument/2006/relationships/hyperlink" Target="https://scryfall.com/sets/pblb" TargetMode="External" Id="rId341"/><Relationship Type="http://schemas.openxmlformats.org/officeDocument/2006/relationships/hyperlink" Target="https://scryfall.com/sets/pblb" TargetMode="External" Id="rId342"/><Relationship Type="http://schemas.openxmlformats.org/officeDocument/2006/relationships/hyperlink" Target="https://scryfall.com/sets/tblb" TargetMode="External" Id="rId343"/><Relationship Type="http://schemas.openxmlformats.org/officeDocument/2006/relationships/hyperlink" Target="https://scryfall.com/sets/tblb" TargetMode="External" Id="rId344"/><Relationship Type="http://schemas.openxmlformats.org/officeDocument/2006/relationships/hyperlink" Target="https://scryfall.com/sets/tblb" TargetMode="External" Id="rId345"/><Relationship Type="http://schemas.openxmlformats.org/officeDocument/2006/relationships/hyperlink" Target="https://scryfall.com/sets/tblb" TargetMode="External" Id="rId346"/><Relationship Type="http://schemas.openxmlformats.org/officeDocument/2006/relationships/hyperlink" Target="https://scryfall.com/sets/yblb" TargetMode="External" Id="rId347"/><Relationship Type="http://schemas.openxmlformats.org/officeDocument/2006/relationships/hyperlink" Target="https://scryfall.com/sets/yblb" TargetMode="External" Id="rId348"/><Relationship Type="http://schemas.openxmlformats.org/officeDocument/2006/relationships/hyperlink" Target="https://scryfall.com/sets/yblb" TargetMode="External" Id="rId349"/><Relationship Type="http://schemas.openxmlformats.org/officeDocument/2006/relationships/hyperlink" Target="https://scryfall.com/sets/yblb" TargetMode="External" Id="rId350"/><Relationship Type="http://schemas.openxmlformats.org/officeDocument/2006/relationships/hyperlink" Target="https://scryfall.com/sets/ablb" TargetMode="External" Id="rId351"/><Relationship Type="http://schemas.openxmlformats.org/officeDocument/2006/relationships/hyperlink" Target="https://scryfall.com/sets/ablb" TargetMode="External" Id="rId352"/><Relationship Type="http://schemas.openxmlformats.org/officeDocument/2006/relationships/hyperlink" Target="https://scryfall.com/sets/ablb" TargetMode="External" Id="rId353"/><Relationship Type="http://schemas.openxmlformats.org/officeDocument/2006/relationships/hyperlink" Target="https://scryfall.com/sets/ablb" TargetMode="External" Id="rId354"/><Relationship Type="http://schemas.openxmlformats.org/officeDocument/2006/relationships/hyperlink" Target="https://scryfall.com/sets/blc" TargetMode="External" Id="rId355"/><Relationship Type="http://schemas.openxmlformats.org/officeDocument/2006/relationships/hyperlink" Target="https://scryfall.com/sets/blc" TargetMode="External" Id="rId356"/><Relationship Type="http://schemas.openxmlformats.org/officeDocument/2006/relationships/hyperlink" Target="https://scryfall.com/sets/blc" TargetMode="External" Id="rId357"/><Relationship Type="http://schemas.openxmlformats.org/officeDocument/2006/relationships/hyperlink" Target="https://scryfall.com/sets/tblc" TargetMode="External" Id="rId358"/><Relationship Type="http://schemas.openxmlformats.org/officeDocument/2006/relationships/hyperlink" Target="https://scryfall.com/sets/tblc" TargetMode="External" Id="rId359"/><Relationship Type="http://schemas.openxmlformats.org/officeDocument/2006/relationships/hyperlink" Target="https://scryfall.com/sets/tblc" TargetMode="External" Id="rId360"/><Relationship Type="http://schemas.openxmlformats.org/officeDocument/2006/relationships/hyperlink" Target="https://scryfall.com/sets/tblc" TargetMode="External" Id="rId361"/><Relationship Type="http://schemas.openxmlformats.org/officeDocument/2006/relationships/hyperlink" Target="https://scryfall.com/sets/pcbb" TargetMode="External" Id="rId362"/><Relationship Type="http://schemas.openxmlformats.org/officeDocument/2006/relationships/hyperlink" Target="https://scryfall.com/sets/pcbb" TargetMode="External" Id="rId363"/><Relationship Type="http://schemas.openxmlformats.org/officeDocument/2006/relationships/hyperlink" Target="https://scryfall.com/sets/pcbb" TargetMode="External" Id="rId364"/><Relationship Type="http://schemas.openxmlformats.org/officeDocument/2006/relationships/hyperlink" Target="https://scryfall.com/sets/pcbb" TargetMode="External" Id="rId365"/><Relationship Type="http://schemas.openxmlformats.org/officeDocument/2006/relationships/hyperlink" Target="https://scryfall.com/sets/acr" TargetMode="External" Id="rId366"/><Relationship Type="http://schemas.openxmlformats.org/officeDocument/2006/relationships/hyperlink" Target="https://scryfall.com/sets/acr" TargetMode="External" Id="rId367"/><Relationship Type="http://schemas.openxmlformats.org/officeDocument/2006/relationships/hyperlink" Target="https://scryfall.com/sets/acr" TargetMode="External" Id="rId368"/><Relationship Type="http://schemas.openxmlformats.org/officeDocument/2006/relationships/hyperlink" Target="https://scryfall.com/sets/tacr" TargetMode="External" Id="rId369"/><Relationship Type="http://schemas.openxmlformats.org/officeDocument/2006/relationships/hyperlink" Target="https://scryfall.com/sets/tacr" TargetMode="External" Id="rId370"/><Relationship Type="http://schemas.openxmlformats.org/officeDocument/2006/relationships/hyperlink" Target="https://scryfall.com/sets/tacr" TargetMode="External" Id="rId371"/><Relationship Type="http://schemas.openxmlformats.org/officeDocument/2006/relationships/hyperlink" Target="https://scryfall.com/sets/tacr" TargetMode="External" Id="rId372"/><Relationship Type="http://schemas.openxmlformats.org/officeDocument/2006/relationships/hyperlink" Target="https://scryfall.com/sets/macr" TargetMode="External" Id="rId373"/><Relationship Type="http://schemas.openxmlformats.org/officeDocument/2006/relationships/hyperlink" Target="https://scryfall.com/sets/macr" TargetMode="External" Id="rId374"/><Relationship Type="http://schemas.openxmlformats.org/officeDocument/2006/relationships/hyperlink" Target="https://scryfall.com/sets/macr" TargetMode="External" Id="rId375"/><Relationship Type="http://schemas.openxmlformats.org/officeDocument/2006/relationships/hyperlink" Target="https://scryfall.com/sets/macr" TargetMode="External" Id="rId376"/><Relationship Type="http://schemas.openxmlformats.org/officeDocument/2006/relationships/hyperlink" Target="https://scryfall.com/sets/aacr" TargetMode="External" Id="rId377"/><Relationship Type="http://schemas.openxmlformats.org/officeDocument/2006/relationships/hyperlink" Target="https://scryfall.com/sets/aacr" TargetMode="External" Id="rId378"/><Relationship Type="http://schemas.openxmlformats.org/officeDocument/2006/relationships/hyperlink" Target="https://scryfall.com/sets/aacr" TargetMode="External" Id="rId379"/><Relationship Type="http://schemas.openxmlformats.org/officeDocument/2006/relationships/hyperlink" Target="https://scryfall.com/sets/aacr" TargetMode="External" Id="rId380"/><Relationship Type="http://schemas.openxmlformats.org/officeDocument/2006/relationships/hyperlink" Target="https://scryfall.com/sets/mh3" TargetMode="External" Id="rId381"/><Relationship Type="http://schemas.openxmlformats.org/officeDocument/2006/relationships/hyperlink" Target="https://scryfall.com/sets/mh3" TargetMode="External" Id="rId382"/><Relationship Type="http://schemas.openxmlformats.org/officeDocument/2006/relationships/hyperlink" Target="https://scryfall.com/sets/mh3" TargetMode="External" Id="rId383"/><Relationship Type="http://schemas.openxmlformats.org/officeDocument/2006/relationships/hyperlink" Target="https://scryfall.com/sets/pmh3" TargetMode="External" Id="rId384"/><Relationship Type="http://schemas.openxmlformats.org/officeDocument/2006/relationships/hyperlink" Target="https://scryfall.com/sets/pmh3" TargetMode="External" Id="rId385"/><Relationship Type="http://schemas.openxmlformats.org/officeDocument/2006/relationships/hyperlink" Target="https://scryfall.com/sets/pmh3" TargetMode="External" Id="rId386"/><Relationship Type="http://schemas.openxmlformats.org/officeDocument/2006/relationships/hyperlink" Target="https://scryfall.com/sets/pmh3" TargetMode="External" Id="rId387"/><Relationship Type="http://schemas.openxmlformats.org/officeDocument/2006/relationships/hyperlink" Target="https://scryfall.com/sets/tmh3" TargetMode="External" Id="rId388"/><Relationship Type="http://schemas.openxmlformats.org/officeDocument/2006/relationships/hyperlink" Target="https://scryfall.com/sets/tmh3" TargetMode="External" Id="rId389"/><Relationship Type="http://schemas.openxmlformats.org/officeDocument/2006/relationships/hyperlink" Target="https://scryfall.com/sets/tmh3" TargetMode="External" Id="rId390"/><Relationship Type="http://schemas.openxmlformats.org/officeDocument/2006/relationships/hyperlink" Target="https://scryfall.com/sets/tmh3" TargetMode="External" Id="rId391"/><Relationship Type="http://schemas.openxmlformats.org/officeDocument/2006/relationships/hyperlink" Target="https://scryfall.com/sets/smh3" TargetMode="External" Id="rId392"/><Relationship Type="http://schemas.openxmlformats.org/officeDocument/2006/relationships/hyperlink" Target="https://scryfall.com/sets/smh3" TargetMode="External" Id="rId393"/><Relationship Type="http://schemas.openxmlformats.org/officeDocument/2006/relationships/hyperlink" Target="https://scryfall.com/sets/smh3" TargetMode="External" Id="rId394"/><Relationship Type="http://schemas.openxmlformats.org/officeDocument/2006/relationships/hyperlink" Target="https://scryfall.com/sets/smh3" TargetMode="External" Id="rId395"/><Relationship Type="http://schemas.openxmlformats.org/officeDocument/2006/relationships/hyperlink" Target="https://scryfall.com/sets/m3c" TargetMode="External" Id="rId396"/><Relationship Type="http://schemas.openxmlformats.org/officeDocument/2006/relationships/hyperlink" Target="https://scryfall.com/sets/m3c" TargetMode="External" Id="rId397"/><Relationship Type="http://schemas.openxmlformats.org/officeDocument/2006/relationships/hyperlink" Target="https://scryfall.com/sets/m3c" TargetMode="External" Id="rId398"/><Relationship Type="http://schemas.openxmlformats.org/officeDocument/2006/relationships/hyperlink" Target="https://scryfall.com/sets/tm3c" TargetMode="External" Id="rId399"/><Relationship Type="http://schemas.openxmlformats.org/officeDocument/2006/relationships/hyperlink" Target="https://scryfall.com/sets/tm3c" TargetMode="External" Id="rId400"/><Relationship Type="http://schemas.openxmlformats.org/officeDocument/2006/relationships/hyperlink" Target="https://scryfall.com/sets/tm3c" TargetMode="External" Id="rId401"/><Relationship Type="http://schemas.openxmlformats.org/officeDocument/2006/relationships/hyperlink" Target="https://scryfall.com/sets/tm3c" TargetMode="External" Id="rId402"/><Relationship Type="http://schemas.openxmlformats.org/officeDocument/2006/relationships/hyperlink" Target="https://scryfall.com/sets/amh3" TargetMode="External" Id="rId403"/><Relationship Type="http://schemas.openxmlformats.org/officeDocument/2006/relationships/hyperlink" Target="https://scryfall.com/sets/amh3" TargetMode="External" Id="rId404"/><Relationship Type="http://schemas.openxmlformats.org/officeDocument/2006/relationships/hyperlink" Target="https://scryfall.com/sets/amh3" TargetMode="External" Id="rId405"/><Relationship Type="http://schemas.openxmlformats.org/officeDocument/2006/relationships/hyperlink" Target="https://scryfall.com/sets/amh3" TargetMode="External" Id="rId406"/><Relationship Type="http://schemas.openxmlformats.org/officeDocument/2006/relationships/hyperlink" Target="https://scryfall.com/sets/h2r" TargetMode="External" Id="rId407"/><Relationship Type="http://schemas.openxmlformats.org/officeDocument/2006/relationships/hyperlink" Target="https://scryfall.com/sets/h2r" TargetMode="External" Id="rId408"/><Relationship Type="http://schemas.openxmlformats.org/officeDocument/2006/relationships/hyperlink" Target="https://scryfall.com/sets/h2r" TargetMode="External" Id="rId409"/><Relationship Type="http://schemas.openxmlformats.org/officeDocument/2006/relationships/hyperlink" Target="https://scryfall.com/sets/h2r" TargetMode="External" Id="rId410"/><Relationship Type="http://schemas.openxmlformats.org/officeDocument/2006/relationships/hyperlink" Target="https://scryfall.com/sets/otj" TargetMode="External" Id="rId411"/><Relationship Type="http://schemas.openxmlformats.org/officeDocument/2006/relationships/hyperlink" Target="https://scryfall.com/sets/otj" TargetMode="External" Id="rId412"/><Relationship Type="http://schemas.openxmlformats.org/officeDocument/2006/relationships/hyperlink" Target="https://scryfall.com/sets/otj" TargetMode="External" Id="rId413"/><Relationship Type="http://schemas.openxmlformats.org/officeDocument/2006/relationships/hyperlink" Target="https://scryfall.com/sets/otp" TargetMode="External" Id="rId414"/><Relationship Type="http://schemas.openxmlformats.org/officeDocument/2006/relationships/hyperlink" Target="https://scryfall.com/sets/otp" TargetMode="External" Id="rId415"/><Relationship Type="http://schemas.openxmlformats.org/officeDocument/2006/relationships/hyperlink" Target="https://scryfall.com/sets/otp" TargetMode="External" Id="rId416"/><Relationship Type="http://schemas.openxmlformats.org/officeDocument/2006/relationships/hyperlink" Target="https://scryfall.com/sets/totp" TargetMode="External" Id="rId417"/><Relationship Type="http://schemas.openxmlformats.org/officeDocument/2006/relationships/hyperlink" Target="https://scryfall.com/sets/totp" TargetMode="External" Id="rId418"/><Relationship Type="http://schemas.openxmlformats.org/officeDocument/2006/relationships/hyperlink" Target="https://scryfall.com/sets/totp" TargetMode="External" Id="rId419"/><Relationship Type="http://schemas.openxmlformats.org/officeDocument/2006/relationships/hyperlink" Target="https://scryfall.com/sets/totp" TargetMode="External" Id="rId420"/><Relationship Type="http://schemas.openxmlformats.org/officeDocument/2006/relationships/hyperlink" Target="https://scryfall.com/sets/potj" TargetMode="External" Id="rId421"/><Relationship Type="http://schemas.openxmlformats.org/officeDocument/2006/relationships/hyperlink" Target="https://scryfall.com/sets/potj" TargetMode="External" Id="rId422"/><Relationship Type="http://schemas.openxmlformats.org/officeDocument/2006/relationships/hyperlink" Target="https://scryfall.com/sets/potj" TargetMode="External" Id="rId423"/><Relationship Type="http://schemas.openxmlformats.org/officeDocument/2006/relationships/hyperlink" Target="https://scryfall.com/sets/potj" TargetMode="External" Id="rId424"/><Relationship Type="http://schemas.openxmlformats.org/officeDocument/2006/relationships/hyperlink" Target="https://scryfall.com/sets/totj" TargetMode="External" Id="rId425"/><Relationship Type="http://schemas.openxmlformats.org/officeDocument/2006/relationships/hyperlink" Target="https://scryfall.com/sets/totj" TargetMode="External" Id="rId426"/><Relationship Type="http://schemas.openxmlformats.org/officeDocument/2006/relationships/hyperlink" Target="https://scryfall.com/sets/totj" TargetMode="External" Id="rId427"/><Relationship Type="http://schemas.openxmlformats.org/officeDocument/2006/relationships/hyperlink" Target="https://scryfall.com/sets/totj" TargetMode="External" Id="rId428"/><Relationship Type="http://schemas.openxmlformats.org/officeDocument/2006/relationships/hyperlink" Target="https://scryfall.com/sets/yotj" TargetMode="External" Id="rId429"/><Relationship Type="http://schemas.openxmlformats.org/officeDocument/2006/relationships/hyperlink" Target="https://scryfall.com/sets/yotj" TargetMode="External" Id="rId430"/><Relationship Type="http://schemas.openxmlformats.org/officeDocument/2006/relationships/hyperlink" Target="https://scryfall.com/sets/yotj" TargetMode="External" Id="rId431"/><Relationship Type="http://schemas.openxmlformats.org/officeDocument/2006/relationships/hyperlink" Target="https://scryfall.com/sets/yotj" TargetMode="External" Id="rId432"/><Relationship Type="http://schemas.openxmlformats.org/officeDocument/2006/relationships/hyperlink" Target="https://scryfall.com/sets/aotj" TargetMode="External" Id="rId433"/><Relationship Type="http://schemas.openxmlformats.org/officeDocument/2006/relationships/hyperlink" Target="https://scryfall.com/sets/aotj" TargetMode="External" Id="rId434"/><Relationship Type="http://schemas.openxmlformats.org/officeDocument/2006/relationships/hyperlink" Target="https://scryfall.com/sets/aotj" TargetMode="External" Id="rId435"/><Relationship Type="http://schemas.openxmlformats.org/officeDocument/2006/relationships/hyperlink" Target="https://scryfall.com/sets/aotj" TargetMode="External" Id="rId436"/><Relationship Type="http://schemas.openxmlformats.org/officeDocument/2006/relationships/hyperlink" Target="https://scryfall.com/sets/big" TargetMode="External" Id="rId437"/><Relationship Type="http://schemas.openxmlformats.org/officeDocument/2006/relationships/hyperlink" Target="https://scryfall.com/sets/big" TargetMode="External" Id="rId438"/><Relationship Type="http://schemas.openxmlformats.org/officeDocument/2006/relationships/hyperlink" Target="https://scryfall.com/sets/big" TargetMode="External" Id="rId439"/><Relationship Type="http://schemas.openxmlformats.org/officeDocument/2006/relationships/hyperlink" Target="https://scryfall.com/sets/pbig" TargetMode="External" Id="rId440"/><Relationship Type="http://schemas.openxmlformats.org/officeDocument/2006/relationships/hyperlink" Target="https://scryfall.com/sets/pbig" TargetMode="External" Id="rId441"/><Relationship Type="http://schemas.openxmlformats.org/officeDocument/2006/relationships/hyperlink" Target="https://scryfall.com/sets/pbig" TargetMode="External" Id="rId442"/><Relationship Type="http://schemas.openxmlformats.org/officeDocument/2006/relationships/hyperlink" Target="https://scryfall.com/sets/pbig" TargetMode="External" Id="rId443"/><Relationship Type="http://schemas.openxmlformats.org/officeDocument/2006/relationships/hyperlink" Target="https://scryfall.com/sets/tbig" TargetMode="External" Id="rId444"/><Relationship Type="http://schemas.openxmlformats.org/officeDocument/2006/relationships/hyperlink" Target="https://scryfall.com/sets/tbig" TargetMode="External" Id="rId445"/><Relationship Type="http://schemas.openxmlformats.org/officeDocument/2006/relationships/hyperlink" Target="https://scryfall.com/sets/tbig" TargetMode="External" Id="rId446"/><Relationship Type="http://schemas.openxmlformats.org/officeDocument/2006/relationships/hyperlink" Target="https://scryfall.com/sets/tbig" TargetMode="External" Id="rId447"/><Relationship Type="http://schemas.openxmlformats.org/officeDocument/2006/relationships/hyperlink" Target="https://scryfall.com/sets/otc" TargetMode="External" Id="rId448"/><Relationship Type="http://schemas.openxmlformats.org/officeDocument/2006/relationships/hyperlink" Target="https://scryfall.com/sets/otc" TargetMode="External" Id="rId449"/><Relationship Type="http://schemas.openxmlformats.org/officeDocument/2006/relationships/hyperlink" Target="https://scryfall.com/sets/otc" TargetMode="External" Id="rId450"/><Relationship Type="http://schemas.openxmlformats.org/officeDocument/2006/relationships/hyperlink" Target="https://scryfall.com/sets/totc" TargetMode="External" Id="rId451"/><Relationship Type="http://schemas.openxmlformats.org/officeDocument/2006/relationships/hyperlink" Target="https://scryfall.com/sets/totc" TargetMode="External" Id="rId452"/><Relationship Type="http://schemas.openxmlformats.org/officeDocument/2006/relationships/hyperlink" Target="https://scryfall.com/sets/totc" TargetMode="External" Id="rId453"/><Relationship Type="http://schemas.openxmlformats.org/officeDocument/2006/relationships/hyperlink" Target="https://scryfall.com/sets/totc" TargetMode="External" Id="rId454"/><Relationship Type="http://schemas.openxmlformats.org/officeDocument/2006/relationships/hyperlink" Target="https://scryfall.com/sets/pip" TargetMode="External" Id="rId455"/><Relationship Type="http://schemas.openxmlformats.org/officeDocument/2006/relationships/hyperlink" Target="https://scryfall.com/sets/pip" TargetMode="External" Id="rId456"/><Relationship Type="http://schemas.openxmlformats.org/officeDocument/2006/relationships/hyperlink" Target="https://scryfall.com/sets/pip" TargetMode="External" Id="rId457"/><Relationship Type="http://schemas.openxmlformats.org/officeDocument/2006/relationships/hyperlink" Target="https://scryfall.com/sets/tpip" TargetMode="External" Id="rId458"/><Relationship Type="http://schemas.openxmlformats.org/officeDocument/2006/relationships/hyperlink" Target="https://scryfall.com/sets/tpip" TargetMode="External" Id="rId459"/><Relationship Type="http://schemas.openxmlformats.org/officeDocument/2006/relationships/hyperlink" Target="https://scryfall.com/sets/tpip" TargetMode="External" Id="rId460"/><Relationship Type="http://schemas.openxmlformats.org/officeDocument/2006/relationships/hyperlink" Target="https://scryfall.com/sets/tpip" TargetMode="External" Id="rId461"/><Relationship Type="http://schemas.openxmlformats.org/officeDocument/2006/relationships/hyperlink" Target="https://scryfall.com/sets/mkm" TargetMode="External" Id="rId462"/><Relationship Type="http://schemas.openxmlformats.org/officeDocument/2006/relationships/hyperlink" Target="https://scryfall.com/sets/mkm" TargetMode="External" Id="rId463"/><Relationship Type="http://schemas.openxmlformats.org/officeDocument/2006/relationships/hyperlink" Target="https://scryfall.com/sets/mkm" TargetMode="External" Id="rId464"/><Relationship Type="http://schemas.openxmlformats.org/officeDocument/2006/relationships/hyperlink" Target="https://scryfall.com/sets/pmkm" TargetMode="External" Id="rId465"/><Relationship Type="http://schemas.openxmlformats.org/officeDocument/2006/relationships/hyperlink" Target="https://scryfall.com/sets/pmkm" TargetMode="External" Id="rId466"/><Relationship Type="http://schemas.openxmlformats.org/officeDocument/2006/relationships/hyperlink" Target="https://scryfall.com/sets/pmkm" TargetMode="External" Id="rId467"/><Relationship Type="http://schemas.openxmlformats.org/officeDocument/2006/relationships/hyperlink" Target="https://scryfall.com/sets/pmkm" TargetMode="External" Id="rId468"/><Relationship Type="http://schemas.openxmlformats.org/officeDocument/2006/relationships/hyperlink" Target="https://scryfall.com/sets/tmkm" TargetMode="External" Id="rId469"/><Relationship Type="http://schemas.openxmlformats.org/officeDocument/2006/relationships/hyperlink" Target="https://scryfall.com/sets/tmkm" TargetMode="External" Id="rId470"/><Relationship Type="http://schemas.openxmlformats.org/officeDocument/2006/relationships/hyperlink" Target="https://scryfall.com/sets/tmkm" TargetMode="External" Id="rId471"/><Relationship Type="http://schemas.openxmlformats.org/officeDocument/2006/relationships/hyperlink" Target="https://scryfall.com/sets/tmkm" TargetMode="External" Id="rId472"/><Relationship Type="http://schemas.openxmlformats.org/officeDocument/2006/relationships/hyperlink" Target="https://scryfall.com/sets/ymkm" TargetMode="External" Id="rId473"/><Relationship Type="http://schemas.openxmlformats.org/officeDocument/2006/relationships/hyperlink" Target="https://scryfall.com/sets/ymkm" TargetMode="External" Id="rId474"/><Relationship Type="http://schemas.openxmlformats.org/officeDocument/2006/relationships/hyperlink" Target="https://scryfall.com/sets/ymkm" TargetMode="External" Id="rId475"/><Relationship Type="http://schemas.openxmlformats.org/officeDocument/2006/relationships/hyperlink" Target="https://scryfall.com/sets/ymkm" TargetMode="External" Id="rId476"/><Relationship Type="http://schemas.openxmlformats.org/officeDocument/2006/relationships/hyperlink" Target="https://scryfall.com/sets/clu" TargetMode="External" Id="rId477"/><Relationship Type="http://schemas.openxmlformats.org/officeDocument/2006/relationships/hyperlink" Target="https://scryfall.com/sets/clu" TargetMode="External" Id="rId478"/><Relationship Type="http://schemas.openxmlformats.org/officeDocument/2006/relationships/hyperlink" Target="https://scryfall.com/sets/clu" TargetMode="External" Id="rId479"/><Relationship Type="http://schemas.openxmlformats.org/officeDocument/2006/relationships/hyperlink" Target="https://scryfall.com/sets/clu" TargetMode="External" Id="rId480"/><Relationship Type="http://schemas.openxmlformats.org/officeDocument/2006/relationships/hyperlink" Target="https://scryfall.com/sets/fclu" TargetMode="External" Id="rId481"/><Relationship Type="http://schemas.openxmlformats.org/officeDocument/2006/relationships/hyperlink" Target="https://scryfall.com/sets/fclu" TargetMode="External" Id="rId482"/><Relationship Type="http://schemas.openxmlformats.org/officeDocument/2006/relationships/hyperlink" Target="https://scryfall.com/sets/fclu" TargetMode="External" Id="rId483"/><Relationship Type="http://schemas.openxmlformats.org/officeDocument/2006/relationships/hyperlink" Target="https://scryfall.com/sets/fclu" TargetMode="External" Id="rId484"/><Relationship Type="http://schemas.openxmlformats.org/officeDocument/2006/relationships/hyperlink" Target="https://scryfall.com/sets/pss4" TargetMode="External" Id="rId485"/><Relationship Type="http://schemas.openxmlformats.org/officeDocument/2006/relationships/hyperlink" Target="https://scryfall.com/sets/pss4" TargetMode="External" Id="rId486"/><Relationship Type="http://schemas.openxmlformats.org/officeDocument/2006/relationships/hyperlink" Target="https://scryfall.com/sets/pss4" TargetMode="External" Id="rId487"/><Relationship Type="http://schemas.openxmlformats.org/officeDocument/2006/relationships/hyperlink" Target="https://scryfall.com/sets/pss4" TargetMode="External" Id="rId488"/><Relationship Type="http://schemas.openxmlformats.org/officeDocument/2006/relationships/hyperlink" Target="https://scryfall.com/sets/amkm" TargetMode="External" Id="rId489"/><Relationship Type="http://schemas.openxmlformats.org/officeDocument/2006/relationships/hyperlink" Target="https://scryfall.com/sets/amkm" TargetMode="External" Id="rId490"/><Relationship Type="http://schemas.openxmlformats.org/officeDocument/2006/relationships/hyperlink" Target="https://scryfall.com/sets/amkm" TargetMode="External" Id="rId491"/><Relationship Type="http://schemas.openxmlformats.org/officeDocument/2006/relationships/hyperlink" Target="https://scryfall.com/sets/amkm" TargetMode="External" Id="rId492"/><Relationship Type="http://schemas.openxmlformats.org/officeDocument/2006/relationships/hyperlink" Target="https://scryfall.com/sets/wmkm" TargetMode="External" Id="rId493"/><Relationship Type="http://schemas.openxmlformats.org/officeDocument/2006/relationships/hyperlink" Target="https://scryfall.com/sets/wmkm" TargetMode="External" Id="rId494"/><Relationship Type="http://schemas.openxmlformats.org/officeDocument/2006/relationships/hyperlink" Target="https://scryfall.com/sets/wmkm" TargetMode="External" Id="rId495"/><Relationship Type="http://schemas.openxmlformats.org/officeDocument/2006/relationships/hyperlink" Target="https://scryfall.com/sets/wmkm/ja" TargetMode="External" Id="rId496"/><Relationship Type="http://schemas.openxmlformats.org/officeDocument/2006/relationships/hyperlink" Target="https://scryfall.com/sets/mkc" TargetMode="External" Id="rId497"/><Relationship Type="http://schemas.openxmlformats.org/officeDocument/2006/relationships/hyperlink" Target="https://scryfall.com/sets/mkc" TargetMode="External" Id="rId498"/><Relationship Type="http://schemas.openxmlformats.org/officeDocument/2006/relationships/hyperlink" Target="https://scryfall.com/sets/mkc" TargetMode="External" Id="rId499"/><Relationship Type="http://schemas.openxmlformats.org/officeDocument/2006/relationships/hyperlink" Target="https://scryfall.com/sets/tmkc" TargetMode="External" Id="rId500"/><Relationship Type="http://schemas.openxmlformats.org/officeDocument/2006/relationships/hyperlink" Target="https://scryfall.com/sets/tmkc" TargetMode="External" Id="rId501"/><Relationship Type="http://schemas.openxmlformats.org/officeDocument/2006/relationships/hyperlink" Target="https://scryfall.com/sets/tmkc" TargetMode="External" Id="rId502"/><Relationship Type="http://schemas.openxmlformats.org/officeDocument/2006/relationships/hyperlink" Target="https://scryfall.com/sets/tmkc" TargetMode="External" Id="rId503"/><Relationship Type="http://schemas.openxmlformats.org/officeDocument/2006/relationships/hyperlink" Target="https://scryfall.com/sets/pl24" TargetMode="External" Id="rId504"/><Relationship Type="http://schemas.openxmlformats.org/officeDocument/2006/relationships/hyperlink" Target="https://scryfall.com/sets/pl24" TargetMode="External" Id="rId505"/><Relationship Type="http://schemas.openxmlformats.org/officeDocument/2006/relationships/hyperlink" Target="https://scryfall.com/sets/pl24" TargetMode="External" Id="rId506"/><Relationship Type="http://schemas.openxmlformats.org/officeDocument/2006/relationships/hyperlink" Target="https://scryfall.com/sets/rvr" TargetMode="External" Id="rId507"/><Relationship Type="http://schemas.openxmlformats.org/officeDocument/2006/relationships/hyperlink" Target="https://scryfall.com/sets/rvr" TargetMode="External" Id="rId508"/><Relationship Type="http://schemas.openxmlformats.org/officeDocument/2006/relationships/hyperlink" Target="https://scryfall.com/sets/rvr" TargetMode="External" Id="rId509"/><Relationship Type="http://schemas.openxmlformats.org/officeDocument/2006/relationships/hyperlink" Target="https://scryfall.com/sets/trvr" TargetMode="External" Id="rId510"/><Relationship Type="http://schemas.openxmlformats.org/officeDocument/2006/relationships/hyperlink" Target="https://scryfall.com/sets/trvr" TargetMode="External" Id="rId511"/><Relationship Type="http://schemas.openxmlformats.org/officeDocument/2006/relationships/hyperlink" Target="https://scryfall.com/sets/trvr" TargetMode="External" Id="rId512"/><Relationship Type="http://schemas.openxmlformats.org/officeDocument/2006/relationships/hyperlink" Target="https://scryfall.com/sets/trvr" TargetMode="External" Id="rId513"/><Relationship Type="http://schemas.openxmlformats.org/officeDocument/2006/relationships/hyperlink" Target="https://scryfall.com/sets/pf24" TargetMode="External" Id="rId514"/><Relationship Type="http://schemas.openxmlformats.org/officeDocument/2006/relationships/hyperlink" Target="https://scryfall.com/sets/pf24" TargetMode="External" Id="rId515"/><Relationship Type="http://schemas.openxmlformats.org/officeDocument/2006/relationships/hyperlink" Target="https://scryfall.com/sets/pf24" TargetMode="External" Id="rId516"/><Relationship Type="http://schemas.openxmlformats.org/officeDocument/2006/relationships/hyperlink" Target="https://scryfall.com/sets/pf24" TargetMode="External" Id="rId517"/><Relationship Type="http://schemas.openxmlformats.org/officeDocument/2006/relationships/hyperlink" Target="https://scryfall.com/sets/pw24" TargetMode="External" Id="rId518"/><Relationship Type="http://schemas.openxmlformats.org/officeDocument/2006/relationships/hyperlink" Target="https://scryfall.com/sets/pw24" TargetMode="External" Id="rId519"/><Relationship Type="http://schemas.openxmlformats.org/officeDocument/2006/relationships/hyperlink" Target="https://scryfall.com/sets/pw24" TargetMode="External" Id="rId520"/><Relationship Type="http://schemas.openxmlformats.org/officeDocument/2006/relationships/hyperlink" Target="https://scryfall.com/sets/spg" TargetMode="External" Id="rId521"/><Relationship Type="http://schemas.openxmlformats.org/officeDocument/2006/relationships/hyperlink" Target="https://scryfall.com/sets/spg" TargetMode="External" Id="rId522"/><Relationship Type="http://schemas.openxmlformats.org/officeDocument/2006/relationships/hyperlink" Target="https://scryfall.com/sets/spg" TargetMode="External" Id="rId523"/><Relationship Type="http://schemas.openxmlformats.org/officeDocument/2006/relationships/hyperlink" Target="https://scryfall.com/sets/spg" TargetMode="External" Id="rId524"/><Relationship Type="http://schemas.openxmlformats.org/officeDocument/2006/relationships/hyperlink" Target="https://scryfall.com/sets/lci" TargetMode="External" Id="rId525"/><Relationship Type="http://schemas.openxmlformats.org/officeDocument/2006/relationships/hyperlink" Target="https://scryfall.com/sets/lci" TargetMode="External" Id="rId526"/><Relationship Type="http://schemas.openxmlformats.org/officeDocument/2006/relationships/hyperlink" Target="https://scryfall.com/sets/lci" TargetMode="External" Id="rId527"/><Relationship Type="http://schemas.openxmlformats.org/officeDocument/2006/relationships/hyperlink" Target="https://scryfall.com/sets/plci" TargetMode="External" Id="rId528"/><Relationship Type="http://schemas.openxmlformats.org/officeDocument/2006/relationships/hyperlink" Target="https://scryfall.com/sets/plci" TargetMode="External" Id="rId529"/><Relationship Type="http://schemas.openxmlformats.org/officeDocument/2006/relationships/hyperlink" Target="https://scryfall.com/sets/plci" TargetMode="External" Id="rId530"/><Relationship Type="http://schemas.openxmlformats.org/officeDocument/2006/relationships/hyperlink" Target="https://scryfall.com/sets/plci" TargetMode="External" Id="rId531"/><Relationship Type="http://schemas.openxmlformats.org/officeDocument/2006/relationships/hyperlink" Target="https://scryfall.com/sets/tlci" TargetMode="External" Id="rId532"/><Relationship Type="http://schemas.openxmlformats.org/officeDocument/2006/relationships/hyperlink" Target="https://scryfall.com/sets/tlci" TargetMode="External" Id="rId533"/><Relationship Type="http://schemas.openxmlformats.org/officeDocument/2006/relationships/hyperlink" Target="https://scryfall.com/sets/tlci" TargetMode="External" Id="rId534"/><Relationship Type="http://schemas.openxmlformats.org/officeDocument/2006/relationships/hyperlink" Target="https://scryfall.com/sets/tlci" TargetMode="External" Id="rId535"/><Relationship Type="http://schemas.openxmlformats.org/officeDocument/2006/relationships/hyperlink" Target="https://scryfall.com/sets/ylci" TargetMode="External" Id="rId536"/><Relationship Type="http://schemas.openxmlformats.org/officeDocument/2006/relationships/hyperlink" Target="https://scryfall.com/sets/ylci" TargetMode="External" Id="rId537"/><Relationship Type="http://schemas.openxmlformats.org/officeDocument/2006/relationships/hyperlink" Target="https://scryfall.com/sets/ylci" TargetMode="External" Id="rId538"/><Relationship Type="http://schemas.openxmlformats.org/officeDocument/2006/relationships/hyperlink" Target="https://scryfall.com/sets/ylci" TargetMode="External" Id="rId539"/><Relationship Type="http://schemas.openxmlformats.org/officeDocument/2006/relationships/hyperlink" Target="https://scryfall.com/sets/alci" TargetMode="External" Id="rId540"/><Relationship Type="http://schemas.openxmlformats.org/officeDocument/2006/relationships/hyperlink" Target="https://scryfall.com/sets/alci" TargetMode="External" Id="rId541"/><Relationship Type="http://schemas.openxmlformats.org/officeDocument/2006/relationships/hyperlink" Target="https://scryfall.com/sets/alci" TargetMode="External" Id="rId542"/><Relationship Type="http://schemas.openxmlformats.org/officeDocument/2006/relationships/hyperlink" Target="https://scryfall.com/sets/alci" TargetMode="External" Id="rId543"/><Relationship Type="http://schemas.openxmlformats.org/officeDocument/2006/relationships/hyperlink" Target="https://scryfall.com/sets/slci" TargetMode="External" Id="rId544"/><Relationship Type="http://schemas.openxmlformats.org/officeDocument/2006/relationships/hyperlink" Target="https://scryfall.com/sets/slci" TargetMode="External" Id="rId545"/><Relationship Type="http://schemas.openxmlformats.org/officeDocument/2006/relationships/hyperlink" Target="https://scryfall.com/sets/slci" TargetMode="External" Id="rId546"/><Relationship Type="http://schemas.openxmlformats.org/officeDocument/2006/relationships/hyperlink" Target="https://scryfall.com/sets/slci" TargetMode="External" Id="rId547"/><Relationship Type="http://schemas.openxmlformats.org/officeDocument/2006/relationships/hyperlink" Target="https://scryfall.com/sets/rex" TargetMode="External" Id="rId548"/><Relationship Type="http://schemas.openxmlformats.org/officeDocument/2006/relationships/hyperlink" Target="https://scryfall.com/sets/rex" TargetMode="External" Id="rId549"/><Relationship Type="http://schemas.openxmlformats.org/officeDocument/2006/relationships/hyperlink" Target="https://scryfall.com/sets/rex" TargetMode="External" Id="rId550"/><Relationship Type="http://schemas.openxmlformats.org/officeDocument/2006/relationships/hyperlink" Target="https://scryfall.com/sets/trex" TargetMode="External" Id="rId551"/><Relationship Type="http://schemas.openxmlformats.org/officeDocument/2006/relationships/hyperlink" Target="https://scryfall.com/sets/trex" TargetMode="External" Id="rId552"/><Relationship Type="http://schemas.openxmlformats.org/officeDocument/2006/relationships/hyperlink" Target="https://scryfall.com/sets/trex" TargetMode="External" Id="rId553"/><Relationship Type="http://schemas.openxmlformats.org/officeDocument/2006/relationships/hyperlink" Target="https://scryfall.com/sets/trex" TargetMode="External" Id="rId554"/><Relationship Type="http://schemas.openxmlformats.org/officeDocument/2006/relationships/hyperlink" Target="https://scryfall.com/sets/lcc" TargetMode="External" Id="rId555"/><Relationship Type="http://schemas.openxmlformats.org/officeDocument/2006/relationships/hyperlink" Target="https://scryfall.com/sets/lcc" TargetMode="External" Id="rId556"/><Relationship Type="http://schemas.openxmlformats.org/officeDocument/2006/relationships/hyperlink" Target="https://scryfall.com/sets/lcc" TargetMode="External" Id="rId557"/><Relationship Type="http://schemas.openxmlformats.org/officeDocument/2006/relationships/hyperlink" Target="https://scryfall.com/sets/tlcc" TargetMode="External" Id="rId558"/><Relationship Type="http://schemas.openxmlformats.org/officeDocument/2006/relationships/hyperlink" Target="https://scryfall.com/sets/tlcc" TargetMode="External" Id="rId559"/><Relationship Type="http://schemas.openxmlformats.org/officeDocument/2006/relationships/hyperlink" Target="https://scryfall.com/sets/tlcc" TargetMode="External" Id="rId560"/><Relationship Type="http://schemas.openxmlformats.org/officeDocument/2006/relationships/hyperlink" Target="https://scryfall.com/sets/tlcc" TargetMode="External" Id="rId561"/><Relationship Type="http://schemas.openxmlformats.org/officeDocument/2006/relationships/hyperlink" Target="https://scryfall.com/sets/who" TargetMode="External" Id="rId562"/><Relationship Type="http://schemas.openxmlformats.org/officeDocument/2006/relationships/hyperlink" Target="https://scryfall.com/sets/who" TargetMode="External" Id="rId563"/><Relationship Type="http://schemas.openxmlformats.org/officeDocument/2006/relationships/hyperlink" Target="https://scryfall.com/sets/who" TargetMode="External" Id="rId564"/><Relationship Type="http://schemas.openxmlformats.org/officeDocument/2006/relationships/hyperlink" Target="https://scryfall.com/sets/twho" TargetMode="External" Id="rId565"/><Relationship Type="http://schemas.openxmlformats.org/officeDocument/2006/relationships/hyperlink" Target="https://scryfall.com/sets/twho" TargetMode="External" Id="rId566"/><Relationship Type="http://schemas.openxmlformats.org/officeDocument/2006/relationships/hyperlink" Target="https://scryfall.com/sets/twho" TargetMode="External" Id="rId567"/><Relationship Type="http://schemas.openxmlformats.org/officeDocument/2006/relationships/hyperlink" Target="https://scryfall.com/sets/twho" TargetMode="External" Id="rId568"/><Relationship Type="http://schemas.openxmlformats.org/officeDocument/2006/relationships/hyperlink" Target="https://scryfall.com/sets/pmda" TargetMode="External" Id="rId569"/><Relationship Type="http://schemas.openxmlformats.org/officeDocument/2006/relationships/hyperlink" Target="https://scryfall.com/sets/pmda" TargetMode="External" Id="rId570"/><Relationship Type="http://schemas.openxmlformats.org/officeDocument/2006/relationships/hyperlink" Target="https://scryfall.com/sets/pmda" TargetMode="External" Id="rId571"/><Relationship Type="http://schemas.openxmlformats.org/officeDocument/2006/relationships/hyperlink" Target="https://scryfall.com/sets/pmda/ja" TargetMode="External" Id="rId572"/><Relationship Type="http://schemas.openxmlformats.org/officeDocument/2006/relationships/hyperlink" Target="https://scryfall.com/sets/woe" TargetMode="External" Id="rId573"/><Relationship Type="http://schemas.openxmlformats.org/officeDocument/2006/relationships/hyperlink" Target="https://scryfall.com/sets/woe" TargetMode="External" Id="rId574"/><Relationship Type="http://schemas.openxmlformats.org/officeDocument/2006/relationships/hyperlink" Target="https://scryfall.com/sets/woe" TargetMode="External" Id="rId575"/><Relationship Type="http://schemas.openxmlformats.org/officeDocument/2006/relationships/hyperlink" Target="https://scryfall.com/sets/wot" TargetMode="External" Id="rId576"/><Relationship Type="http://schemas.openxmlformats.org/officeDocument/2006/relationships/hyperlink" Target="https://scryfall.com/sets/wot" TargetMode="External" Id="rId577"/><Relationship Type="http://schemas.openxmlformats.org/officeDocument/2006/relationships/hyperlink" Target="https://scryfall.com/sets/wot" TargetMode="External" Id="rId578"/><Relationship Type="http://schemas.openxmlformats.org/officeDocument/2006/relationships/hyperlink" Target="https://scryfall.com/sets/pwoe" TargetMode="External" Id="rId579"/><Relationship Type="http://schemas.openxmlformats.org/officeDocument/2006/relationships/hyperlink" Target="https://scryfall.com/sets/pwoe" TargetMode="External" Id="rId580"/><Relationship Type="http://schemas.openxmlformats.org/officeDocument/2006/relationships/hyperlink" Target="https://scryfall.com/sets/pwoe" TargetMode="External" Id="rId581"/><Relationship Type="http://schemas.openxmlformats.org/officeDocument/2006/relationships/hyperlink" Target="https://scryfall.com/sets/pwoe" TargetMode="External" Id="rId582"/><Relationship Type="http://schemas.openxmlformats.org/officeDocument/2006/relationships/hyperlink" Target="https://scryfall.com/sets/twoe" TargetMode="External" Id="rId583"/><Relationship Type="http://schemas.openxmlformats.org/officeDocument/2006/relationships/hyperlink" Target="https://scryfall.com/sets/twoe" TargetMode="External" Id="rId584"/><Relationship Type="http://schemas.openxmlformats.org/officeDocument/2006/relationships/hyperlink" Target="https://scryfall.com/sets/twoe" TargetMode="External" Id="rId585"/><Relationship Type="http://schemas.openxmlformats.org/officeDocument/2006/relationships/hyperlink" Target="https://scryfall.com/sets/twoe" TargetMode="External" Id="rId586"/><Relationship Type="http://schemas.openxmlformats.org/officeDocument/2006/relationships/hyperlink" Target="https://scryfall.com/sets/ywoe" TargetMode="External" Id="rId587"/><Relationship Type="http://schemas.openxmlformats.org/officeDocument/2006/relationships/hyperlink" Target="https://scryfall.com/sets/ywoe" TargetMode="External" Id="rId588"/><Relationship Type="http://schemas.openxmlformats.org/officeDocument/2006/relationships/hyperlink" Target="https://scryfall.com/sets/ywoe" TargetMode="External" Id="rId589"/><Relationship Type="http://schemas.openxmlformats.org/officeDocument/2006/relationships/hyperlink" Target="https://scryfall.com/sets/ywoe" TargetMode="External" Id="rId590"/><Relationship Type="http://schemas.openxmlformats.org/officeDocument/2006/relationships/hyperlink" Target="https://scryfall.com/sets/woc" TargetMode="External" Id="rId591"/><Relationship Type="http://schemas.openxmlformats.org/officeDocument/2006/relationships/hyperlink" Target="https://scryfall.com/sets/woc" TargetMode="External" Id="rId592"/><Relationship Type="http://schemas.openxmlformats.org/officeDocument/2006/relationships/hyperlink" Target="https://scryfall.com/sets/woc" TargetMode="External" Id="rId593"/><Relationship Type="http://schemas.openxmlformats.org/officeDocument/2006/relationships/hyperlink" Target="https://scryfall.com/sets/twoc" TargetMode="External" Id="rId594"/><Relationship Type="http://schemas.openxmlformats.org/officeDocument/2006/relationships/hyperlink" Target="https://scryfall.com/sets/twoc" TargetMode="External" Id="rId595"/><Relationship Type="http://schemas.openxmlformats.org/officeDocument/2006/relationships/hyperlink" Target="https://scryfall.com/sets/twoc" TargetMode="External" Id="rId596"/><Relationship Type="http://schemas.openxmlformats.org/officeDocument/2006/relationships/hyperlink" Target="https://scryfall.com/sets/twoc" TargetMode="External" Id="rId597"/><Relationship Type="http://schemas.openxmlformats.org/officeDocument/2006/relationships/hyperlink" Target="https://scryfall.com/sets/wwoe" TargetMode="External" Id="rId598"/><Relationship Type="http://schemas.openxmlformats.org/officeDocument/2006/relationships/hyperlink" Target="https://scryfall.com/sets/wwoe" TargetMode="External" Id="rId599"/><Relationship Type="http://schemas.openxmlformats.org/officeDocument/2006/relationships/hyperlink" Target="https://scryfall.com/sets/wwoe" TargetMode="External" Id="rId600"/><Relationship Type="http://schemas.openxmlformats.org/officeDocument/2006/relationships/hyperlink" Target="https://scryfall.com/sets/wwoe/ja" TargetMode="External" Id="rId601"/><Relationship Type="http://schemas.openxmlformats.org/officeDocument/2006/relationships/hyperlink" Target="https://scryfall.com/sets/awoe" TargetMode="External" Id="rId602"/><Relationship Type="http://schemas.openxmlformats.org/officeDocument/2006/relationships/hyperlink" Target="https://scryfall.com/sets/awoe" TargetMode="External" Id="rId603"/><Relationship Type="http://schemas.openxmlformats.org/officeDocument/2006/relationships/hyperlink" Target="https://scryfall.com/sets/awoe" TargetMode="External" Id="rId604"/><Relationship Type="http://schemas.openxmlformats.org/officeDocument/2006/relationships/hyperlink" Target="https://scryfall.com/sets/awoe" TargetMode="External" Id="rId605"/><Relationship Type="http://schemas.openxmlformats.org/officeDocument/2006/relationships/hyperlink" Target="https://scryfall.com/sets/cmm" TargetMode="External" Id="rId606"/><Relationship Type="http://schemas.openxmlformats.org/officeDocument/2006/relationships/hyperlink" Target="https://scryfall.com/sets/cmm" TargetMode="External" Id="rId607"/><Relationship Type="http://schemas.openxmlformats.org/officeDocument/2006/relationships/hyperlink" Target="https://scryfall.com/sets/cmm" TargetMode="External" Id="rId608"/><Relationship Type="http://schemas.openxmlformats.org/officeDocument/2006/relationships/hyperlink" Target="https://scryfall.com/sets/tcmm" TargetMode="External" Id="rId609"/><Relationship Type="http://schemas.openxmlformats.org/officeDocument/2006/relationships/hyperlink" Target="https://scryfall.com/sets/tcmm" TargetMode="External" Id="rId610"/><Relationship Type="http://schemas.openxmlformats.org/officeDocument/2006/relationships/hyperlink" Target="https://scryfall.com/sets/tcmm" TargetMode="External" Id="rId611"/><Relationship Type="http://schemas.openxmlformats.org/officeDocument/2006/relationships/hyperlink" Target="https://scryfall.com/sets/tcmm" TargetMode="External" Id="rId612"/><Relationship Type="http://schemas.openxmlformats.org/officeDocument/2006/relationships/hyperlink" Target="https://scryfall.com/sets/acmm" TargetMode="External" Id="rId613"/><Relationship Type="http://schemas.openxmlformats.org/officeDocument/2006/relationships/hyperlink" Target="https://scryfall.com/sets/acmm" TargetMode="External" Id="rId614"/><Relationship Type="http://schemas.openxmlformats.org/officeDocument/2006/relationships/hyperlink" Target="https://scryfall.com/sets/acmm" TargetMode="External" Id="rId615"/><Relationship Type="http://schemas.openxmlformats.org/officeDocument/2006/relationships/hyperlink" Target="https://scryfall.com/sets/acmm" TargetMode="External" Id="rId616"/><Relationship Type="http://schemas.openxmlformats.org/officeDocument/2006/relationships/hyperlink" Target="https://scryfall.com/sets/ph22" TargetMode="External" Id="rId617"/><Relationship Type="http://schemas.openxmlformats.org/officeDocument/2006/relationships/hyperlink" Target="https://scryfall.com/sets/ph22" TargetMode="External" Id="rId618"/><Relationship Type="http://schemas.openxmlformats.org/officeDocument/2006/relationships/hyperlink" Target="https://scryfall.com/sets/ph22" TargetMode="External" Id="rId619"/><Relationship Type="http://schemas.openxmlformats.org/officeDocument/2006/relationships/hyperlink" Target="https://scryfall.com/sets/ph22" TargetMode="External" Id="rId620"/><Relationship Type="http://schemas.openxmlformats.org/officeDocument/2006/relationships/hyperlink" Target="https://scryfall.com/sets/ea3" TargetMode="External" Id="rId621"/><Relationship Type="http://schemas.openxmlformats.org/officeDocument/2006/relationships/hyperlink" Target="https://scryfall.com/sets/ea3" TargetMode="External" Id="rId622"/><Relationship Type="http://schemas.openxmlformats.org/officeDocument/2006/relationships/hyperlink" Target="https://scryfall.com/sets/ea3" TargetMode="External" Id="rId623"/><Relationship Type="http://schemas.openxmlformats.org/officeDocument/2006/relationships/hyperlink" Target="https://scryfall.com/sets/ea3" TargetMode="External" Id="rId624"/><Relationship Type="http://schemas.openxmlformats.org/officeDocument/2006/relationships/hyperlink" Target="https://scryfall.com/sets/ha7" TargetMode="External" Id="rId625"/><Relationship Type="http://schemas.openxmlformats.org/officeDocument/2006/relationships/hyperlink" Target="https://scryfall.com/sets/ha7" TargetMode="External" Id="rId626"/><Relationship Type="http://schemas.openxmlformats.org/officeDocument/2006/relationships/hyperlink" Target="https://scryfall.com/sets/ha7" TargetMode="External" Id="rId627"/><Relationship Type="http://schemas.openxmlformats.org/officeDocument/2006/relationships/hyperlink" Target="https://scryfall.com/sets/ha7" TargetMode="External" Id="rId628"/><Relationship Type="http://schemas.openxmlformats.org/officeDocument/2006/relationships/hyperlink" Target="https://scryfall.com/sets/pf23" TargetMode="External" Id="rId629"/><Relationship Type="http://schemas.openxmlformats.org/officeDocument/2006/relationships/hyperlink" Target="https://scryfall.com/sets/pf23" TargetMode="External" Id="rId630"/><Relationship Type="http://schemas.openxmlformats.org/officeDocument/2006/relationships/hyperlink" Target="https://scryfall.com/sets/pf23" TargetMode="External" Id="rId631"/><Relationship Type="http://schemas.openxmlformats.org/officeDocument/2006/relationships/hyperlink" Target="https://scryfall.com/sets/pf23" TargetMode="External" Id="rId632"/><Relationship Type="http://schemas.openxmlformats.org/officeDocument/2006/relationships/hyperlink" Target="https://scryfall.com/sets/ltr" TargetMode="External" Id="rId633"/><Relationship Type="http://schemas.openxmlformats.org/officeDocument/2006/relationships/hyperlink" Target="https://scryfall.com/sets/ltr" TargetMode="External" Id="rId634"/><Relationship Type="http://schemas.openxmlformats.org/officeDocument/2006/relationships/hyperlink" Target="https://scryfall.com/sets/ltr" TargetMode="External" Id="rId635"/><Relationship Type="http://schemas.openxmlformats.org/officeDocument/2006/relationships/hyperlink" Target="https://scryfall.com/sets/pltr" TargetMode="External" Id="rId636"/><Relationship Type="http://schemas.openxmlformats.org/officeDocument/2006/relationships/hyperlink" Target="https://scryfall.com/sets/pltr" TargetMode="External" Id="rId637"/><Relationship Type="http://schemas.openxmlformats.org/officeDocument/2006/relationships/hyperlink" Target="https://scryfall.com/sets/pltr" TargetMode="External" Id="rId638"/><Relationship Type="http://schemas.openxmlformats.org/officeDocument/2006/relationships/hyperlink" Target="https://scryfall.com/sets/pltr" TargetMode="External" Id="rId639"/><Relationship Type="http://schemas.openxmlformats.org/officeDocument/2006/relationships/hyperlink" Target="https://scryfall.com/sets/tltr" TargetMode="External" Id="rId640"/><Relationship Type="http://schemas.openxmlformats.org/officeDocument/2006/relationships/hyperlink" Target="https://scryfall.com/sets/tltr" TargetMode="External" Id="rId641"/><Relationship Type="http://schemas.openxmlformats.org/officeDocument/2006/relationships/hyperlink" Target="https://scryfall.com/sets/tltr" TargetMode="External" Id="rId642"/><Relationship Type="http://schemas.openxmlformats.org/officeDocument/2006/relationships/hyperlink" Target="https://scryfall.com/sets/tltr" TargetMode="External" Id="rId643"/><Relationship Type="http://schemas.openxmlformats.org/officeDocument/2006/relationships/hyperlink" Target="https://scryfall.com/sets/pltc" TargetMode="External" Id="rId644"/><Relationship Type="http://schemas.openxmlformats.org/officeDocument/2006/relationships/hyperlink" Target="https://scryfall.com/sets/pltc" TargetMode="External" Id="rId645"/><Relationship Type="http://schemas.openxmlformats.org/officeDocument/2006/relationships/hyperlink" Target="https://scryfall.com/sets/pltc" TargetMode="External" Id="rId646"/><Relationship Type="http://schemas.openxmlformats.org/officeDocument/2006/relationships/hyperlink" Target="https://scryfall.com/sets/pltc" TargetMode="External" Id="rId647"/><Relationship Type="http://schemas.openxmlformats.org/officeDocument/2006/relationships/hyperlink" Target="https://scryfall.com/sets/ltc" TargetMode="External" Id="rId648"/><Relationship Type="http://schemas.openxmlformats.org/officeDocument/2006/relationships/hyperlink" Target="https://scryfall.com/sets/ltc" TargetMode="External" Id="rId649"/><Relationship Type="http://schemas.openxmlformats.org/officeDocument/2006/relationships/hyperlink" Target="https://scryfall.com/sets/ltc" TargetMode="External" Id="rId650"/><Relationship Type="http://schemas.openxmlformats.org/officeDocument/2006/relationships/hyperlink" Target="https://scryfall.com/sets/tltc" TargetMode="External" Id="rId651"/><Relationship Type="http://schemas.openxmlformats.org/officeDocument/2006/relationships/hyperlink" Target="https://scryfall.com/sets/tltc" TargetMode="External" Id="rId652"/><Relationship Type="http://schemas.openxmlformats.org/officeDocument/2006/relationships/hyperlink" Target="https://scryfall.com/sets/tltc" TargetMode="External" Id="rId653"/><Relationship Type="http://schemas.openxmlformats.org/officeDocument/2006/relationships/hyperlink" Target="https://scryfall.com/sets/tltc" TargetMode="External" Id="rId654"/><Relationship Type="http://schemas.openxmlformats.org/officeDocument/2006/relationships/hyperlink" Target="https://scryfall.com/sets/altc" TargetMode="External" Id="rId655"/><Relationship Type="http://schemas.openxmlformats.org/officeDocument/2006/relationships/hyperlink" Target="https://scryfall.com/sets/altc" TargetMode="External" Id="rId656"/><Relationship Type="http://schemas.openxmlformats.org/officeDocument/2006/relationships/hyperlink" Target="https://scryfall.com/sets/altc" TargetMode="External" Id="rId657"/><Relationship Type="http://schemas.openxmlformats.org/officeDocument/2006/relationships/hyperlink" Target="https://scryfall.com/sets/altc" TargetMode="External" Id="rId658"/><Relationship Type="http://schemas.openxmlformats.org/officeDocument/2006/relationships/hyperlink" Target="https://scryfall.com/sets/altr" TargetMode="External" Id="rId659"/><Relationship Type="http://schemas.openxmlformats.org/officeDocument/2006/relationships/hyperlink" Target="https://scryfall.com/sets/altr" TargetMode="External" Id="rId660"/><Relationship Type="http://schemas.openxmlformats.org/officeDocument/2006/relationships/hyperlink" Target="https://scryfall.com/sets/altr" TargetMode="External" Id="rId661"/><Relationship Type="http://schemas.openxmlformats.org/officeDocument/2006/relationships/hyperlink" Target="https://scryfall.com/sets/altr" TargetMode="External" Id="rId662"/><Relationship Type="http://schemas.openxmlformats.org/officeDocument/2006/relationships/hyperlink" Target="https://scryfall.com/sets/fltr" TargetMode="External" Id="rId663"/><Relationship Type="http://schemas.openxmlformats.org/officeDocument/2006/relationships/hyperlink" Target="https://scryfall.com/sets/fltr" TargetMode="External" Id="rId664"/><Relationship Type="http://schemas.openxmlformats.org/officeDocument/2006/relationships/hyperlink" Target="https://scryfall.com/sets/fltr" TargetMode="External" Id="rId665"/><Relationship Type="http://schemas.openxmlformats.org/officeDocument/2006/relationships/hyperlink" Target="https://scryfall.com/sets/fltr" TargetMode="External" Id="rId666"/><Relationship Type="http://schemas.openxmlformats.org/officeDocument/2006/relationships/hyperlink" Target="https://scryfall.com/sets/mltr" TargetMode="External" Id="rId667"/><Relationship Type="http://schemas.openxmlformats.org/officeDocument/2006/relationships/hyperlink" Target="https://scryfall.com/sets/mltr" TargetMode="External" Id="rId668"/><Relationship Type="http://schemas.openxmlformats.org/officeDocument/2006/relationships/hyperlink" Target="https://scryfall.com/sets/mltr" TargetMode="External" Id="rId669"/><Relationship Type="http://schemas.openxmlformats.org/officeDocument/2006/relationships/hyperlink" Target="https://scryfall.com/sets/mltr" TargetMode="External" Id="rId670"/><Relationship Type="http://schemas.openxmlformats.org/officeDocument/2006/relationships/hyperlink" Target="https://scryfall.com/sets/mat" TargetMode="External" Id="rId671"/><Relationship Type="http://schemas.openxmlformats.org/officeDocument/2006/relationships/hyperlink" Target="https://scryfall.com/sets/mat" TargetMode="External" Id="rId672"/><Relationship Type="http://schemas.openxmlformats.org/officeDocument/2006/relationships/hyperlink" Target="https://scryfall.com/sets/mat" TargetMode="External" Id="rId673"/><Relationship Type="http://schemas.openxmlformats.org/officeDocument/2006/relationships/hyperlink" Target="https://scryfall.com/sets/pmat" TargetMode="External" Id="rId674"/><Relationship Type="http://schemas.openxmlformats.org/officeDocument/2006/relationships/hyperlink" Target="https://scryfall.com/sets/pmat" TargetMode="External" Id="rId675"/><Relationship Type="http://schemas.openxmlformats.org/officeDocument/2006/relationships/hyperlink" Target="https://scryfall.com/sets/pmat" TargetMode="External" Id="rId676"/><Relationship Type="http://schemas.openxmlformats.org/officeDocument/2006/relationships/hyperlink" Target="https://scryfall.com/sets/pmat" TargetMode="External" Id="rId677"/><Relationship Type="http://schemas.openxmlformats.org/officeDocument/2006/relationships/hyperlink" Target="https://scryfall.com/sets/mom" TargetMode="External" Id="rId678"/><Relationship Type="http://schemas.openxmlformats.org/officeDocument/2006/relationships/hyperlink" Target="https://scryfall.com/sets/mom" TargetMode="External" Id="rId679"/><Relationship Type="http://schemas.openxmlformats.org/officeDocument/2006/relationships/hyperlink" Target="https://scryfall.com/sets/mom" TargetMode="External" Id="rId680"/><Relationship Type="http://schemas.openxmlformats.org/officeDocument/2006/relationships/hyperlink" Target="https://scryfall.com/sets/mul" TargetMode="External" Id="rId681"/><Relationship Type="http://schemas.openxmlformats.org/officeDocument/2006/relationships/hyperlink" Target="https://scryfall.com/sets/mul" TargetMode="External" Id="rId682"/><Relationship Type="http://schemas.openxmlformats.org/officeDocument/2006/relationships/hyperlink" Target="https://scryfall.com/sets/mul" TargetMode="External" Id="rId683"/><Relationship Type="http://schemas.openxmlformats.org/officeDocument/2006/relationships/hyperlink" Target="https://scryfall.com/sets/tmul" TargetMode="External" Id="rId684"/><Relationship Type="http://schemas.openxmlformats.org/officeDocument/2006/relationships/hyperlink" Target="https://scryfall.com/sets/tmul" TargetMode="External" Id="rId685"/><Relationship Type="http://schemas.openxmlformats.org/officeDocument/2006/relationships/hyperlink" Target="https://scryfall.com/sets/tmul" TargetMode="External" Id="rId686"/><Relationship Type="http://schemas.openxmlformats.org/officeDocument/2006/relationships/hyperlink" Target="https://scryfall.com/sets/tmul" TargetMode="External" Id="rId687"/><Relationship Type="http://schemas.openxmlformats.org/officeDocument/2006/relationships/hyperlink" Target="https://scryfall.com/sets/pmom" TargetMode="External" Id="rId688"/><Relationship Type="http://schemas.openxmlformats.org/officeDocument/2006/relationships/hyperlink" Target="https://scryfall.com/sets/pmom" TargetMode="External" Id="rId689"/><Relationship Type="http://schemas.openxmlformats.org/officeDocument/2006/relationships/hyperlink" Target="https://scryfall.com/sets/pmom" TargetMode="External" Id="rId690"/><Relationship Type="http://schemas.openxmlformats.org/officeDocument/2006/relationships/hyperlink" Target="https://scryfall.com/sets/pmom" TargetMode="External" Id="rId691"/><Relationship Type="http://schemas.openxmlformats.org/officeDocument/2006/relationships/hyperlink" Target="https://scryfall.com/sets/tmom" TargetMode="External" Id="rId692"/><Relationship Type="http://schemas.openxmlformats.org/officeDocument/2006/relationships/hyperlink" Target="https://scryfall.com/sets/tmom" TargetMode="External" Id="rId693"/><Relationship Type="http://schemas.openxmlformats.org/officeDocument/2006/relationships/hyperlink" Target="https://scryfall.com/sets/tmom" TargetMode="External" Id="rId694"/><Relationship Type="http://schemas.openxmlformats.org/officeDocument/2006/relationships/hyperlink" Target="https://scryfall.com/sets/tmom" TargetMode="External" Id="rId695"/><Relationship Type="http://schemas.openxmlformats.org/officeDocument/2006/relationships/hyperlink" Target="https://scryfall.com/sets/fmom" TargetMode="External" Id="rId696"/><Relationship Type="http://schemas.openxmlformats.org/officeDocument/2006/relationships/hyperlink" Target="https://scryfall.com/sets/fmom" TargetMode="External" Id="rId697"/><Relationship Type="http://schemas.openxmlformats.org/officeDocument/2006/relationships/hyperlink" Target="https://scryfall.com/sets/fmom" TargetMode="External" Id="rId698"/><Relationship Type="http://schemas.openxmlformats.org/officeDocument/2006/relationships/hyperlink" Target="https://scryfall.com/sets/fmom" TargetMode="External" Id="rId699"/><Relationship Type="http://schemas.openxmlformats.org/officeDocument/2006/relationships/hyperlink" Target="https://scryfall.com/sets/moc" TargetMode="External" Id="rId700"/><Relationship Type="http://schemas.openxmlformats.org/officeDocument/2006/relationships/hyperlink" Target="https://scryfall.com/sets/moc" TargetMode="External" Id="rId701"/><Relationship Type="http://schemas.openxmlformats.org/officeDocument/2006/relationships/hyperlink" Target="https://scryfall.com/sets/moc" TargetMode="External" Id="rId702"/><Relationship Type="http://schemas.openxmlformats.org/officeDocument/2006/relationships/hyperlink" Target="https://scryfall.com/sets/tmoc" TargetMode="External" Id="rId703"/><Relationship Type="http://schemas.openxmlformats.org/officeDocument/2006/relationships/hyperlink" Target="https://scryfall.com/sets/tmoc" TargetMode="External" Id="rId704"/><Relationship Type="http://schemas.openxmlformats.org/officeDocument/2006/relationships/hyperlink" Target="https://scryfall.com/sets/tmoc" TargetMode="External" Id="rId705"/><Relationship Type="http://schemas.openxmlformats.org/officeDocument/2006/relationships/hyperlink" Target="https://scryfall.com/sets/tmoc" TargetMode="External" Id="rId706"/><Relationship Type="http://schemas.openxmlformats.org/officeDocument/2006/relationships/hyperlink" Target="https://scryfall.com/sets/wmom" TargetMode="External" Id="rId707"/><Relationship Type="http://schemas.openxmlformats.org/officeDocument/2006/relationships/hyperlink" Target="https://scryfall.com/sets/wmom" TargetMode="External" Id="rId708"/><Relationship Type="http://schemas.openxmlformats.org/officeDocument/2006/relationships/hyperlink" Target="https://scryfall.com/sets/wmom" TargetMode="External" Id="rId709"/><Relationship Type="http://schemas.openxmlformats.org/officeDocument/2006/relationships/hyperlink" Target="https://scryfall.com/sets/wmom/ja" TargetMode="External" Id="rId710"/><Relationship Type="http://schemas.openxmlformats.org/officeDocument/2006/relationships/hyperlink" Target="https://scryfall.com/sets/amom" TargetMode="External" Id="rId711"/><Relationship Type="http://schemas.openxmlformats.org/officeDocument/2006/relationships/hyperlink" Target="https://scryfall.com/sets/amom" TargetMode="External" Id="rId712"/><Relationship Type="http://schemas.openxmlformats.org/officeDocument/2006/relationships/hyperlink" Target="https://scryfall.com/sets/amom" TargetMode="External" Id="rId713"/><Relationship Type="http://schemas.openxmlformats.org/officeDocument/2006/relationships/hyperlink" Target="https://scryfall.com/sets/amom" TargetMode="External" Id="rId714"/><Relationship Type="http://schemas.openxmlformats.org/officeDocument/2006/relationships/hyperlink" Target="https://scryfall.com/sets/smom" TargetMode="External" Id="rId715"/><Relationship Type="http://schemas.openxmlformats.org/officeDocument/2006/relationships/hyperlink" Target="https://scryfall.com/sets/smom" TargetMode="External" Id="rId716"/><Relationship Type="http://schemas.openxmlformats.org/officeDocument/2006/relationships/hyperlink" Target="https://scryfall.com/sets/smom" TargetMode="External" Id="rId717"/><Relationship Type="http://schemas.openxmlformats.org/officeDocument/2006/relationships/hyperlink" Target="https://scryfall.com/sets/smom" TargetMode="External" Id="rId718"/><Relationship Type="http://schemas.openxmlformats.org/officeDocument/2006/relationships/hyperlink" Target="https://scryfall.com/sets/sir" TargetMode="External" Id="rId719"/><Relationship Type="http://schemas.openxmlformats.org/officeDocument/2006/relationships/hyperlink" Target="https://scryfall.com/sets/sir" TargetMode="External" Id="rId720"/><Relationship Type="http://schemas.openxmlformats.org/officeDocument/2006/relationships/hyperlink" Target="https://scryfall.com/sets/sir" TargetMode="External" Id="rId721"/><Relationship Type="http://schemas.openxmlformats.org/officeDocument/2006/relationships/hyperlink" Target="https://scryfall.com/sets/sir" TargetMode="External" Id="rId722"/><Relationship Type="http://schemas.openxmlformats.org/officeDocument/2006/relationships/hyperlink" Target="https://scryfall.com/sets/sis" TargetMode="External" Id="rId723"/><Relationship Type="http://schemas.openxmlformats.org/officeDocument/2006/relationships/hyperlink" Target="https://scryfall.com/sets/sis" TargetMode="External" Id="rId724"/><Relationship Type="http://schemas.openxmlformats.org/officeDocument/2006/relationships/hyperlink" Target="https://scryfall.com/sets/sis" TargetMode="External" Id="rId725"/><Relationship Type="http://schemas.openxmlformats.org/officeDocument/2006/relationships/hyperlink" Target="https://scryfall.com/sets/sis" TargetMode="External" Id="rId726"/><Relationship Type="http://schemas.openxmlformats.org/officeDocument/2006/relationships/hyperlink" Target="https://scryfall.com/sets/unk" TargetMode="External" Id="rId727"/><Relationship Type="http://schemas.openxmlformats.org/officeDocument/2006/relationships/hyperlink" Target="https://scryfall.com/sets/unk" TargetMode="External" Id="rId728"/><Relationship Type="http://schemas.openxmlformats.org/officeDocument/2006/relationships/hyperlink" Target="https://scryfall.com/sets/unk" TargetMode="External" Id="rId729"/><Relationship Type="http://schemas.openxmlformats.org/officeDocument/2006/relationships/hyperlink" Target="https://scryfall.com/sets/unk" TargetMode="External" Id="rId730"/><Relationship Type="http://schemas.openxmlformats.org/officeDocument/2006/relationships/hyperlink" Target="https://scryfall.com/sets/punk" TargetMode="External" Id="rId731"/><Relationship Type="http://schemas.openxmlformats.org/officeDocument/2006/relationships/hyperlink" Target="https://scryfall.com/sets/punk" TargetMode="External" Id="rId732"/><Relationship Type="http://schemas.openxmlformats.org/officeDocument/2006/relationships/hyperlink" Target="https://scryfall.com/sets/punk" TargetMode="External" Id="rId733"/><Relationship Type="http://schemas.openxmlformats.org/officeDocument/2006/relationships/hyperlink" Target="https://scryfall.com/sets/punk" TargetMode="External" Id="rId734"/><Relationship Type="http://schemas.openxmlformats.org/officeDocument/2006/relationships/hyperlink" Target="https://scryfall.com/sets/pl23" TargetMode="External" Id="rId735"/><Relationship Type="http://schemas.openxmlformats.org/officeDocument/2006/relationships/hyperlink" Target="https://scryfall.com/sets/pl23" TargetMode="External" Id="rId736"/><Relationship Type="http://schemas.openxmlformats.org/officeDocument/2006/relationships/hyperlink" Target="https://scryfall.com/sets/pl23" TargetMode="External" Id="rId737"/><Relationship Type="http://schemas.openxmlformats.org/officeDocument/2006/relationships/hyperlink" Target="https://scryfall.com/sets/one" TargetMode="External" Id="rId738"/><Relationship Type="http://schemas.openxmlformats.org/officeDocument/2006/relationships/hyperlink" Target="https://scryfall.com/sets/one" TargetMode="External" Id="rId739"/><Relationship Type="http://schemas.openxmlformats.org/officeDocument/2006/relationships/hyperlink" Target="https://scryfall.com/sets/one" TargetMode="External" Id="rId740"/><Relationship Type="http://schemas.openxmlformats.org/officeDocument/2006/relationships/hyperlink" Target="https://scryfall.com/sets/pone" TargetMode="External" Id="rId741"/><Relationship Type="http://schemas.openxmlformats.org/officeDocument/2006/relationships/hyperlink" Target="https://scryfall.com/sets/pone" TargetMode="External" Id="rId742"/><Relationship Type="http://schemas.openxmlformats.org/officeDocument/2006/relationships/hyperlink" Target="https://scryfall.com/sets/pone" TargetMode="External" Id="rId743"/><Relationship Type="http://schemas.openxmlformats.org/officeDocument/2006/relationships/hyperlink" Target="https://scryfall.com/sets/pone" TargetMode="External" Id="rId744"/><Relationship Type="http://schemas.openxmlformats.org/officeDocument/2006/relationships/hyperlink" Target="https://scryfall.com/sets/tone" TargetMode="External" Id="rId745"/><Relationship Type="http://schemas.openxmlformats.org/officeDocument/2006/relationships/hyperlink" Target="https://scryfall.com/sets/tone" TargetMode="External" Id="rId746"/><Relationship Type="http://schemas.openxmlformats.org/officeDocument/2006/relationships/hyperlink" Target="https://scryfall.com/sets/tone" TargetMode="External" Id="rId747"/><Relationship Type="http://schemas.openxmlformats.org/officeDocument/2006/relationships/hyperlink" Target="https://scryfall.com/sets/tone" TargetMode="External" Id="rId748"/><Relationship Type="http://schemas.openxmlformats.org/officeDocument/2006/relationships/hyperlink" Target="https://scryfall.com/sets/yone" TargetMode="External" Id="rId749"/><Relationship Type="http://schemas.openxmlformats.org/officeDocument/2006/relationships/hyperlink" Target="https://scryfall.com/sets/yone" TargetMode="External" Id="rId750"/><Relationship Type="http://schemas.openxmlformats.org/officeDocument/2006/relationships/hyperlink" Target="https://scryfall.com/sets/yone" TargetMode="External" Id="rId751"/><Relationship Type="http://schemas.openxmlformats.org/officeDocument/2006/relationships/hyperlink" Target="https://scryfall.com/sets/yone" TargetMode="External" Id="rId752"/><Relationship Type="http://schemas.openxmlformats.org/officeDocument/2006/relationships/hyperlink" Target="https://scryfall.com/sets/onc" TargetMode="External" Id="rId753"/><Relationship Type="http://schemas.openxmlformats.org/officeDocument/2006/relationships/hyperlink" Target="https://scryfall.com/sets/onc" TargetMode="External" Id="rId754"/><Relationship Type="http://schemas.openxmlformats.org/officeDocument/2006/relationships/hyperlink" Target="https://scryfall.com/sets/onc" TargetMode="External" Id="rId755"/><Relationship Type="http://schemas.openxmlformats.org/officeDocument/2006/relationships/hyperlink" Target="https://scryfall.com/sets/tonc" TargetMode="External" Id="rId756"/><Relationship Type="http://schemas.openxmlformats.org/officeDocument/2006/relationships/hyperlink" Target="https://scryfall.com/sets/tonc" TargetMode="External" Id="rId757"/><Relationship Type="http://schemas.openxmlformats.org/officeDocument/2006/relationships/hyperlink" Target="https://scryfall.com/sets/tonc" TargetMode="External" Id="rId758"/><Relationship Type="http://schemas.openxmlformats.org/officeDocument/2006/relationships/hyperlink" Target="https://scryfall.com/sets/tonc" TargetMode="External" Id="rId759"/><Relationship Type="http://schemas.openxmlformats.org/officeDocument/2006/relationships/hyperlink" Target="https://scryfall.com/sets/mone" TargetMode="External" Id="rId760"/><Relationship Type="http://schemas.openxmlformats.org/officeDocument/2006/relationships/hyperlink" Target="https://scryfall.com/sets/mone" TargetMode="External" Id="rId761"/><Relationship Type="http://schemas.openxmlformats.org/officeDocument/2006/relationships/hyperlink" Target="https://scryfall.com/sets/mone" TargetMode="External" Id="rId762"/><Relationship Type="http://schemas.openxmlformats.org/officeDocument/2006/relationships/hyperlink" Target="https://scryfall.com/sets/mone" TargetMode="External" Id="rId763"/><Relationship Type="http://schemas.openxmlformats.org/officeDocument/2006/relationships/hyperlink" Target="https://scryfall.com/sets/aone" TargetMode="External" Id="rId764"/><Relationship Type="http://schemas.openxmlformats.org/officeDocument/2006/relationships/hyperlink" Target="https://scryfall.com/sets/aone" TargetMode="External" Id="rId765"/><Relationship Type="http://schemas.openxmlformats.org/officeDocument/2006/relationships/hyperlink" Target="https://scryfall.com/sets/aone" TargetMode="External" Id="rId766"/><Relationship Type="http://schemas.openxmlformats.org/officeDocument/2006/relationships/hyperlink" Target="https://scryfall.com/sets/aone" TargetMode="External" Id="rId767"/><Relationship Type="http://schemas.openxmlformats.org/officeDocument/2006/relationships/hyperlink" Target="https://scryfall.com/sets/fone" TargetMode="External" Id="rId768"/><Relationship Type="http://schemas.openxmlformats.org/officeDocument/2006/relationships/hyperlink" Target="https://scryfall.com/sets/fone" TargetMode="External" Id="rId769"/><Relationship Type="http://schemas.openxmlformats.org/officeDocument/2006/relationships/hyperlink" Target="https://scryfall.com/sets/fone" TargetMode="External" Id="rId770"/><Relationship Type="http://schemas.openxmlformats.org/officeDocument/2006/relationships/hyperlink" Target="https://scryfall.com/sets/fone" TargetMode="External" Id="rId771"/><Relationship Type="http://schemas.openxmlformats.org/officeDocument/2006/relationships/hyperlink" Target="https://scryfall.com/sets/wone" TargetMode="External" Id="rId772"/><Relationship Type="http://schemas.openxmlformats.org/officeDocument/2006/relationships/hyperlink" Target="https://scryfall.com/sets/wone" TargetMode="External" Id="rId773"/><Relationship Type="http://schemas.openxmlformats.org/officeDocument/2006/relationships/hyperlink" Target="https://scryfall.com/sets/wone" TargetMode="External" Id="rId774"/><Relationship Type="http://schemas.openxmlformats.org/officeDocument/2006/relationships/hyperlink" Target="https://scryfall.com/sets/wone/ja" TargetMode="External" Id="rId775"/><Relationship Type="http://schemas.openxmlformats.org/officeDocument/2006/relationships/hyperlink" Target="https://scryfall.com/sets/dmr" TargetMode="External" Id="rId776"/><Relationship Type="http://schemas.openxmlformats.org/officeDocument/2006/relationships/hyperlink" Target="https://scryfall.com/sets/dmr" TargetMode="External" Id="rId777"/><Relationship Type="http://schemas.openxmlformats.org/officeDocument/2006/relationships/hyperlink" Target="https://scryfall.com/sets/dmr" TargetMode="External" Id="rId778"/><Relationship Type="http://schemas.openxmlformats.org/officeDocument/2006/relationships/hyperlink" Target="https://scryfall.com/sets/tdmr" TargetMode="External" Id="rId779"/><Relationship Type="http://schemas.openxmlformats.org/officeDocument/2006/relationships/hyperlink" Target="https://scryfall.com/sets/tdmr" TargetMode="External" Id="rId780"/><Relationship Type="http://schemas.openxmlformats.org/officeDocument/2006/relationships/hyperlink" Target="https://scryfall.com/sets/tdmr" TargetMode="External" Id="rId781"/><Relationship Type="http://schemas.openxmlformats.org/officeDocument/2006/relationships/hyperlink" Target="https://scryfall.com/sets/tdmr" TargetMode="External" Id="rId782"/><Relationship Type="http://schemas.openxmlformats.org/officeDocument/2006/relationships/hyperlink" Target="https://scryfall.com/sets/pr23" TargetMode="External" Id="rId783"/><Relationship Type="http://schemas.openxmlformats.org/officeDocument/2006/relationships/hyperlink" Target="https://scryfall.com/sets/pr23" TargetMode="External" Id="rId784"/><Relationship Type="http://schemas.openxmlformats.org/officeDocument/2006/relationships/hyperlink" Target="https://scryfall.com/sets/pr23" TargetMode="External" Id="rId785"/><Relationship Type="http://schemas.openxmlformats.org/officeDocument/2006/relationships/hyperlink" Target="https://scryfall.com/sets/pr23" TargetMode="External" Id="rId786"/><Relationship Type="http://schemas.openxmlformats.org/officeDocument/2006/relationships/hyperlink" Target="https://scryfall.com/sets/pw23" TargetMode="External" Id="rId787"/><Relationship Type="http://schemas.openxmlformats.org/officeDocument/2006/relationships/hyperlink" Target="https://scryfall.com/sets/pw23" TargetMode="External" Id="rId788"/><Relationship Type="http://schemas.openxmlformats.org/officeDocument/2006/relationships/hyperlink" Target="https://scryfall.com/sets/pw23" TargetMode="External" Id="rId789"/><Relationship Type="http://schemas.openxmlformats.org/officeDocument/2006/relationships/hyperlink" Target="https://scryfall.com/sets/p23" TargetMode="External" Id="rId790"/><Relationship Type="http://schemas.openxmlformats.org/officeDocument/2006/relationships/hyperlink" Target="https://scryfall.com/sets/p23" TargetMode="External" Id="rId791"/><Relationship Type="http://schemas.openxmlformats.org/officeDocument/2006/relationships/hyperlink" Target="https://scryfall.com/sets/p23" TargetMode="External" Id="rId792"/><Relationship Type="http://schemas.openxmlformats.org/officeDocument/2006/relationships/hyperlink" Target="https://scryfall.com/sets/p23" TargetMode="External" Id="rId793"/><Relationship Type="http://schemas.openxmlformats.org/officeDocument/2006/relationships/hyperlink" Target="https://scryfall.com/sets/ea2" TargetMode="External" Id="rId794"/><Relationship Type="http://schemas.openxmlformats.org/officeDocument/2006/relationships/hyperlink" Target="https://scryfall.com/sets/ea2" TargetMode="External" Id="rId795"/><Relationship Type="http://schemas.openxmlformats.org/officeDocument/2006/relationships/hyperlink" Target="https://scryfall.com/sets/ea2" TargetMode="External" Id="rId796"/><Relationship Type="http://schemas.openxmlformats.org/officeDocument/2006/relationships/hyperlink" Target="https://scryfall.com/sets/ea2" TargetMode="External" Id="rId797"/><Relationship Type="http://schemas.openxmlformats.org/officeDocument/2006/relationships/hyperlink" Target="https://scryfall.com/sets/scd" TargetMode="External" Id="rId798"/><Relationship Type="http://schemas.openxmlformats.org/officeDocument/2006/relationships/hyperlink" Target="https://scryfall.com/sets/scd" TargetMode="External" Id="rId799"/><Relationship Type="http://schemas.openxmlformats.org/officeDocument/2006/relationships/hyperlink" Target="https://scryfall.com/sets/scd" TargetMode="External" Id="rId800"/><Relationship Type="http://schemas.openxmlformats.org/officeDocument/2006/relationships/hyperlink" Target="https://scryfall.com/sets/scd" TargetMode="External" Id="rId801"/><Relationship Type="http://schemas.openxmlformats.org/officeDocument/2006/relationships/hyperlink" Target="https://scryfall.com/sets/tscd" TargetMode="External" Id="rId802"/><Relationship Type="http://schemas.openxmlformats.org/officeDocument/2006/relationships/hyperlink" Target="https://scryfall.com/sets/tscd" TargetMode="External" Id="rId803"/><Relationship Type="http://schemas.openxmlformats.org/officeDocument/2006/relationships/hyperlink" Target="https://scryfall.com/sets/tscd" TargetMode="External" Id="rId804"/><Relationship Type="http://schemas.openxmlformats.org/officeDocument/2006/relationships/hyperlink" Target="https://scryfall.com/sets/tscd" TargetMode="External" Id="rId805"/><Relationship Type="http://schemas.openxmlformats.org/officeDocument/2006/relationships/hyperlink" Target="https://scryfall.com/sets/j22" TargetMode="External" Id="rId806"/><Relationship Type="http://schemas.openxmlformats.org/officeDocument/2006/relationships/hyperlink" Target="https://scryfall.com/sets/j22" TargetMode="External" Id="rId807"/><Relationship Type="http://schemas.openxmlformats.org/officeDocument/2006/relationships/hyperlink" Target="https://scryfall.com/sets/j22" TargetMode="External" Id="rId808"/><Relationship Type="http://schemas.openxmlformats.org/officeDocument/2006/relationships/hyperlink" Target="https://scryfall.com/sets/fj22" TargetMode="External" Id="rId809"/><Relationship Type="http://schemas.openxmlformats.org/officeDocument/2006/relationships/hyperlink" Target="https://scryfall.com/sets/fj22" TargetMode="External" Id="rId810"/><Relationship Type="http://schemas.openxmlformats.org/officeDocument/2006/relationships/hyperlink" Target="https://scryfall.com/sets/fj22" TargetMode="External" Id="rId811"/><Relationship Type="http://schemas.openxmlformats.org/officeDocument/2006/relationships/hyperlink" Target="https://scryfall.com/sets/fj22" TargetMode="External" Id="rId812"/><Relationship Type="http://schemas.openxmlformats.org/officeDocument/2006/relationships/hyperlink" Target="https://scryfall.com/sets/30a" TargetMode="External" Id="rId813"/><Relationship Type="http://schemas.openxmlformats.org/officeDocument/2006/relationships/hyperlink" Target="https://scryfall.com/sets/30a" TargetMode="External" Id="rId814"/><Relationship Type="http://schemas.openxmlformats.org/officeDocument/2006/relationships/hyperlink" Target="https://scryfall.com/sets/30a" TargetMode="External" Id="rId815"/><Relationship Type="http://schemas.openxmlformats.org/officeDocument/2006/relationships/hyperlink" Target="https://scryfall.com/sets/30a" TargetMode="External" Id="rId816"/><Relationship Type="http://schemas.openxmlformats.org/officeDocument/2006/relationships/hyperlink" Target="https://scryfall.com/sets/p30a" TargetMode="External" Id="rId817"/><Relationship Type="http://schemas.openxmlformats.org/officeDocument/2006/relationships/hyperlink" Target="https://scryfall.com/sets/p30a" TargetMode="External" Id="rId818"/><Relationship Type="http://schemas.openxmlformats.org/officeDocument/2006/relationships/hyperlink" Target="https://scryfall.com/sets/p30a" TargetMode="External" Id="rId819"/><Relationship Type="http://schemas.openxmlformats.org/officeDocument/2006/relationships/hyperlink" Target="https://scryfall.com/sets/t30a" TargetMode="External" Id="rId820"/><Relationship Type="http://schemas.openxmlformats.org/officeDocument/2006/relationships/hyperlink" Target="https://scryfall.com/sets/t30a" TargetMode="External" Id="rId821"/><Relationship Type="http://schemas.openxmlformats.org/officeDocument/2006/relationships/hyperlink" Target="https://scryfall.com/sets/t30a" TargetMode="External" Id="rId822"/><Relationship Type="http://schemas.openxmlformats.org/officeDocument/2006/relationships/hyperlink" Target="https://scryfall.com/sets/t30a" TargetMode="External" Id="rId823"/><Relationship Type="http://schemas.openxmlformats.org/officeDocument/2006/relationships/hyperlink" Target="https://scryfall.com/sets/p30t" TargetMode="External" Id="rId824"/><Relationship Type="http://schemas.openxmlformats.org/officeDocument/2006/relationships/hyperlink" Target="https://scryfall.com/sets/p30t" TargetMode="External" Id="rId825"/><Relationship Type="http://schemas.openxmlformats.org/officeDocument/2006/relationships/hyperlink" Target="https://scryfall.com/sets/p30t" TargetMode="External" Id="rId826"/><Relationship Type="http://schemas.openxmlformats.org/officeDocument/2006/relationships/hyperlink" Target="https://scryfall.com/sets/p30t/ja" TargetMode="External" Id="rId827"/><Relationship Type="http://schemas.openxmlformats.org/officeDocument/2006/relationships/hyperlink" Target="https://scryfall.com/sets/p30h" TargetMode="External" Id="rId828"/><Relationship Type="http://schemas.openxmlformats.org/officeDocument/2006/relationships/hyperlink" Target="https://scryfall.com/sets/p30h" TargetMode="External" Id="rId829"/><Relationship Type="http://schemas.openxmlformats.org/officeDocument/2006/relationships/hyperlink" Target="https://scryfall.com/sets/p30h" TargetMode="External" Id="rId830"/><Relationship Type="http://schemas.openxmlformats.org/officeDocument/2006/relationships/hyperlink" Target="https://scryfall.com/sets/p30m" TargetMode="External" Id="rId831"/><Relationship Type="http://schemas.openxmlformats.org/officeDocument/2006/relationships/hyperlink" Target="https://scryfall.com/sets/p30m" TargetMode="External" Id="rId832"/><Relationship Type="http://schemas.openxmlformats.org/officeDocument/2006/relationships/hyperlink" Target="https://scryfall.com/sets/p30m" TargetMode="External" Id="rId833"/><Relationship Type="http://schemas.openxmlformats.org/officeDocument/2006/relationships/hyperlink" Target="https://scryfall.com/sets/p30m" TargetMode="External" Id="rId834"/><Relationship Type="http://schemas.openxmlformats.org/officeDocument/2006/relationships/hyperlink" Target="https://scryfall.com/sets/pewk" TargetMode="External" Id="rId835"/><Relationship Type="http://schemas.openxmlformats.org/officeDocument/2006/relationships/hyperlink" Target="https://scryfall.com/sets/pewk" TargetMode="External" Id="rId836"/><Relationship Type="http://schemas.openxmlformats.org/officeDocument/2006/relationships/hyperlink" Target="https://scryfall.com/sets/pewk" TargetMode="External" Id="rId837"/><Relationship Type="http://schemas.openxmlformats.org/officeDocument/2006/relationships/hyperlink" Target="https://scryfall.com/sets/pewk" TargetMode="External" Id="rId838"/><Relationship Type="http://schemas.openxmlformats.org/officeDocument/2006/relationships/hyperlink" Target="https://scryfall.com/sets/bro" TargetMode="External" Id="rId839"/><Relationship Type="http://schemas.openxmlformats.org/officeDocument/2006/relationships/hyperlink" Target="https://scryfall.com/sets/bro" TargetMode="External" Id="rId840"/><Relationship Type="http://schemas.openxmlformats.org/officeDocument/2006/relationships/hyperlink" Target="https://scryfall.com/sets/bro" TargetMode="External" Id="rId841"/><Relationship Type="http://schemas.openxmlformats.org/officeDocument/2006/relationships/hyperlink" Target="https://scryfall.com/sets/brr" TargetMode="External" Id="rId842"/><Relationship Type="http://schemas.openxmlformats.org/officeDocument/2006/relationships/hyperlink" Target="https://scryfall.com/sets/brr" TargetMode="External" Id="rId843"/><Relationship Type="http://schemas.openxmlformats.org/officeDocument/2006/relationships/hyperlink" Target="https://scryfall.com/sets/brr" TargetMode="External" Id="rId844"/><Relationship Type="http://schemas.openxmlformats.org/officeDocument/2006/relationships/hyperlink" Target="https://scryfall.com/sets/pbro" TargetMode="External" Id="rId845"/><Relationship Type="http://schemas.openxmlformats.org/officeDocument/2006/relationships/hyperlink" Target="https://scryfall.com/sets/pbro" TargetMode="External" Id="rId846"/><Relationship Type="http://schemas.openxmlformats.org/officeDocument/2006/relationships/hyperlink" Target="https://scryfall.com/sets/pbro" TargetMode="External" Id="rId847"/><Relationship Type="http://schemas.openxmlformats.org/officeDocument/2006/relationships/hyperlink" Target="https://scryfall.com/sets/pbro" TargetMode="External" Id="rId848"/><Relationship Type="http://schemas.openxmlformats.org/officeDocument/2006/relationships/hyperlink" Target="https://scryfall.com/sets/tbro" TargetMode="External" Id="rId849"/><Relationship Type="http://schemas.openxmlformats.org/officeDocument/2006/relationships/hyperlink" Target="https://scryfall.com/sets/tbro" TargetMode="External" Id="rId850"/><Relationship Type="http://schemas.openxmlformats.org/officeDocument/2006/relationships/hyperlink" Target="https://scryfall.com/sets/tbro" TargetMode="External" Id="rId851"/><Relationship Type="http://schemas.openxmlformats.org/officeDocument/2006/relationships/hyperlink" Target="https://scryfall.com/sets/tbro" TargetMode="External" Id="rId852"/><Relationship Type="http://schemas.openxmlformats.org/officeDocument/2006/relationships/hyperlink" Target="https://scryfall.com/sets/ybro" TargetMode="External" Id="rId853"/><Relationship Type="http://schemas.openxmlformats.org/officeDocument/2006/relationships/hyperlink" Target="https://scryfall.com/sets/ybro" TargetMode="External" Id="rId854"/><Relationship Type="http://schemas.openxmlformats.org/officeDocument/2006/relationships/hyperlink" Target="https://scryfall.com/sets/ybro" TargetMode="External" Id="rId855"/><Relationship Type="http://schemas.openxmlformats.org/officeDocument/2006/relationships/hyperlink" Target="https://scryfall.com/sets/ybro" TargetMode="External" Id="rId856"/><Relationship Type="http://schemas.openxmlformats.org/officeDocument/2006/relationships/hyperlink" Target="https://scryfall.com/sets/brc" TargetMode="External" Id="rId857"/><Relationship Type="http://schemas.openxmlformats.org/officeDocument/2006/relationships/hyperlink" Target="https://scryfall.com/sets/brc" TargetMode="External" Id="rId858"/><Relationship Type="http://schemas.openxmlformats.org/officeDocument/2006/relationships/hyperlink" Target="https://scryfall.com/sets/brc" TargetMode="External" Id="rId859"/><Relationship Type="http://schemas.openxmlformats.org/officeDocument/2006/relationships/hyperlink" Target="https://scryfall.com/sets/tbrc" TargetMode="External" Id="rId860"/><Relationship Type="http://schemas.openxmlformats.org/officeDocument/2006/relationships/hyperlink" Target="https://scryfall.com/sets/tbrc" TargetMode="External" Id="rId861"/><Relationship Type="http://schemas.openxmlformats.org/officeDocument/2006/relationships/hyperlink" Target="https://scryfall.com/sets/tbrc" TargetMode="External" Id="rId862"/><Relationship Type="http://schemas.openxmlformats.org/officeDocument/2006/relationships/hyperlink" Target="https://scryfall.com/sets/tbrc" TargetMode="External" Id="rId863"/><Relationship Type="http://schemas.openxmlformats.org/officeDocument/2006/relationships/hyperlink" Target="https://scryfall.com/sets/bot" TargetMode="External" Id="rId864"/><Relationship Type="http://schemas.openxmlformats.org/officeDocument/2006/relationships/hyperlink" Target="https://scryfall.com/sets/bot" TargetMode="External" Id="rId865"/><Relationship Type="http://schemas.openxmlformats.org/officeDocument/2006/relationships/hyperlink" Target="https://scryfall.com/sets/bot" TargetMode="External" Id="rId866"/><Relationship Type="http://schemas.openxmlformats.org/officeDocument/2006/relationships/hyperlink" Target="https://scryfall.com/sets/bot" TargetMode="External" Id="rId867"/><Relationship Type="http://schemas.openxmlformats.org/officeDocument/2006/relationships/hyperlink" Target="https://scryfall.com/sets/tbot" TargetMode="External" Id="rId868"/><Relationship Type="http://schemas.openxmlformats.org/officeDocument/2006/relationships/hyperlink" Target="https://scryfall.com/sets/tbot" TargetMode="External" Id="rId869"/><Relationship Type="http://schemas.openxmlformats.org/officeDocument/2006/relationships/hyperlink" Target="https://scryfall.com/sets/tbot" TargetMode="External" Id="rId870"/><Relationship Type="http://schemas.openxmlformats.org/officeDocument/2006/relationships/hyperlink" Target="https://scryfall.com/sets/tbot" TargetMode="External" Id="rId871"/><Relationship Type="http://schemas.openxmlformats.org/officeDocument/2006/relationships/hyperlink" Target="https://scryfall.com/sets/ptbro" TargetMode="External" Id="rId872"/><Relationship Type="http://schemas.openxmlformats.org/officeDocument/2006/relationships/hyperlink" Target="https://scryfall.com/sets/ptbro" TargetMode="External" Id="rId873"/><Relationship Type="http://schemas.openxmlformats.org/officeDocument/2006/relationships/hyperlink" Target="https://scryfall.com/sets/ptbro" TargetMode="External" Id="rId874"/><Relationship Type="http://schemas.openxmlformats.org/officeDocument/2006/relationships/hyperlink" Target="https://scryfall.com/sets/ptbro" TargetMode="External" Id="rId875"/><Relationship Type="http://schemas.openxmlformats.org/officeDocument/2006/relationships/hyperlink" Target="https://scryfall.com/sets/sbro" TargetMode="External" Id="rId876"/><Relationship Type="http://schemas.openxmlformats.org/officeDocument/2006/relationships/hyperlink" Target="https://scryfall.com/sets/sbro" TargetMode="External" Id="rId877"/><Relationship Type="http://schemas.openxmlformats.org/officeDocument/2006/relationships/hyperlink" Target="https://scryfall.com/sets/sbro" TargetMode="External" Id="rId878"/><Relationship Type="http://schemas.openxmlformats.org/officeDocument/2006/relationships/hyperlink" Target="https://scryfall.com/sets/sbro" TargetMode="External" Id="rId879"/><Relationship Type="http://schemas.openxmlformats.org/officeDocument/2006/relationships/hyperlink" Target="https://scryfall.com/sets/abro" TargetMode="External" Id="rId880"/><Relationship Type="http://schemas.openxmlformats.org/officeDocument/2006/relationships/hyperlink" Target="https://scryfall.com/sets/abro" TargetMode="External" Id="rId881"/><Relationship Type="http://schemas.openxmlformats.org/officeDocument/2006/relationships/hyperlink" Target="https://scryfall.com/sets/abro" TargetMode="External" Id="rId882"/><Relationship Type="http://schemas.openxmlformats.org/officeDocument/2006/relationships/hyperlink" Target="https://scryfall.com/sets/abro" TargetMode="External" Id="rId883"/><Relationship Type="http://schemas.openxmlformats.org/officeDocument/2006/relationships/hyperlink" Target="https://scryfall.com/sets/mbro" TargetMode="External" Id="rId884"/><Relationship Type="http://schemas.openxmlformats.org/officeDocument/2006/relationships/hyperlink" Target="https://scryfall.com/sets/mbro" TargetMode="External" Id="rId885"/><Relationship Type="http://schemas.openxmlformats.org/officeDocument/2006/relationships/hyperlink" Target="https://scryfall.com/sets/mbro" TargetMode="External" Id="rId886"/><Relationship Type="http://schemas.openxmlformats.org/officeDocument/2006/relationships/hyperlink" Target="https://scryfall.com/sets/mbro" TargetMode="External" Id="rId887"/><Relationship Type="http://schemas.openxmlformats.org/officeDocument/2006/relationships/hyperlink" Target="https://scryfall.com/sets/fbro" TargetMode="External" Id="rId888"/><Relationship Type="http://schemas.openxmlformats.org/officeDocument/2006/relationships/hyperlink" Target="https://scryfall.com/sets/fbro" TargetMode="External" Id="rId889"/><Relationship Type="http://schemas.openxmlformats.org/officeDocument/2006/relationships/hyperlink" Target="https://scryfall.com/sets/fbro" TargetMode="External" Id="rId890"/><Relationship Type="http://schemas.openxmlformats.org/officeDocument/2006/relationships/hyperlink" Target="https://scryfall.com/sets/fbro" TargetMode="External" Id="rId891"/><Relationship Type="http://schemas.openxmlformats.org/officeDocument/2006/relationships/hyperlink" Target="https://scryfall.com/sets/gn3" TargetMode="External" Id="rId892"/><Relationship Type="http://schemas.openxmlformats.org/officeDocument/2006/relationships/hyperlink" Target="https://scryfall.com/sets/gn3" TargetMode="External" Id="rId893"/><Relationship Type="http://schemas.openxmlformats.org/officeDocument/2006/relationships/hyperlink" Target="https://scryfall.com/sets/gn3" TargetMode="External" Id="rId894"/><Relationship Type="http://schemas.openxmlformats.org/officeDocument/2006/relationships/hyperlink" Target="https://scryfall.com/sets/tgn3" TargetMode="External" Id="rId895"/><Relationship Type="http://schemas.openxmlformats.org/officeDocument/2006/relationships/hyperlink" Target="https://scryfall.com/sets/tgn3" TargetMode="External" Id="rId896"/><Relationship Type="http://schemas.openxmlformats.org/officeDocument/2006/relationships/hyperlink" Target="https://scryfall.com/sets/tgn3" TargetMode="External" Id="rId897"/><Relationship Type="http://schemas.openxmlformats.org/officeDocument/2006/relationships/hyperlink" Target="https://scryfall.com/sets/tgn3" TargetMode="External" Id="rId898"/><Relationship Type="http://schemas.openxmlformats.org/officeDocument/2006/relationships/hyperlink" Target="https://scryfall.com/sets/unf" TargetMode="External" Id="rId899"/><Relationship Type="http://schemas.openxmlformats.org/officeDocument/2006/relationships/hyperlink" Target="https://scryfall.com/sets/unf" TargetMode="External" Id="rId900"/><Relationship Type="http://schemas.openxmlformats.org/officeDocument/2006/relationships/hyperlink" Target="https://scryfall.com/sets/unf" TargetMode="External" Id="rId901"/><Relationship Type="http://schemas.openxmlformats.org/officeDocument/2006/relationships/hyperlink" Target="https://scryfall.com/sets/unf" TargetMode="External" Id="rId902"/><Relationship Type="http://schemas.openxmlformats.org/officeDocument/2006/relationships/hyperlink" Target="https://scryfall.com/sets/tunf" TargetMode="External" Id="rId903"/><Relationship Type="http://schemas.openxmlformats.org/officeDocument/2006/relationships/hyperlink" Target="https://scryfall.com/sets/tunf" TargetMode="External" Id="rId904"/><Relationship Type="http://schemas.openxmlformats.org/officeDocument/2006/relationships/hyperlink" Target="https://scryfall.com/sets/tunf" TargetMode="External" Id="rId905"/><Relationship Type="http://schemas.openxmlformats.org/officeDocument/2006/relationships/hyperlink" Target="https://scryfall.com/sets/tunf" TargetMode="External" Id="rId906"/><Relationship Type="http://schemas.openxmlformats.org/officeDocument/2006/relationships/hyperlink" Target="https://scryfall.com/sets/sunf" TargetMode="External" Id="rId907"/><Relationship Type="http://schemas.openxmlformats.org/officeDocument/2006/relationships/hyperlink" Target="https://scryfall.com/sets/sunf" TargetMode="External" Id="rId908"/><Relationship Type="http://schemas.openxmlformats.org/officeDocument/2006/relationships/hyperlink" Target="https://scryfall.com/sets/sunf" TargetMode="External" Id="rId909"/><Relationship Type="http://schemas.openxmlformats.org/officeDocument/2006/relationships/hyperlink" Target="https://scryfall.com/sets/sunf" TargetMode="External" Id="rId910"/><Relationship Type="http://schemas.openxmlformats.org/officeDocument/2006/relationships/hyperlink" Target="https://scryfall.com/sets/40k" TargetMode="External" Id="rId911"/><Relationship Type="http://schemas.openxmlformats.org/officeDocument/2006/relationships/hyperlink" Target="https://scryfall.com/sets/40k" TargetMode="External" Id="rId912"/><Relationship Type="http://schemas.openxmlformats.org/officeDocument/2006/relationships/hyperlink" Target="https://scryfall.com/sets/40k" TargetMode="External" Id="rId913"/><Relationship Type="http://schemas.openxmlformats.org/officeDocument/2006/relationships/hyperlink" Target="https://scryfall.com/sets/t40k" TargetMode="External" Id="rId914"/><Relationship Type="http://schemas.openxmlformats.org/officeDocument/2006/relationships/hyperlink" Target="https://scryfall.com/sets/t40k" TargetMode="External" Id="rId915"/><Relationship Type="http://schemas.openxmlformats.org/officeDocument/2006/relationships/hyperlink" Target="https://scryfall.com/sets/t40k" TargetMode="External" Id="rId916"/><Relationship Type="http://schemas.openxmlformats.org/officeDocument/2006/relationships/hyperlink" Target="https://scryfall.com/sets/t40k" TargetMode="External" Id="rId917"/><Relationship Type="http://schemas.openxmlformats.org/officeDocument/2006/relationships/hyperlink" Target="https://scryfall.com/sets/prcq" TargetMode="External" Id="rId918"/><Relationship Type="http://schemas.openxmlformats.org/officeDocument/2006/relationships/hyperlink" Target="https://scryfall.com/sets/prcq" TargetMode="External" Id="rId919"/><Relationship Type="http://schemas.openxmlformats.org/officeDocument/2006/relationships/hyperlink" Target="https://scryfall.com/sets/prcq" TargetMode="External" Id="rId920"/><Relationship Type="http://schemas.openxmlformats.org/officeDocument/2006/relationships/hyperlink" Target="https://scryfall.com/sets/prcq" TargetMode="External" Id="rId921"/><Relationship Type="http://schemas.openxmlformats.org/officeDocument/2006/relationships/hyperlink" Target="https://scryfall.com/sets/dmu" TargetMode="External" Id="rId922"/><Relationship Type="http://schemas.openxmlformats.org/officeDocument/2006/relationships/hyperlink" Target="https://scryfall.com/sets/dmu" TargetMode="External" Id="rId923"/><Relationship Type="http://schemas.openxmlformats.org/officeDocument/2006/relationships/hyperlink" Target="https://scryfall.com/sets/dmu" TargetMode="External" Id="rId924"/><Relationship Type="http://schemas.openxmlformats.org/officeDocument/2006/relationships/hyperlink" Target="https://scryfall.com/sets/pdmu" TargetMode="External" Id="rId925"/><Relationship Type="http://schemas.openxmlformats.org/officeDocument/2006/relationships/hyperlink" Target="https://scryfall.com/sets/pdmu" TargetMode="External" Id="rId926"/><Relationship Type="http://schemas.openxmlformats.org/officeDocument/2006/relationships/hyperlink" Target="https://scryfall.com/sets/pdmu" TargetMode="External" Id="rId927"/><Relationship Type="http://schemas.openxmlformats.org/officeDocument/2006/relationships/hyperlink" Target="https://scryfall.com/sets/pdmu" TargetMode="External" Id="rId928"/><Relationship Type="http://schemas.openxmlformats.org/officeDocument/2006/relationships/hyperlink" Target="https://scryfall.com/sets/tdmu" TargetMode="External" Id="rId929"/><Relationship Type="http://schemas.openxmlformats.org/officeDocument/2006/relationships/hyperlink" Target="https://scryfall.com/sets/tdmu" TargetMode="External" Id="rId930"/><Relationship Type="http://schemas.openxmlformats.org/officeDocument/2006/relationships/hyperlink" Target="https://scryfall.com/sets/tdmu" TargetMode="External" Id="rId931"/><Relationship Type="http://schemas.openxmlformats.org/officeDocument/2006/relationships/hyperlink" Target="https://scryfall.com/sets/tdmu" TargetMode="External" Id="rId932"/><Relationship Type="http://schemas.openxmlformats.org/officeDocument/2006/relationships/hyperlink" Target="https://scryfall.com/sets/ydmu" TargetMode="External" Id="rId933"/><Relationship Type="http://schemas.openxmlformats.org/officeDocument/2006/relationships/hyperlink" Target="https://scryfall.com/sets/ydmu" TargetMode="External" Id="rId934"/><Relationship Type="http://schemas.openxmlformats.org/officeDocument/2006/relationships/hyperlink" Target="https://scryfall.com/sets/ydmu" TargetMode="External" Id="rId935"/><Relationship Type="http://schemas.openxmlformats.org/officeDocument/2006/relationships/hyperlink" Target="https://scryfall.com/sets/ydmu" TargetMode="External" Id="rId936"/><Relationship Type="http://schemas.openxmlformats.org/officeDocument/2006/relationships/hyperlink" Target="https://scryfall.com/sets/ptdmu" TargetMode="External" Id="rId937"/><Relationship Type="http://schemas.openxmlformats.org/officeDocument/2006/relationships/hyperlink" Target="https://scryfall.com/sets/ptdmu" TargetMode="External" Id="rId938"/><Relationship Type="http://schemas.openxmlformats.org/officeDocument/2006/relationships/hyperlink" Target="https://scryfall.com/sets/ptdmu" TargetMode="External" Id="rId939"/><Relationship Type="http://schemas.openxmlformats.org/officeDocument/2006/relationships/hyperlink" Target="https://scryfall.com/sets/ptdmu" TargetMode="External" Id="rId940"/><Relationship Type="http://schemas.openxmlformats.org/officeDocument/2006/relationships/hyperlink" Target="https://scryfall.com/sets/fdmu" TargetMode="External" Id="rId941"/><Relationship Type="http://schemas.openxmlformats.org/officeDocument/2006/relationships/hyperlink" Target="https://scryfall.com/sets/fdmu" TargetMode="External" Id="rId942"/><Relationship Type="http://schemas.openxmlformats.org/officeDocument/2006/relationships/hyperlink" Target="https://scryfall.com/sets/fdmu" TargetMode="External" Id="rId943"/><Relationship Type="http://schemas.openxmlformats.org/officeDocument/2006/relationships/hyperlink" Target="https://scryfall.com/sets/fdmu" TargetMode="External" Id="rId944"/><Relationship Type="http://schemas.openxmlformats.org/officeDocument/2006/relationships/hyperlink" Target="https://scryfall.com/sets/wdmu" TargetMode="External" Id="rId945"/><Relationship Type="http://schemas.openxmlformats.org/officeDocument/2006/relationships/hyperlink" Target="https://scryfall.com/sets/wdmu" TargetMode="External" Id="rId946"/><Relationship Type="http://schemas.openxmlformats.org/officeDocument/2006/relationships/hyperlink" Target="https://scryfall.com/sets/wdmu" TargetMode="External" Id="rId947"/><Relationship Type="http://schemas.openxmlformats.org/officeDocument/2006/relationships/hyperlink" Target="https://scryfall.com/sets/wdmu/ja" TargetMode="External" Id="rId948"/><Relationship Type="http://schemas.openxmlformats.org/officeDocument/2006/relationships/hyperlink" Target="https://scryfall.com/sets/admu" TargetMode="External" Id="rId949"/><Relationship Type="http://schemas.openxmlformats.org/officeDocument/2006/relationships/hyperlink" Target="https://scryfall.com/sets/admu" TargetMode="External" Id="rId950"/><Relationship Type="http://schemas.openxmlformats.org/officeDocument/2006/relationships/hyperlink" Target="https://scryfall.com/sets/admu" TargetMode="External" Id="rId951"/><Relationship Type="http://schemas.openxmlformats.org/officeDocument/2006/relationships/hyperlink" Target="https://scryfall.com/sets/admu" TargetMode="External" Id="rId952"/><Relationship Type="http://schemas.openxmlformats.org/officeDocument/2006/relationships/hyperlink" Target="https://scryfall.com/sets/dmc" TargetMode="External" Id="rId953"/><Relationship Type="http://schemas.openxmlformats.org/officeDocument/2006/relationships/hyperlink" Target="https://scryfall.com/sets/dmc" TargetMode="External" Id="rId954"/><Relationship Type="http://schemas.openxmlformats.org/officeDocument/2006/relationships/hyperlink" Target="https://scryfall.com/sets/dmc" TargetMode="External" Id="rId955"/><Relationship Type="http://schemas.openxmlformats.org/officeDocument/2006/relationships/hyperlink" Target="https://scryfall.com/sets/tdmc" TargetMode="External" Id="rId956"/><Relationship Type="http://schemas.openxmlformats.org/officeDocument/2006/relationships/hyperlink" Target="https://scryfall.com/sets/tdmc" TargetMode="External" Id="rId957"/><Relationship Type="http://schemas.openxmlformats.org/officeDocument/2006/relationships/hyperlink" Target="https://scryfall.com/sets/tdmc" TargetMode="External" Id="rId958"/><Relationship Type="http://schemas.openxmlformats.org/officeDocument/2006/relationships/hyperlink" Target="https://scryfall.com/sets/tdmc" TargetMode="External" Id="rId959"/><Relationship Type="http://schemas.openxmlformats.org/officeDocument/2006/relationships/hyperlink" Target="https://scryfall.com/sets/mdmu" TargetMode="External" Id="rId960"/><Relationship Type="http://schemas.openxmlformats.org/officeDocument/2006/relationships/hyperlink" Target="https://scryfall.com/sets/mdmu" TargetMode="External" Id="rId961"/><Relationship Type="http://schemas.openxmlformats.org/officeDocument/2006/relationships/hyperlink" Target="https://scryfall.com/sets/mdmu" TargetMode="External" Id="rId962"/><Relationship Type="http://schemas.openxmlformats.org/officeDocument/2006/relationships/hyperlink" Target="https://scryfall.com/sets/mdmu" TargetMode="External" Id="rId963"/><Relationship Type="http://schemas.openxmlformats.org/officeDocument/2006/relationships/hyperlink" Target="https://scryfall.com/sets/psvc" TargetMode="External" Id="rId964"/><Relationship Type="http://schemas.openxmlformats.org/officeDocument/2006/relationships/hyperlink" Target="https://scryfall.com/sets/psvc" TargetMode="External" Id="rId965"/><Relationship Type="http://schemas.openxmlformats.org/officeDocument/2006/relationships/hyperlink" Target="https://scryfall.com/sets/psvc" TargetMode="External" Id="rId966"/><Relationship Type="http://schemas.openxmlformats.org/officeDocument/2006/relationships/hyperlink" Target="https://scryfall.com/sets/psvc/ja" TargetMode="External" Id="rId967"/><Relationship Type="http://schemas.openxmlformats.org/officeDocument/2006/relationships/hyperlink" Target="https://scryfall.com/sets/ph21" TargetMode="External" Id="rId968"/><Relationship Type="http://schemas.openxmlformats.org/officeDocument/2006/relationships/hyperlink" Target="https://scryfall.com/sets/ph21" TargetMode="External" Id="rId969"/><Relationship Type="http://schemas.openxmlformats.org/officeDocument/2006/relationships/hyperlink" Target="https://scryfall.com/sets/ph21" TargetMode="External" Id="rId970"/><Relationship Type="http://schemas.openxmlformats.org/officeDocument/2006/relationships/hyperlink" Target="https://scryfall.com/sets/ph21" TargetMode="External" Id="rId971"/><Relationship Type="http://schemas.openxmlformats.org/officeDocument/2006/relationships/hyperlink" Target="https://scryfall.com/sets/ea1" TargetMode="External" Id="rId972"/><Relationship Type="http://schemas.openxmlformats.org/officeDocument/2006/relationships/hyperlink" Target="https://scryfall.com/sets/ea1" TargetMode="External" Id="rId973"/><Relationship Type="http://schemas.openxmlformats.org/officeDocument/2006/relationships/hyperlink" Target="https://scryfall.com/sets/ea1" TargetMode="External" Id="rId974"/><Relationship Type="http://schemas.openxmlformats.org/officeDocument/2006/relationships/hyperlink" Target="https://scryfall.com/sets/ea1" TargetMode="External" Id="rId975"/><Relationship Type="http://schemas.openxmlformats.org/officeDocument/2006/relationships/hyperlink" Target="https://scryfall.com/sets/ha6" TargetMode="External" Id="rId976"/><Relationship Type="http://schemas.openxmlformats.org/officeDocument/2006/relationships/hyperlink" Target="https://scryfall.com/sets/ha6" TargetMode="External" Id="rId977"/><Relationship Type="http://schemas.openxmlformats.org/officeDocument/2006/relationships/hyperlink" Target="https://scryfall.com/sets/ha6" TargetMode="External" Id="rId978"/><Relationship Type="http://schemas.openxmlformats.org/officeDocument/2006/relationships/hyperlink" Target="https://scryfall.com/sets/ha6" TargetMode="External" Id="rId979"/><Relationship Type="http://schemas.openxmlformats.org/officeDocument/2006/relationships/hyperlink" Target="https://scryfall.com/sets/sch" TargetMode="External" Id="rId980"/><Relationship Type="http://schemas.openxmlformats.org/officeDocument/2006/relationships/hyperlink" Target="https://scryfall.com/sets/sch" TargetMode="External" Id="rId981"/><Relationship Type="http://schemas.openxmlformats.org/officeDocument/2006/relationships/hyperlink" Target="https://scryfall.com/sets/sch" TargetMode="External" Id="rId982"/><Relationship Type="http://schemas.openxmlformats.org/officeDocument/2006/relationships/hyperlink" Target="https://scryfall.com/sets/sch" TargetMode="External" Id="rId983"/><Relationship Type="http://schemas.openxmlformats.org/officeDocument/2006/relationships/hyperlink" Target="https://scryfall.com/sets/2x2" TargetMode="External" Id="rId984"/><Relationship Type="http://schemas.openxmlformats.org/officeDocument/2006/relationships/hyperlink" Target="https://scryfall.com/sets/2x2" TargetMode="External" Id="rId985"/><Relationship Type="http://schemas.openxmlformats.org/officeDocument/2006/relationships/hyperlink" Target="https://scryfall.com/sets/2x2" TargetMode="External" Id="rId986"/><Relationship Type="http://schemas.openxmlformats.org/officeDocument/2006/relationships/hyperlink" Target="https://scryfall.com/sets/t2x2" TargetMode="External" Id="rId987"/><Relationship Type="http://schemas.openxmlformats.org/officeDocument/2006/relationships/hyperlink" Target="https://scryfall.com/sets/t2x2" TargetMode="External" Id="rId988"/><Relationship Type="http://schemas.openxmlformats.org/officeDocument/2006/relationships/hyperlink" Target="https://scryfall.com/sets/t2x2" TargetMode="External" Id="rId989"/><Relationship Type="http://schemas.openxmlformats.org/officeDocument/2006/relationships/hyperlink" Target="https://scryfall.com/sets/t2x2" TargetMode="External" Id="rId990"/><Relationship Type="http://schemas.openxmlformats.org/officeDocument/2006/relationships/hyperlink" Target="https://scryfall.com/sets/hbg" TargetMode="External" Id="rId991"/><Relationship Type="http://schemas.openxmlformats.org/officeDocument/2006/relationships/hyperlink" Target="https://scryfall.com/sets/hbg" TargetMode="External" Id="rId992"/><Relationship Type="http://schemas.openxmlformats.org/officeDocument/2006/relationships/hyperlink" Target="https://scryfall.com/sets/hbg" TargetMode="External" Id="rId993"/><Relationship Type="http://schemas.openxmlformats.org/officeDocument/2006/relationships/hyperlink" Target="https://scryfall.com/sets/hbg" TargetMode="External" Id="rId994"/><Relationship Type="http://schemas.openxmlformats.org/officeDocument/2006/relationships/hyperlink" Target="https://scryfall.com/sets/plg22" TargetMode="External" Id="rId995"/><Relationship Type="http://schemas.openxmlformats.org/officeDocument/2006/relationships/hyperlink" Target="https://scryfall.com/sets/plg22" TargetMode="External" Id="rId996"/><Relationship Type="http://schemas.openxmlformats.org/officeDocument/2006/relationships/hyperlink" Target="https://scryfall.com/sets/plg22" TargetMode="External" Id="rId997"/><Relationship Type="http://schemas.openxmlformats.org/officeDocument/2006/relationships/hyperlink" Target="https://scryfall.com/sets/plg22" TargetMode="External" Id="rId998"/><Relationship Type="http://schemas.openxmlformats.org/officeDocument/2006/relationships/hyperlink" Target="https://scryfall.com/sets/clb" TargetMode="External" Id="rId999"/><Relationship Type="http://schemas.openxmlformats.org/officeDocument/2006/relationships/hyperlink" Target="https://scryfall.com/sets/clb" TargetMode="External" Id="rId1000"/><Relationship Type="http://schemas.openxmlformats.org/officeDocument/2006/relationships/hyperlink" Target="https://scryfall.com/sets/clb" TargetMode="External" Id="rId1001"/><Relationship Type="http://schemas.openxmlformats.org/officeDocument/2006/relationships/hyperlink" Target="https://scryfall.com/sets/pclb" TargetMode="External" Id="rId1002"/><Relationship Type="http://schemas.openxmlformats.org/officeDocument/2006/relationships/hyperlink" Target="https://scryfall.com/sets/pclb" TargetMode="External" Id="rId1003"/><Relationship Type="http://schemas.openxmlformats.org/officeDocument/2006/relationships/hyperlink" Target="https://scryfall.com/sets/pclb" TargetMode="External" Id="rId1004"/><Relationship Type="http://schemas.openxmlformats.org/officeDocument/2006/relationships/hyperlink" Target="https://scryfall.com/sets/pclb" TargetMode="External" Id="rId1005"/><Relationship Type="http://schemas.openxmlformats.org/officeDocument/2006/relationships/hyperlink" Target="https://scryfall.com/sets/tclb" TargetMode="External" Id="rId1006"/><Relationship Type="http://schemas.openxmlformats.org/officeDocument/2006/relationships/hyperlink" Target="https://scryfall.com/sets/tclb" TargetMode="External" Id="rId1007"/><Relationship Type="http://schemas.openxmlformats.org/officeDocument/2006/relationships/hyperlink" Target="https://scryfall.com/sets/tclb" TargetMode="External" Id="rId1008"/><Relationship Type="http://schemas.openxmlformats.org/officeDocument/2006/relationships/hyperlink" Target="https://scryfall.com/sets/tclb" TargetMode="External" Id="rId1009"/><Relationship Type="http://schemas.openxmlformats.org/officeDocument/2006/relationships/hyperlink" Target="https://scryfall.com/sets/mclb" TargetMode="External" Id="rId1010"/><Relationship Type="http://schemas.openxmlformats.org/officeDocument/2006/relationships/hyperlink" Target="https://scryfall.com/sets/mclb" TargetMode="External" Id="rId1011"/><Relationship Type="http://schemas.openxmlformats.org/officeDocument/2006/relationships/hyperlink" Target="https://scryfall.com/sets/mclb" TargetMode="External" Id="rId1012"/><Relationship Type="http://schemas.openxmlformats.org/officeDocument/2006/relationships/hyperlink" Target="https://scryfall.com/sets/mclb" TargetMode="External" Id="rId1013"/><Relationship Type="http://schemas.openxmlformats.org/officeDocument/2006/relationships/hyperlink" Target="https://scryfall.com/sets/oclb" TargetMode="External" Id="rId1014"/><Relationship Type="http://schemas.openxmlformats.org/officeDocument/2006/relationships/hyperlink" Target="https://scryfall.com/sets/oclb" TargetMode="External" Id="rId1015"/><Relationship Type="http://schemas.openxmlformats.org/officeDocument/2006/relationships/hyperlink" Target="https://scryfall.com/sets/oclb" TargetMode="External" Id="rId1016"/><Relationship Type="http://schemas.openxmlformats.org/officeDocument/2006/relationships/hyperlink" Target="https://scryfall.com/sets/oclb" TargetMode="External" Id="rId1017"/><Relationship Type="http://schemas.openxmlformats.org/officeDocument/2006/relationships/hyperlink" Target="https://scryfall.com/sets/aclb" TargetMode="External" Id="rId1018"/><Relationship Type="http://schemas.openxmlformats.org/officeDocument/2006/relationships/hyperlink" Target="https://scryfall.com/sets/aclb" TargetMode="External" Id="rId1019"/><Relationship Type="http://schemas.openxmlformats.org/officeDocument/2006/relationships/hyperlink" Target="https://scryfall.com/sets/aclb" TargetMode="External" Id="rId1020"/><Relationship Type="http://schemas.openxmlformats.org/officeDocument/2006/relationships/hyperlink" Target="https://scryfall.com/sets/aclb" TargetMode="External" Id="rId1021"/><Relationship Type="http://schemas.openxmlformats.org/officeDocument/2006/relationships/hyperlink" Target="https://scryfall.com/sets/snc" TargetMode="External" Id="rId1022"/><Relationship Type="http://schemas.openxmlformats.org/officeDocument/2006/relationships/hyperlink" Target="https://scryfall.com/sets/snc" TargetMode="External" Id="rId1023"/><Relationship Type="http://schemas.openxmlformats.org/officeDocument/2006/relationships/hyperlink" Target="https://scryfall.com/sets/snc" TargetMode="External" Id="rId1024"/><Relationship Type="http://schemas.openxmlformats.org/officeDocument/2006/relationships/hyperlink" Target="https://scryfall.com/sets/psnc" TargetMode="External" Id="rId1025"/><Relationship Type="http://schemas.openxmlformats.org/officeDocument/2006/relationships/hyperlink" Target="https://scryfall.com/sets/psnc" TargetMode="External" Id="rId1026"/><Relationship Type="http://schemas.openxmlformats.org/officeDocument/2006/relationships/hyperlink" Target="https://scryfall.com/sets/psnc" TargetMode="External" Id="rId1027"/><Relationship Type="http://schemas.openxmlformats.org/officeDocument/2006/relationships/hyperlink" Target="https://scryfall.com/sets/psnc" TargetMode="External" Id="rId1028"/><Relationship Type="http://schemas.openxmlformats.org/officeDocument/2006/relationships/hyperlink" Target="https://scryfall.com/sets/ptsnc" TargetMode="External" Id="rId1029"/><Relationship Type="http://schemas.openxmlformats.org/officeDocument/2006/relationships/hyperlink" Target="https://scryfall.com/sets/ptsnc" TargetMode="External" Id="rId1030"/><Relationship Type="http://schemas.openxmlformats.org/officeDocument/2006/relationships/hyperlink" Target="https://scryfall.com/sets/ptsnc" TargetMode="External" Id="rId1031"/><Relationship Type="http://schemas.openxmlformats.org/officeDocument/2006/relationships/hyperlink" Target="https://scryfall.com/sets/ptsnc" TargetMode="External" Id="rId1032"/><Relationship Type="http://schemas.openxmlformats.org/officeDocument/2006/relationships/hyperlink" Target="https://scryfall.com/sets/tsnc" TargetMode="External" Id="rId1033"/><Relationship Type="http://schemas.openxmlformats.org/officeDocument/2006/relationships/hyperlink" Target="https://scryfall.com/sets/tsnc" TargetMode="External" Id="rId1034"/><Relationship Type="http://schemas.openxmlformats.org/officeDocument/2006/relationships/hyperlink" Target="https://scryfall.com/sets/tsnc" TargetMode="External" Id="rId1035"/><Relationship Type="http://schemas.openxmlformats.org/officeDocument/2006/relationships/hyperlink" Target="https://scryfall.com/sets/tsnc" TargetMode="External" Id="rId1036"/><Relationship Type="http://schemas.openxmlformats.org/officeDocument/2006/relationships/hyperlink" Target="https://scryfall.com/sets/ysnc" TargetMode="External" Id="rId1037"/><Relationship Type="http://schemas.openxmlformats.org/officeDocument/2006/relationships/hyperlink" Target="https://scryfall.com/sets/ysnc" TargetMode="External" Id="rId1038"/><Relationship Type="http://schemas.openxmlformats.org/officeDocument/2006/relationships/hyperlink" Target="https://scryfall.com/sets/ysnc" TargetMode="External" Id="rId1039"/><Relationship Type="http://schemas.openxmlformats.org/officeDocument/2006/relationships/hyperlink" Target="https://scryfall.com/sets/ysnc" TargetMode="External" Id="rId1040"/><Relationship Type="http://schemas.openxmlformats.org/officeDocument/2006/relationships/hyperlink" Target="https://scryfall.com/sets/ncc" TargetMode="External" Id="rId1041"/><Relationship Type="http://schemas.openxmlformats.org/officeDocument/2006/relationships/hyperlink" Target="https://scryfall.com/sets/ncc" TargetMode="External" Id="rId1042"/><Relationship Type="http://schemas.openxmlformats.org/officeDocument/2006/relationships/hyperlink" Target="https://scryfall.com/sets/ncc" TargetMode="External" Id="rId1043"/><Relationship Type="http://schemas.openxmlformats.org/officeDocument/2006/relationships/hyperlink" Target="https://scryfall.com/sets/pncc" TargetMode="External" Id="rId1044"/><Relationship Type="http://schemas.openxmlformats.org/officeDocument/2006/relationships/hyperlink" Target="https://scryfall.com/sets/pncc" TargetMode="External" Id="rId1045"/><Relationship Type="http://schemas.openxmlformats.org/officeDocument/2006/relationships/hyperlink" Target="https://scryfall.com/sets/pncc" TargetMode="External" Id="rId1046"/><Relationship Type="http://schemas.openxmlformats.org/officeDocument/2006/relationships/hyperlink" Target="https://scryfall.com/sets/pncc" TargetMode="External" Id="rId1047"/><Relationship Type="http://schemas.openxmlformats.org/officeDocument/2006/relationships/hyperlink" Target="https://scryfall.com/sets/tncc" TargetMode="External" Id="rId1048"/><Relationship Type="http://schemas.openxmlformats.org/officeDocument/2006/relationships/hyperlink" Target="https://scryfall.com/sets/tncc" TargetMode="External" Id="rId1049"/><Relationship Type="http://schemas.openxmlformats.org/officeDocument/2006/relationships/hyperlink" Target="https://scryfall.com/sets/tncc" TargetMode="External" Id="rId1050"/><Relationship Type="http://schemas.openxmlformats.org/officeDocument/2006/relationships/hyperlink" Target="https://scryfall.com/sets/tncc" TargetMode="External" Id="rId1051"/><Relationship Type="http://schemas.openxmlformats.org/officeDocument/2006/relationships/hyperlink" Target="https://scryfall.com/sets/msnc" TargetMode="External" Id="rId1052"/><Relationship Type="http://schemas.openxmlformats.org/officeDocument/2006/relationships/hyperlink" Target="https://scryfall.com/sets/msnc" TargetMode="External" Id="rId1053"/><Relationship Type="http://schemas.openxmlformats.org/officeDocument/2006/relationships/hyperlink" Target="https://scryfall.com/sets/msnc" TargetMode="External" Id="rId1054"/><Relationship Type="http://schemas.openxmlformats.org/officeDocument/2006/relationships/hyperlink" Target="https://scryfall.com/sets/msnc" TargetMode="External" Id="rId1055"/><Relationship Type="http://schemas.openxmlformats.org/officeDocument/2006/relationships/hyperlink" Target="https://scryfall.com/sets/asnc" TargetMode="External" Id="rId1056"/><Relationship Type="http://schemas.openxmlformats.org/officeDocument/2006/relationships/hyperlink" Target="https://scryfall.com/sets/asnc" TargetMode="External" Id="rId1057"/><Relationship Type="http://schemas.openxmlformats.org/officeDocument/2006/relationships/hyperlink" Target="https://scryfall.com/sets/asnc" TargetMode="External" Id="rId1058"/><Relationship Type="http://schemas.openxmlformats.org/officeDocument/2006/relationships/hyperlink" Target="https://scryfall.com/sets/asnc" TargetMode="External" Id="rId1059"/><Relationship Type="http://schemas.openxmlformats.org/officeDocument/2006/relationships/hyperlink" Target="https://scryfall.com/sets/gdy" TargetMode="External" Id="rId1060"/><Relationship Type="http://schemas.openxmlformats.org/officeDocument/2006/relationships/hyperlink" Target="https://scryfall.com/sets/gdy" TargetMode="External" Id="rId1061"/><Relationship Type="http://schemas.openxmlformats.org/officeDocument/2006/relationships/hyperlink" Target="https://scryfall.com/sets/gdy" TargetMode="External" Id="rId1062"/><Relationship Type="http://schemas.openxmlformats.org/officeDocument/2006/relationships/hyperlink" Target="https://scryfall.com/sets/gdy" TargetMode="External" Id="rId1063"/><Relationship Type="http://schemas.openxmlformats.org/officeDocument/2006/relationships/hyperlink" Target="https://scryfall.com/sets/q07" TargetMode="External" Id="rId1064"/><Relationship Type="http://schemas.openxmlformats.org/officeDocument/2006/relationships/hyperlink" Target="https://scryfall.com/sets/q07" TargetMode="External" Id="rId1065"/><Relationship Type="http://schemas.openxmlformats.org/officeDocument/2006/relationships/hyperlink" Target="https://scryfall.com/sets/q07" TargetMode="External" Id="rId1066"/><Relationship Type="http://schemas.openxmlformats.org/officeDocument/2006/relationships/hyperlink" Target="https://scryfall.com/sets/q07" TargetMode="External" Id="rId1067"/><Relationship Type="http://schemas.openxmlformats.org/officeDocument/2006/relationships/hyperlink" Target="https://scryfall.com/sets/pw22" TargetMode="External" Id="rId1068"/><Relationship Type="http://schemas.openxmlformats.org/officeDocument/2006/relationships/hyperlink" Target="https://scryfall.com/sets/pw22" TargetMode="External" Id="rId1069"/><Relationship Type="http://schemas.openxmlformats.org/officeDocument/2006/relationships/hyperlink" Target="https://scryfall.com/sets/pw22" TargetMode="External" Id="rId1070"/><Relationship Type="http://schemas.openxmlformats.org/officeDocument/2006/relationships/hyperlink" Target="https://scryfall.com/sets/pw22" TargetMode="External" Id="rId1071"/><Relationship Type="http://schemas.openxmlformats.org/officeDocument/2006/relationships/hyperlink" Target="https://scryfall.com/sets/pl22" TargetMode="External" Id="rId1072"/><Relationship Type="http://schemas.openxmlformats.org/officeDocument/2006/relationships/hyperlink" Target="https://scryfall.com/sets/pl22" TargetMode="External" Id="rId1073"/><Relationship Type="http://schemas.openxmlformats.org/officeDocument/2006/relationships/hyperlink" Target="https://scryfall.com/sets/pl22" TargetMode="External" Id="rId1074"/><Relationship Type="http://schemas.openxmlformats.org/officeDocument/2006/relationships/hyperlink" Target="https://scryfall.com/sets/neo" TargetMode="External" Id="rId1075"/><Relationship Type="http://schemas.openxmlformats.org/officeDocument/2006/relationships/hyperlink" Target="https://scryfall.com/sets/neo" TargetMode="External" Id="rId1076"/><Relationship Type="http://schemas.openxmlformats.org/officeDocument/2006/relationships/hyperlink" Target="https://scryfall.com/sets/neo" TargetMode="External" Id="rId1077"/><Relationship Type="http://schemas.openxmlformats.org/officeDocument/2006/relationships/hyperlink" Target="https://scryfall.com/sets/pneo" TargetMode="External" Id="rId1078"/><Relationship Type="http://schemas.openxmlformats.org/officeDocument/2006/relationships/hyperlink" Target="https://scryfall.com/sets/pneo" TargetMode="External" Id="rId1079"/><Relationship Type="http://schemas.openxmlformats.org/officeDocument/2006/relationships/hyperlink" Target="https://scryfall.com/sets/pneo" TargetMode="External" Id="rId1080"/><Relationship Type="http://schemas.openxmlformats.org/officeDocument/2006/relationships/hyperlink" Target="https://scryfall.com/sets/pneo" TargetMode="External" Id="rId1081"/><Relationship Type="http://schemas.openxmlformats.org/officeDocument/2006/relationships/hyperlink" Target="https://scryfall.com/sets/tneo" TargetMode="External" Id="rId1082"/><Relationship Type="http://schemas.openxmlformats.org/officeDocument/2006/relationships/hyperlink" Target="https://scryfall.com/sets/tneo" TargetMode="External" Id="rId1083"/><Relationship Type="http://schemas.openxmlformats.org/officeDocument/2006/relationships/hyperlink" Target="https://scryfall.com/sets/tneo" TargetMode="External" Id="rId1084"/><Relationship Type="http://schemas.openxmlformats.org/officeDocument/2006/relationships/hyperlink" Target="https://scryfall.com/sets/tneo" TargetMode="External" Id="rId1085"/><Relationship Type="http://schemas.openxmlformats.org/officeDocument/2006/relationships/hyperlink" Target="https://scryfall.com/sets/yneo" TargetMode="External" Id="rId1086"/><Relationship Type="http://schemas.openxmlformats.org/officeDocument/2006/relationships/hyperlink" Target="https://scryfall.com/sets/yneo" TargetMode="External" Id="rId1087"/><Relationship Type="http://schemas.openxmlformats.org/officeDocument/2006/relationships/hyperlink" Target="https://scryfall.com/sets/yneo" TargetMode="External" Id="rId1088"/><Relationship Type="http://schemas.openxmlformats.org/officeDocument/2006/relationships/hyperlink" Target="https://scryfall.com/sets/yneo" TargetMode="External" Id="rId1089"/><Relationship Type="http://schemas.openxmlformats.org/officeDocument/2006/relationships/hyperlink" Target="https://scryfall.com/sets/mneo" TargetMode="External" Id="rId1090"/><Relationship Type="http://schemas.openxmlformats.org/officeDocument/2006/relationships/hyperlink" Target="https://scryfall.com/sets/mneo" TargetMode="External" Id="rId1091"/><Relationship Type="http://schemas.openxmlformats.org/officeDocument/2006/relationships/hyperlink" Target="https://scryfall.com/sets/mneo" TargetMode="External" Id="rId1092"/><Relationship Type="http://schemas.openxmlformats.org/officeDocument/2006/relationships/hyperlink" Target="https://scryfall.com/sets/mneo" TargetMode="External" Id="rId1093"/><Relationship Type="http://schemas.openxmlformats.org/officeDocument/2006/relationships/hyperlink" Target="https://scryfall.com/sets/sneo" TargetMode="External" Id="rId1094"/><Relationship Type="http://schemas.openxmlformats.org/officeDocument/2006/relationships/hyperlink" Target="https://scryfall.com/sets/sneo" TargetMode="External" Id="rId1095"/><Relationship Type="http://schemas.openxmlformats.org/officeDocument/2006/relationships/hyperlink" Target="https://scryfall.com/sets/sneo" TargetMode="External" Id="rId1096"/><Relationship Type="http://schemas.openxmlformats.org/officeDocument/2006/relationships/hyperlink" Target="https://scryfall.com/sets/sneo" TargetMode="External" Id="rId1097"/><Relationship Type="http://schemas.openxmlformats.org/officeDocument/2006/relationships/hyperlink" Target="https://scryfall.com/sets/nec" TargetMode="External" Id="rId1098"/><Relationship Type="http://schemas.openxmlformats.org/officeDocument/2006/relationships/hyperlink" Target="https://scryfall.com/sets/nec" TargetMode="External" Id="rId1099"/><Relationship Type="http://schemas.openxmlformats.org/officeDocument/2006/relationships/hyperlink" Target="https://scryfall.com/sets/nec" TargetMode="External" Id="rId1100"/><Relationship Type="http://schemas.openxmlformats.org/officeDocument/2006/relationships/hyperlink" Target="https://scryfall.com/sets/tnec" TargetMode="External" Id="rId1101"/><Relationship Type="http://schemas.openxmlformats.org/officeDocument/2006/relationships/hyperlink" Target="https://scryfall.com/sets/tnec" TargetMode="External" Id="rId1102"/><Relationship Type="http://schemas.openxmlformats.org/officeDocument/2006/relationships/hyperlink" Target="https://scryfall.com/sets/tnec" TargetMode="External" Id="rId1103"/><Relationship Type="http://schemas.openxmlformats.org/officeDocument/2006/relationships/hyperlink" Target="https://scryfall.com/sets/tnec" TargetMode="External" Id="rId1104"/><Relationship Type="http://schemas.openxmlformats.org/officeDocument/2006/relationships/hyperlink" Target="https://scryfall.com/sets/aneo" TargetMode="External" Id="rId1105"/><Relationship Type="http://schemas.openxmlformats.org/officeDocument/2006/relationships/hyperlink" Target="https://scryfall.com/sets/aneo" TargetMode="External" Id="rId1106"/><Relationship Type="http://schemas.openxmlformats.org/officeDocument/2006/relationships/hyperlink" Target="https://scryfall.com/sets/aneo" TargetMode="External" Id="rId1107"/><Relationship Type="http://schemas.openxmlformats.org/officeDocument/2006/relationships/hyperlink" Target="https://scryfall.com/sets/aneo" TargetMode="External" Id="rId1108"/><Relationship Type="http://schemas.openxmlformats.org/officeDocument/2006/relationships/hyperlink" Target="https://scryfall.com/sets/cc2" TargetMode="External" Id="rId1109"/><Relationship Type="http://schemas.openxmlformats.org/officeDocument/2006/relationships/hyperlink" Target="https://scryfall.com/sets/cc2" TargetMode="External" Id="rId1110"/><Relationship Type="http://schemas.openxmlformats.org/officeDocument/2006/relationships/hyperlink" Target="https://scryfall.com/sets/cc2" TargetMode="External" Id="rId1111"/><Relationship Type="http://schemas.openxmlformats.org/officeDocument/2006/relationships/hyperlink" Target="https://scryfall.com/sets/cc2" TargetMode="External" Id="rId1112"/><Relationship Type="http://schemas.openxmlformats.org/officeDocument/2006/relationships/hyperlink" Target="https://scryfall.com/sets/dbl" TargetMode="External" Id="rId1113"/><Relationship Type="http://schemas.openxmlformats.org/officeDocument/2006/relationships/hyperlink" Target="https://scryfall.com/sets/dbl" TargetMode="External" Id="rId1114"/><Relationship Type="http://schemas.openxmlformats.org/officeDocument/2006/relationships/hyperlink" Target="https://scryfall.com/sets/dbl" TargetMode="External" Id="rId1115"/><Relationship Type="http://schemas.openxmlformats.org/officeDocument/2006/relationships/hyperlink" Target="https://scryfall.com/sets/dbl" TargetMode="External" Id="rId1116"/><Relationship Type="http://schemas.openxmlformats.org/officeDocument/2006/relationships/hyperlink" Target="https://scryfall.com/sets/p22" TargetMode="External" Id="rId1117"/><Relationship Type="http://schemas.openxmlformats.org/officeDocument/2006/relationships/hyperlink" Target="https://scryfall.com/sets/p22" TargetMode="External" Id="rId1118"/><Relationship Type="http://schemas.openxmlformats.org/officeDocument/2006/relationships/hyperlink" Target="https://scryfall.com/sets/p22" TargetMode="External" Id="rId1119"/><Relationship Type="http://schemas.openxmlformats.org/officeDocument/2006/relationships/hyperlink" Target="https://scryfall.com/sets/p22" TargetMode="External" Id="rId1120"/><Relationship Type="http://schemas.openxmlformats.org/officeDocument/2006/relationships/hyperlink" Target="https://scryfall.com/sets/ymid" TargetMode="External" Id="rId1121"/><Relationship Type="http://schemas.openxmlformats.org/officeDocument/2006/relationships/hyperlink" Target="https://scryfall.com/sets/ymid" TargetMode="External" Id="rId1122"/><Relationship Type="http://schemas.openxmlformats.org/officeDocument/2006/relationships/hyperlink" Target="https://scryfall.com/sets/ymid" TargetMode="External" Id="rId1123"/><Relationship Type="http://schemas.openxmlformats.org/officeDocument/2006/relationships/hyperlink" Target="https://scryfall.com/sets/ymid" TargetMode="External" Id="rId1124"/><Relationship Type="http://schemas.openxmlformats.org/officeDocument/2006/relationships/hyperlink" Target="https://scryfall.com/sets/vow" TargetMode="External" Id="rId1125"/><Relationship Type="http://schemas.openxmlformats.org/officeDocument/2006/relationships/hyperlink" Target="https://scryfall.com/sets/vow" TargetMode="External" Id="rId1126"/><Relationship Type="http://schemas.openxmlformats.org/officeDocument/2006/relationships/hyperlink" Target="https://scryfall.com/sets/vow" TargetMode="External" Id="rId1127"/><Relationship Type="http://schemas.openxmlformats.org/officeDocument/2006/relationships/hyperlink" Target="https://scryfall.com/sets/pvow" TargetMode="External" Id="rId1128"/><Relationship Type="http://schemas.openxmlformats.org/officeDocument/2006/relationships/hyperlink" Target="https://scryfall.com/sets/pvow" TargetMode="External" Id="rId1129"/><Relationship Type="http://schemas.openxmlformats.org/officeDocument/2006/relationships/hyperlink" Target="https://scryfall.com/sets/pvow" TargetMode="External" Id="rId1130"/><Relationship Type="http://schemas.openxmlformats.org/officeDocument/2006/relationships/hyperlink" Target="https://scryfall.com/sets/pvow" TargetMode="External" Id="rId1131"/><Relationship Type="http://schemas.openxmlformats.org/officeDocument/2006/relationships/hyperlink" Target="https://scryfall.com/sets/tvow" TargetMode="External" Id="rId1132"/><Relationship Type="http://schemas.openxmlformats.org/officeDocument/2006/relationships/hyperlink" Target="https://scryfall.com/sets/tvow" TargetMode="External" Id="rId1133"/><Relationship Type="http://schemas.openxmlformats.org/officeDocument/2006/relationships/hyperlink" Target="https://scryfall.com/sets/tvow" TargetMode="External" Id="rId1134"/><Relationship Type="http://schemas.openxmlformats.org/officeDocument/2006/relationships/hyperlink" Target="https://scryfall.com/sets/tvow" TargetMode="External" Id="rId1135"/><Relationship Type="http://schemas.openxmlformats.org/officeDocument/2006/relationships/hyperlink" Target="https://scryfall.com/sets/mvow" TargetMode="External" Id="rId1136"/><Relationship Type="http://schemas.openxmlformats.org/officeDocument/2006/relationships/hyperlink" Target="https://scryfall.com/sets/mvow" TargetMode="External" Id="rId1137"/><Relationship Type="http://schemas.openxmlformats.org/officeDocument/2006/relationships/hyperlink" Target="https://scryfall.com/sets/mvow" TargetMode="External" Id="rId1138"/><Relationship Type="http://schemas.openxmlformats.org/officeDocument/2006/relationships/hyperlink" Target="https://scryfall.com/sets/mvow" TargetMode="External" Id="rId1139"/><Relationship Type="http://schemas.openxmlformats.org/officeDocument/2006/relationships/hyperlink" Target="https://scryfall.com/sets/svow" TargetMode="External" Id="rId1140"/><Relationship Type="http://schemas.openxmlformats.org/officeDocument/2006/relationships/hyperlink" Target="https://scryfall.com/sets/svow" TargetMode="External" Id="rId1141"/><Relationship Type="http://schemas.openxmlformats.org/officeDocument/2006/relationships/hyperlink" Target="https://scryfall.com/sets/svow" TargetMode="External" Id="rId1142"/><Relationship Type="http://schemas.openxmlformats.org/officeDocument/2006/relationships/hyperlink" Target="https://scryfall.com/sets/svow" TargetMode="External" Id="rId1143"/><Relationship Type="http://schemas.openxmlformats.org/officeDocument/2006/relationships/hyperlink" Target="https://scryfall.com/sets/avow" TargetMode="External" Id="rId1144"/><Relationship Type="http://schemas.openxmlformats.org/officeDocument/2006/relationships/hyperlink" Target="https://scryfall.com/sets/avow" TargetMode="External" Id="rId1145"/><Relationship Type="http://schemas.openxmlformats.org/officeDocument/2006/relationships/hyperlink" Target="https://scryfall.com/sets/avow" TargetMode="External" Id="rId1146"/><Relationship Type="http://schemas.openxmlformats.org/officeDocument/2006/relationships/hyperlink" Target="https://scryfall.com/sets/avow" TargetMode="External" Id="rId1147"/><Relationship Type="http://schemas.openxmlformats.org/officeDocument/2006/relationships/hyperlink" Target="https://scryfall.com/sets/voc" TargetMode="External" Id="rId1148"/><Relationship Type="http://schemas.openxmlformats.org/officeDocument/2006/relationships/hyperlink" Target="https://scryfall.com/sets/voc" TargetMode="External" Id="rId1149"/><Relationship Type="http://schemas.openxmlformats.org/officeDocument/2006/relationships/hyperlink" Target="https://scryfall.com/sets/voc" TargetMode="External" Id="rId1150"/><Relationship Type="http://schemas.openxmlformats.org/officeDocument/2006/relationships/hyperlink" Target="https://scryfall.com/sets/tvoc" TargetMode="External" Id="rId1151"/><Relationship Type="http://schemas.openxmlformats.org/officeDocument/2006/relationships/hyperlink" Target="https://scryfall.com/sets/tvoc" TargetMode="External" Id="rId1152"/><Relationship Type="http://schemas.openxmlformats.org/officeDocument/2006/relationships/hyperlink" Target="https://scryfall.com/sets/tvoc" TargetMode="External" Id="rId1153"/><Relationship Type="http://schemas.openxmlformats.org/officeDocument/2006/relationships/hyperlink" Target="https://scryfall.com/sets/tvoc" TargetMode="External" Id="rId1154"/><Relationship Type="http://schemas.openxmlformats.org/officeDocument/2006/relationships/hyperlink" Target="https://scryfall.com/sets/ovoc" TargetMode="External" Id="rId1155"/><Relationship Type="http://schemas.openxmlformats.org/officeDocument/2006/relationships/hyperlink" Target="https://scryfall.com/sets/ovoc" TargetMode="External" Id="rId1156"/><Relationship Type="http://schemas.openxmlformats.org/officeDocument/2006/relationships/hyperlink" Target="https://scryfall.com/sets/ovoc" TargetMode="External" Id="rId1157"/><Relationship Type="http://schemas.openxmlformats.org/officeDocument/2006/relationships/hyperlink" Target="https://scryfall.com/sets/ovoc" TargetMode="External" Id="rId1158"/><Relationship Type="http://schemas.openxmlformats.org/officeDocument/2006/relationships/hyperlink" Target="https://scryfall.com/sets/q06" TargetMode="External" Id="rId1159"/><Relationship Type="http://schemas.openxmlformats.org/officeDocument/2006/relationships/hyperlink" Target="https://scryfall.com/sets/q06" TargetMode="External" Id="rId1160"/><Relationship Type="http://schemas.openxmlformats.org/officeDocument/2006/relationships/hyperlink" Target="https://scryfall.com/sets/q06" TargetMode="External" Id="rId1161"/><Relationship Type="http://schemas.openxmlformats.org/officeDocument/2006/relationships/hyperlink" Target="https://scryfall.com/sets/q06" TargetMode="External" Id="rId1162"/><Relationship Type="http://schemas.openxmlformats.org/officeDocument/2006/relationships/hyperlink" Target="https://scryfall.com/sets/mid" TargetMode="External" Id="rId1163"/><Relationship Type="http://schemas.openxmlformats.org/officeDocument/2006/relationships/hyperlink" Target="https://scryfall.com/sets/mid" TargetMode="External" Id="rId1164"/><Relationship Type="http://schemas.openxmlformats.org/officeDocument/2006/relationships/hyperlink" Target="https://scryfall.com/sets/mid" TargetMode="External" Id="rId1165"/><Relationship Type="http://schemas.openxmlformats.org/officeDocument/2006/relationships/hyperlink" Target="https://scryfall.com/sets/pmid" TargetMode="External" Id="rId1166"/><Relationship Type="http://schemas.openxmlformats.org/officeDocument/2006/relationships/hyperlink" Target="https://scryfall.com/sets/pmid" TargetMode="External" Id="rId1167"/><Relationship Type="http://schemas.openxmlformats.org/officeDocument/2006/relationships/hyperlink" Target="https://scryfall.com/sets/pmid" TargetMode="External" Id="rId1168"/><Relationship Type="http://schemas.openxmlformats.org/officeDocument/2006/relationships/hyperlink" Target="https://scryfall.com/sets/pmid" TargetMode="External" Id="rId1169"/><Relationship Type="http://schemas.openxmlformats.org/officeDocument/2006/relationships/hyperlink" Target="https://scryfall.com/sets/tmid" TargetMode="External" Id="rId1170"/><Relationship Type="http://schemas.openxmlformats.org/officeDocument/2006/relationships/hyperlink" Target="https://scryfall.com/sets/tmid" TargetMode="External" Id="rId1171"/><Relationship Type="http://schemas.openxmlformats.org/officeDocument/2006/relationships/hyperlink" Target="https://scryfall.com/sets/tmid" TargetMode="External" Id="rId1172"/><Relationship Type="http://schemas.openxmlformats.org/officeDocument/2006/relationships/hyperlink" Target="https://scryfall.com/sets/tmid" TargetMode="External" Id="rId1173"/><Relationship Type="http://schemas.openxmlformats.org/officeDocument/2006/relationships/hyperlink" Target="https://scryfall.com/sets/smid" TargetMode="External" Id="rId1174"/><Relationship Type="http://schemas.openxmlformats.org/officeDocument/2006/relationships/hyperlink" Target="https://scryfall.com/sets/smid" TargetMode="External" Id="rId1175"/><Relationship Type="http://schemas.openxmlformats.org/officeDocument/2006/relationships/hyperlink" Target="https://scryfall.com/sets/smid" TargetMode="External" Id="rId1176"/><Relationship Type="http://schemas.openxmlformats.org/officeDocument/2006/relationships/hyperlink" Target="https://scryfall.com/sets/smid" TargetMode="External" Id="rId1177"/><Relationship Type="http://schemas.openxmlformats.org/officeDocument/2006/relationships/hyperlink" Target="https://scryfall.com/sets/mic" TargetMode="External" Id="rId1178"/><Relationship Type="http://schemas.openxmlformats.org/officeDocument/2006/relationships/hyperlink" Target="https://scryfall.com/sets/mic" TargetMode="External" Id="rId1179"/><Relationship Type="http://schemas.openxmlformats.org/officeDocument/2006/relationships/hyperlink" Target="https://scryfall.com/sets/mic" TargetMode="External" Id="rId1180"/><Relationship Type="http://schemas.openxmlformats.org/officeDocument/2006/relationships/hyperlink" Target="https://scryfall.com/sets/tmic" TargetMode="External" Id="rId1181"/><Relationship Type="http://schemas.openxmlformats.org/officeDocument/2006/relationships/hyperlink" Target="https://scryfall.com/sets/tmic" TargetMode="External" Id="rId1182"/><Relationship Type="http://schemas.openxmlformats.org/officeDocument/2006/relationships/hyperlink" Target="https://scryfall.com/sets/tmic" TargetMode="External" Id="rId1183"/><Relationship Type="http://schemas.openxmlformats.org/officeDocument/2006/relationships/hyperlink" Target="https://scryfall.com/sets/tmic" TargetMode="External" Id="rId1184"/><Relationship Type="http://schemas.openxmlformats.org/officeDocument/2006/relationships/hyperlink" Target="https://scryfall.com/sets/omic" TargetMode="External" Id="rId1185"/><Relationship Type="http://schemas.openxmlformats.org/officeDocument/2006/relationships/hyperlink" Target="https://scryfall.com/sets/omic" TargetMode="External" Id="rId1186"/><Relationship Type="http://schemas.openxmlformats.org/officeDocument/2006/relationships/hyperlink" Target="https://scryfall.com/sets/omic" TargetMode="External" Id="rId1187"/><Relationship Type="http://schemas.openxmlformats.org/officeDocument/2006/relationships/hyperlink" Target="https://scryfall.com/sets/omic" TargetMode="External" Id="rId1188"/><Relationship Type="http://schemas.openxmlformats.org/officeDocument/2006/relationships/hyperlink" Target="https://scryfall.com/sets/amid" TargetMode="External" Id="rId1189"/><Relationship Type="http://schemas.openxmlformats.org/officeDocument/2006/relationships/hyperlink" Target="https://scryfall.com/sets/amid" TargetMode="External" Id="rId1190"/><Relationship Type="http://schemas.openxmlformats.org/officeDocument/2006/relationships/hyperlink" Target="https://scryfall.com/sets/amid" TargetMode="External" Id="rId1191"/><Relationship Type="http://schemas.openxmlformats.org/officeDocument/2006/relationships/hyperlink" Target="https://scryfall.com/sets/amid" TargetMode="External" Id="rId1192"/><Relationship Type="http://schemas.openxmlformats.org/officeDocument/2006/relationships/hyperlink" Target="https://scryfall.com/sets/mmid" TargetMode="External" Id="rId1193"/><Relationship Type="http://schemas.openxmlformats.org/officeDocument/2006/relationships/hyperlink" Target="https://scryfall.com/sets/mmid" TargetMode="External" Id="rId1194"/><Relationship Type="http://schemas.openxmlformats.org/officeDocument/2006/relationships/hyperlink" Target="https://scryfall.com/sets/mmid" TargetMode="External" Id="rId1195"/><Relationship Type="http://schemas.openxmlformats.org/officeDocument/2006/relationships/hyperlink" Target="https://scryfall.com/sets/mmid" TargetMode="External" Id="rId1196"/><Relationship Type="http://schemas.openxmlformats.org/officeDocument/2006/relationships/hyperlink" Target="https://scryfall.com/sets/j21" TargetMode="External" Id="rId1197"/><Relationship Type="http://schemas.openxmlformats.org/officeDocument/2006/relationships/hyperlink" Target="https://scryfall.com/sets/j21" TargetMode="External" Id="rId1198"/><Relationship Type="http://schemas.openxmlformats.org/officeDocument/2006/relationships/hyperlink" Target="https://scryfall.com/sets/j21" TargetMode="External" Id="rId1199"/><Relationship Type="http://schemas.openxmlformats.org/officeDocument/2006/relationships/hyperlink" Target="https://scryfall.com/sets/j21" TargetMode="External" Id="rId1200"/><Relationship Type="http://schemas.openxmlformats.org/officeDocument/2006/relationships/hyperlink" Target="https://scryfall.com/sets/cmb2" TargetMode="External" Id="rId1201"/><Relationship Type="http://schemas.openxmlformats.org/officeDocument/2006/relationships/hyperlink" Target="https://scryfall.com/sets/cmb2" TargetMode="External" Id="rId1202"/><Relationship Type="http://schemas.openxmlformats.org/officeDocument/2006/relationships/hyperlink" Target="https://scryfall.com/sets/cmb2" TargetMode="External" Id="rId1203"/><Relationship Type="http://schemas.openxmlformats.org/officeDocument/2006/relationships/hyperlink" Target="https://scryfall.com/sets/cmb2" TargetMode="External" Id="rId1204"/><Relationship Type="http://schemas.openxmlformats.org/officeDocument/2006/relationships/hyperlink" Target="https://scryfall.com/sets/ph20" TargetMode="External" Id="rId1205"/><Relationship Type="http://schemas.openxmlformats.org/officeDocument/2006/relationships/hyperlink" Target="https://scryfall.com/sets/ph20" TargetMode="External" Id="rId1206"/><Relationship Type="http://schemas.openxmlformats.org/officeDocument/2006/relationships/hyperlink" Target="https://scryfall.com/sets/ph20" TargetMode="External" Id="rId1207"/><Relationship Type="http://schemas.openxmlformats.org/officeDocument/2006/relationships/hyperlink" Target="https://scryfall.com/sets/ph20" TargetMode="External" Id="rId1208"/><Relationship Type="http://schemas.openxmlformats.org/officeDocument/2006/relationships/hyperlink" Target="https://scryfall.com/sets/afr" TargetMode="External" Id="rId1209"/><Relationship Type="http://schemas.openxmlformats.org/officeDocument/2006/relationships/hyperlink" Target="https://scryfall.com/sets/afr" TargetMode="External" Id="rId1210"/><Relationship Type="http://schemas.openxmlformats.org/officeDocument/2006/relationships/hyperlink" Target="https://scryfall.com/sets/afr" TargetMode="External" Id="rId1211"/><Relationship Type="http://schemas.openxmlformats.org/officeDocument/2006/relationships/hyperlink" Target="https://scryfall.com/sets/pafr" TargetMode="External" Id="rId1212"/><Relationship Type="http://schemas.openxmlformats.org/officeDocument/2006/relationships/hyperlink" Target="https://scryfall.com/sets/pafr" TargetMode="External" Id="rId1213"/><Relationship Type="http://schemas.openxmlformats.org/officeDocument/2006/relationships/hyperlink" Target="https://scryfall.com/sets/pafr" TargetMode="External" Id="rId1214"/><Relationship Type="http://schemas.openxmlformats.org/officeDocument/2006/relationships/hyperlink" Target="https://scryfall.com/sets/pafr" TargetMode="External" Id="rId1215"/><Relationship Type="http://schemas.openxmlformats.org/officeDocument/2006/relationships/hyperlink" Target="https://scryfall.com/sets/tafr" TargetMode="External" Id="rId1216"/><Relationship Type="http://schemas.openxmlformats.org/officeDocument/2006/relationships/hyperlink" Target="https://scryfall.com/sets/tafr" TargetMode="External" Id="rId1217"/><Relationship Type="http://schemas.openxmlformats.org/officeDocument/2006/relationships/hyperlink" Target="https://scryfall.com/sets/tafr" TargetMode="External" Id="rId1218"/><Relationship Type="http://schemas.openxmlformats.org/officeDocument/2006/relationships/hyperlink" Target="https://scryfall.com/sets/tafr" TargetMode="External" Id="rId1219"/><Relationship Type="http://schemas.openxmlformats.org/officeDocument/2006/relationships/hyperlink" Target="https://scryfall.com/sets/oafr" TargetMode="External" Id="rId1220"/><Relationship Type="http://schemas.openxmlformats.org/officeDocument/2006/relationships/hyperlink" Target="https://scryfall.com/sets/oafr" TargetMode="External" Id="rId1221"/><Relationship Type="http://schemas.openxmlformats.org/officeDocument/2006/relationships/hyperlink" Target="https://scryfall.com/sets/oafr" TargetMode="External" Id="rId1222"/><Relationship Type="http://schemas.openxmlformats.org/officeDocument/2006/relationships/hyperlink" Target="https://scryfall.com/sets/oafr" TargetMode="External" Id="rId1223"/><Relationship Type="http://schemas.openxmlformats.org/officeDocument/2006/relationships/hyperlink" Target="https://scryfall.com/sets/aafr" TargetMode="External" Id="rId1224"/><Relationship Type="http://schemas.openxmlformats.org/officeDocument/2006/relationships/hyperlink" Target="https://scryfall.com/sets/aafr" TargetMode="External" Id="rId1225"/><Relationship Type="http://schemas.openxmlformats.org/officeDocument/2006/relationships/hyperlink" Target="https://scryfall.com/sets/aafr" TargetMode="External" Id="rId1226"/><Relationship Type="http://schemas.openxmlformats.org/officeDocument/2006/relationships/hyperlink" Target="https://scryfall.com/sets/aafr" TargetMode="External" Id="rId1227"/><Relationship Type="http://schemas.openxmlformats.org/officeDocument/2006/relationships/hyperlink" Target="https://scryfall.com/sets/afc" TargetMode="External" Id="rId1228"/><Relationship Type="http://schemas.openxmlformats.org/officeDocument/2006/relationships/hyperlink" Target="https://scryfall.com/sets/afc" TargetMode="External" Id="rId1229"/><Relationship Type="http://schemas.openxmlformats.org/officeDocument/2006/relationships/hyperlink" Target="https://scryfall.com/sets/afc" TargetMode="External" Id="rId1230"/><Relationship Type="http://schemas.openxmlformats.org/officeDocument/2006/relationships/hyperlink" Target="https://scryfall.com/sets/tafc" TargetMode="External" Id="rId1231"/><Relationship Type="http://schemas.openxmlformats.org/officeDocument/2006/relationships/hyperlink" Target="https://scryfall.com/sets/tafc" TargetMode="External" Id="rId1232"/><Relationship Type="http://schemas.openxmlformats.org/officeDocument/2006/relationships/hyperlink" Target="https://scryfall.com/sets/tafc" TargetMode="External" Id="rId1233"/><Relationship Type="http://schemas.openxmlformats.org/officeDocument/2006/relationships/hyperlink" Target="https://scryfall.com/sets/tafc" TargetMode="External" Id="rId1234"/><Relationship Type="http://schemas.openxmlformats.org/officeDocument/2006/relationships/hyperlink" Target="https://scryfall.com/sets/oafc" TargetMode="External" Id="rId1235"/><Relationship Type="http://schemas.openxmlformats.org/officeDocument/2006/relationships/hyperlink" Target="https://scryfall.com/sets/oafc" TargetMode="External" Id="rId1236"/><Relationship Type="http://schemas.openxmlformats.org/officeDocument/2006/relationships/hyperlink" Target="https://scryfall.com/sets/oafc" TargetMode="External" Id="rId1237"/><Relationship Type="http://schemas.openxmlformats.org/officeDocument/2006/relationships/hyperlink" Target="https://scryfall.com/sets/oafc" TargetMode="External" Id="rId1238"/><Relationship Type="http://schemas.openxmlformats.org/officeDocument/2006/relationships/hyperlink" Target="https://scryfall.com/sets/mafr" TargetMode="External" Id="rId1239"/><Relationship Type="http://schemas.openxmlformats.org/officeDocument/2006/relationships/hyperlink" Target="https://scryfall.com/sets/mafr" TargetMode="External" Id="rId1240"/><Relationship Type="http://schemas.openxmlformats.org/officeDocument/2006/relationships/hyperlink" Target="https://scryfall.com/sets/mafr" TargetMode="External" Id="rId1241"/><Relationship Type="http://schemas.openxmlformats.org/officeDocument/2006/relationships/hyperlink" Target="https://scryfall.com/sets/mafr" TargetMode="External" Id="rId1242"/><Relationship Type="http://schemas.openxmlformats.org/officeDocument/2006/relationships/hyperlink" Target="https://scryfall.com/cubes/chromatic" TargetMode="External" Id="rId1243"/><Relationship Type="http://schemas.openxmlformats.org/officeDocument/2006/relationships/hyperlink" Target="https://scryfall.com/cubes/chromatic" TargetMode="External" Id="rId1244"/><Relationship Type="http://schemas.openxmlformats.org/officeDocument/2006/relationships/hyperlink" Target="https://scryfall.com/cubes/chromatic" TargetMode="External" Id="rId1245"/><Relationship Type="http://schemas.openxmlformats.org/officeDocument/2006/relationships/hyperlink" Target="https://scryfall.com/sets/plg21" TargetMode="External" Id="rId1246"/><Relationship Type="http://schemas.openxmlformats.org/officeDocument/2006/relationships/hyperlink" Target="https://scryfall.com/sets/plg21" TargetMode="External" Id="rId1247"/><Relationship Type="http://schemas.openxmlformats.org/officeDocument/2006/relationships/hyperlink" Target="https://scryfall.com/sets/plg21" TargetMode="External" Id="rId1248"/><Relationship Type="http://schemas.openxmlformats.org/officeDocument/2006/relationships/hyperlink" Target="https://scryfall.com/sets/pw21" TargetMode="External" Id="rId1249"/><Relationship Type="http://schemas.openxmlformats.org/officeDocument/2006/relationships/hyperlink" Target="https://scryfall.com/sets/pw21" TargetMode="External" Id="rId1250"/><Relationship Type="http://schemas.openxmlformats.org/officeDocument/2006/relationships/hyperlink" Target="https://scryfall.com/sets/pw21" TargetMode="External" Id="rId1251"/><Relationship Type="http://schemas.openxmlformats.org/officeDocument/2006/relationships/hyperlink" Target="https://scryfall.com/sets/pw21" TargetMode="External" Id="rId1252"/><Relationship Type="http://schemas.openxmlformats.org/officeDocument/2006/relationships/hyperlink" Target="https://scryfall.com/sets/mh2" TargetMode="External" Id="rId1253"/><Relationship Type="http://schemas.openxmlformats.org/officeDocument/2006/relationships/hyperlink" Target="https://scryfall.com/sets/mh2" TargetMode="External" Id="rId1254"/><Relationship Type="http://schemas.openxmlformats.org/officeDocument/2006/relationships/hyperlink" Target="https://scryfall.com/sets/mh2" TargetMode="External" Id="rId1255"/><Relationship Type="http://schemas.openxmlformats.org/officeDocument/2006/relationships/hyperlink" Target="https://scryfall.com/sets/pmh2" TargetMode="External" Id="rId1256"/><Relationship Type="http://schemas.openxmlformats.org/officeDocument/2006/relationships/hyperlink" Target="https://scryfall.com/sets/pmh2" TargetMode="External" Id="rId1257"/><Relationship Type="http://schemas.openxmlformats.org/officeDocument/2006/relationships/hyperlink" Target="https://scryfall.com/sets/pmh2" TargetMode="External" Id="rId1258"/><Relationship Type="http://schemas.openxmlformats.org/officeDocument/2006/relationships/hyperlink" Target="https://scryfall.com/sets/pmh2" TargetMode="External" Id="rId1259"/><Relationship Type="http://schemas.openxmlformats.org/officeDocument/2006/relationships/hyperlink" Target="https://scryfall.com/sets/tmh2" TargetMode="External" Id="rId1260"/><Relationship Type="http://schemas.openxmlformats.org/officeDocument/2006/relationships/hyperlink" Target="https://scryfall.com/sets/tmh2" TargetMode="External" Id="rId1261"/><Relationship Type="http://schemas.openxmlformats.org/officeDocument/2006/relationships/hyperlink" Target="https://scryfall.com/sets/tmh2" TargetMode="External" Id="rId1262"/><Relationship Type="http://schemas.openxmlformats.org/officeDocument/2006/relationships/hyperlink" Target="https://scryfall.com/sets/tmh2" TargetMode="External" Id="rId1263"/><Relationship Type="http://schemas.openxmlformats.org/officeDocument/2006/relationships/hyperlink" Target="https://scryfall.com/sets/amh2" TargetMode="External" Id="rId1264"/><Relationship Type="http://schemas.openxmlformats.org/officeDocument/2006/relationships/hyperlink" Target="https://scryfall.com/sets/amh2" TargetMode="External" Id="rId1265"/><Relationship Type="http://schemas.openxmlformats.org/officeDocument/2006/relationships/hyperlink" Target="https://scryfall.com/sets/amh2" TargetMode="External" Id="rId1266"/><Relationship Type="http://schemas.openxmlformats.org/officeDocument/2006/relationships/hyperlink" Target="https://scryfall.com/sets/amh2" TargetMode="External" Id="rId1267"/><Relationship Type="http://schemas.openxmlformats.org/officeDocument/2006/relationships/hyperlink" Target="https://scryfall.com/sets/mmh2" TargetMode="External" Id="rId1268"/><Relationship Type="http://schemas.openxmlformats.org/officeDocument/2006/relationships/hyperlink" Target="https://scryfall.com/sets/mmh2" TargetMode="External" Id="rId1269"/><Relationship Type="http://schemas.openxmlformats.org/officeDocument/2006/relationships/hyperlink" Target="https://scryfall.com/sets/mmh2" TargetMode="External" Id="rId1270"/><Relationship Type="http://schemas.openxmlformats.org/officeDocument/2006/relationships/hyperlink" Target="https://scryfall.com/sets/mmh2" TargetMode="External" Id="rId1271"/><Relationship Type="http://schemas.openxmlformats.org/officeDocument/2006/relationships/hyperlink" Target="https://scryfall.com/sets/h1r" TargetMode="External" Id="rId1272"/><Relationship Type="http://schemas.openxmlformats.org/officeDocument/2006/relationships/hyperlink" Target="https://scryfall.com/sets/h1r" TargetMode="External" Id="rId1273"/><Relationship Type="http://schemas.openxmlformats.org/officeDocument/2006/relationships/hyperlink" Target="https://scryfall.com/sets/h1r" TargetMode="External" Id="rId1274"/><Relationship Type="http://schemas.openxmlformats.org/officeDocument/2006/relationships/hyperlink" Target="https://scryfall.com/sets/h1r" TargetMode="External" Id="rId1275"/><Relationship Type="http://schemas.openxmlformats.org/officeDocument/2006/relationships/hyperlink" Target="https://scryfall.com/sets/ha5" TargetMode="External" Id="rId1276"/><Relationship Type="http://schemas.openxmlformats.org/officeDocument/2006/relationships/hyperlink" Target="https://scryfall.com/sets/ha5" TargetMode="External" Id="rId1277"/><Relationship Type="http://schemas.openxmlformats.org/officeDocument/2006/relationships/hyperlink" Target="https://scryfall.com/sets/ha5" TargetMode="External" Id="rId1278"/><Relationship Type="http://schemas.openxmlformats.org/officeDocument/2006/relationships/hyperlink" Target="https://scryfall.com/sets/ha5" TargetMode="External" Id="rId1279"/><Relationship Type="http://schemas.openxmlformats.org/officeDocument/2006/relationships/hyperlink" Target="https://scryfall.com/sets/stx" TargetMode="External" Id="rId1280"/><Relationship Type="http://schemas.openxmlformats.org/officeDocument/2006/relationships/hyperlink" Target="https://scryfall.com/sets/stx" TargetMode="External" Id="rId1281"/><Relationship Type="http://schemas.openxmlformats.org/officeDocument/2006/relationships/hyperlink" Target="https://scryfall.com/sets/stx" TargetMode="External" Id="rId1282"/><Relationship Type="http://schemas.openxmlformats.org/officeDocument/2006/relationships/hyperlink" Target="https://scryfall.com/sets/sta" TargetMode="External" Id="rId1283"/><Relationship Type="http://schemas.openxmlformats.org/officeDocument/2006/relationships/hyperlink" Target="https://scryfall.com/sets/sta" TargetMode="External" Id="rId1284"/><Relationship Type="http://schemas.openxmlformats.org/officeDocument/2006/relationships/hyperlink" Target="https://scryfall.com/sets/sta" TargetMode="External" Id="rId1285"/><Relationship Type="http://schemas.openxmlformats.org/officeDocument/2006/relationships/hyperlink" Target="https://scryfall.com/sets/pstx" TargetMode="External" Id="rId1286"/><Relationship Type="http://schemas.openxmlformats.org/officeDocument/2006/relationships/hyperlink" Target="https://scryfall.com/sets/pstx" TargetMode="External" Id="rId1287"/><Relationship Type="http://schemas.openxmlformats.org/officeDocument/2006/relationships/hyperlink" Target="https://scryfall.com/sets/pstx" TargetMode="External" Id="rId1288"/><Relationship Type="http://schemas.openxmlformats.org/officeDocument/2006/relationships/hyperlink" Target="https://scryfall.com/sets/pstx" TargetMode="External" Id="rId1289"/><Relationship Type="http://schemas.openxmlformats.org/officeDocument/2006/relationships/hyperlink" Target="https://scryfall.com/sets/tstx" TargetMode="External" Id="rId1290"/><Relationship Type="http://schemas.openxmlformats.org/officeDocument/2006/relationships/hyperlink" Target="https://scryfall.com/sets/tstx" TargetMode="External" Id="rId1291"/><Relationship Type="http://schemas.openxmlformats.org/officeDocument/2006/relationships/hyperlink" Target="https://scryfall.com/sets/tstx" TargetMode="External" Id="rId1292"/><Relationship Type="http://schemas.openxmlformats.org/officeDocument/2006/relationships/hyperlink" Target="https://scryfall.com/sets/tstx" TargetMode="External" Id="rId1293"/><Relationship Type="http://schemas.openxmlformats.org/officeDocument/2006/relationships/hyperlink" Target="https://scryfall.com/sets/sstx" TargetMode="External" Id="rId1294"/><Relationship Type="http://schemas.openxmlformats.org/officeDocument/2006/relationships/hyperlink" Target="https://scryfall.com/sets/sstx" TargetMode="External" Id="rId1295"/><Relationship Type="http://schemas.openxmlformats.org/officeDocument/2006/relationships/hyperlink" Target="https://scryfall.com/sets/sstx" TargetMode="External" Id="rId1296"/><Relationship Type="http://schemas.openxmlformats.org/officeDocument/2006/relationships/hyperlink" Target="https://scryfall.com/sets/sstx" TargetMode="External" Id="rId1297"/><Relationship Type="http://schemas.openxmlformats.org/officeDocument/2006/relationships/hyperlink" Target="https://scryfall.com/sets/mstx" TargetMode="External" Id="rId1298"/><Relationship Type="http://schemas.openxmlformats.org/officeDocument/2006/relationships/hyperlink" Target="https://scryfall.com/sets/mstx" TargetMode="External" Id="rId1299"/><Relationship Type="http://schemas.openxmlformats.org/officeDocument/2006/relationships/hyperlink" Target="https://scryfall.com/sets/mstx" TargetMode="External" Id="rId1300"/><Relationship Type="http://schemas.openxmlformats.org/officeDocument/2006/relationships/hyperlink" Target="https://scryfall.com/sets/mstx" TargetMode="External" Id="rId1301"/><Relationship Type="http://schemas.openxmlformats.org/officeDocument/2006/relationships/hyperlink" Target="https://scryfall.com/sets/astx" TargetMode="External" Id="rId1302"/><Relationship Type="http://schemas.openxmlformats.org/officeDocument/2006/relationships/hyperlink" Target="https://scryfall.com/sets/astx" TargetMode="External" Id="rId1303"/><Relationship Type="http://schemas.openxmlformats.org/officeDocument/2006/relationships/hyperlink" Target="https://scryfall.com/sets/astx" TargetMode="External" Id="rId1304"/><Relationship Type="http://schemas.openxmlformats.org/officeDocument/2006/relationships/hyperlink" Target="https://scryfall.com/sets/astx" TargetMode="External" Id="rId1305"/><Relationship Type="http://schemas.openxmlformats.org/officeDocument/2006/relationships/hyperlink" Target="https://scryfall.com/sets/c21" TargetMode="External" Id="rId1306"/><Relationship Type="http://schemas.openxmlformats.org/officeDocument/2006/relationships/hyperlink" Target="https://scryfall.com/sets/c21" TargetMode="External" Id="rId1307"/><Relationship Type="http://schemas.openxmlformats.org/officeDocument/2006/relationships/hyperlink" Target="https://scryfall.com/sets/c21" TargetMode="External" Id="rId1308"/><Relationship Type="http://schemas.openxmlformats.org/officeDocument/2006/relationships/hyperlink" Target="https://scryfall.com/sets/tc21" TargetMode="External" Id="rId1309"/><Relationship Type="http://schemas.openxmlformats.org/officeDocument/2006/relationships/hyperlink" Target="https://scryfall.com/sets/tc21" TargetMode="External" Id="rId1310"/><Relationship Type="http://schemas.openxmlformats.org/officeDocument/2006/relationships/hyperlink" Target="https://scryfall.com/sets/tc21" TargetMode="External" Id="rId1311"/><Relationship Type="http://schemas.openxmlformats.org/officeDocument/2006/relationships/hyperlink" Target="https://scryfall.com/sets/tc21" TargetMode="External" Id="rId1312"/><Relationship Type="http://schemas.openxmlformats.org/officeDocument/2006/relationships/hyperlink" Target="https://scryfall.com/sets/oc21" TargetMode="External" Id="rId1313"/><Relationship Type="http://schemas.openxmlformats.org/officeDocument/2006/relationships/hyperlink" Target="https://scryfall.com/sets/oc21" TargetMode="External" Id="rId1314"/><Relationship Type="http://schemas.openxmlformats.org/officeDocument/2006/relationships/hyperlink" Target="https://scryfall.com/sets/oc21" TargetMode="External" Id="rId1315"/><Relationship Type="http://schemas.openxmlformats.org/officeDocument/2006/relationships/hyperlink" Target="https://scryfall.com/sets/oc21" TargetMode="External" Id="rId1316"/><Relationship Type="http://schemas.openxmlformats.org/officeDocument/2006/relationships/hyperlink" Target="https://scryfall.com/sets/tsr" TargetMode="External" Id="rId1317"/><Relationship Type="http://schemas.openxmlformats.org/officeDocument/2006/relationships/hyperlink" Target="https://scryfall.com/sets/tsr" TargetMode="External" Id="rId1318"/><Relationship Type="http://schemas.openxmlformats.org/officeDocument/2006/relationships/hyperlink" Target="https://scryfall.com/sets/tsr" TargetMode="External" Id="rId1319"/><Relationship Type="http://schemas.openxmlformats.org/officeDocument/2006/relationships/hyperlink" Target="https://scryfall.com/sets/ptsr" TargetMode="External" Id="rId1320"/><Relationship Type="http://schemas.openxmlformats.org/officeDocument/2006/relationships/hyperlink" Target="https://scryfall.com/sets/ptsr" TargetMode="External" Id="rId1321"/><Relationship Type="http://schemas.openxmlformats.org/officeDocument/2006/relationships/hyperlink" Target="https://scryfall.com/sets/ptsr" TargetMode="External" Id="rId1322"/><Relationship Type="http://schemas.openxmlformats.org/officeDocument/2006/relationships/hyperlink" Target="https://scryfall.com/sets/ptsr" TargetMode="External" Id="rId1323"/><Relationship Type="http://schemas.openxmlformats.org/officeDocument/2006/relationships/hyperlink" Target="https://scryfall.com/sets/ttsr" TargetMode="External" Id="rId1324"/><Relationship Type="http://schemas.openxmlformats.org/officeDocument/2006/relationships/hyperlink" Target="https://scryfall.com/sets/ttsr" TargetMode="External" Id="rId1325"/><Relationship Type="http://schemas.openxmlformats.org/officeDocument/2006/relationships/hyperlink" Target="https://scryfall.com/sets/ttsr" TargetMode="External" Id="rId1326"/><Relationship Type="http://schemas.openxmlformats.org/officeDocument/2006/relationships/hyperlink" Target="https://scryfall.com/sets/ttsr" TargetMode="External" Id="rId1327"/><Relationship Type="http://schemas.openxmlformats.org/officeDocument/2006/relationships/hyperlink" Target="https://scryfall.com/sets/ha4" TargetMode="External" Id="rId1328"/><Relationship Type="http://schemas.openxmlformats.org/officeDocument/2006/relationships/hyperlink" Target="https://scryfall.com/sets/ha4" TargetMode="External" Id="rId1329"/><Relationship Type="http://schemas.openxmlformats.org/officeDocument/2006/relationships/hyperlink" Target="https://scryfall.com/sets/ha4" TargetMode="External" Id="rId1330"/><Relationship Type="http://schemas.openxmlformats.org/officeDocument/2006/relationships/hyperlink" Target="https://scryfall.com/sets/ha4" TargetMode="External" Id="rId1331"/><Relationship Type="http://schemas.openxmlformats.org/officeDocument/2006/relationships/hyperlink" Target="https://scryfall.com/sets/khm" TargetMode="External" Id="rId1332"/><Relationship Type="http://schemas.openxmlformats.org/officeDocument/2006/relationships/hyperlink" Target="https://scryfall.com/sets/khm" TargetMode="External" Id="rId1333"/><Relationship Type="http://schemas.openxmlformats.org/officeDocument/2006/relationships/hyperlink" Target="https://scryfall.com/sets/khm" TargetMode="External" Id="rId1334"/><Relationship Type="http://schemas.openxmlformats.org/officeDocument/2006/relationships/hyperlink" Target="https://scryfall.com/sets/pkhm" TargetMode="External" Id="rId1335"/><Relationship Type="http://schemas.openxmlformats.org/officeDocument/2006/relationships/hyperlink" Target="https://scryfall.com/sets/pkhm" TargetMode="External" Id="rId1336"/><Relationship Type="http://schemas.openxmlformats.org/officeDocument/2006/relationships/hyperlink" Target="https://scryfall.com/sets/pkhm" TargetMode="External" Id="rId1337"/><Relationship Type="http://schemas.openxmlformats.org/officeDocument/2006/relationships/hyperlink" Target="https://scryfall.com/sets/tkhm" TargetMode="External" Id="rId1338"/><Relationship Type="http://schemas.openxmlformats.org/officeDocument/2006/relationships/hyperlink" Target="https://scryfall.com/sets/tkhm" TargetMode="External" Id="rId1339"/><Relationship Type="http://schemas.openxmlformats.org/officeDocument/2006/relationships/hyperlink" Target="https://scryfall.com/sets/tkhm" TargetMode="External" Id="rId1340"/><Relationship Type="http://schemas.openxmlformats.org/officeDocument/2006/relationships/hyperlink" Target="https://scryfall.com/sets/tkhm" TargetMode="External" Id="rId1341"/><Relationship Type="http://schemas.openxmlformats.org/officeDocument/2006/relationships/hyperlink" Target="https://scryfall.com/sets/mkhm" TargetMode="External" Id="rId1342"/><Relationship Type="http://schemas.openxmlformats.org/officeDocument/2006/relationships/hyperlink" Target="https://scryfall.com/sets/mkhm" TargetMode="External" Id="rId1343"/><Relationship Type="http://schemas.openxmlformats.org/officeDocument/2006/relationships/hyperlink" Target="https://scryfall.com/sets/mkhm" TargetMode="External" Id="rId1344"/><Relationship Type="http://schemas.openxmlformats.org/officeDocument/2006/relationships/hyperlink" Target="https://scryfall.com/sets/mkhm" TargetMode="External" Id="rId1345"/><Relationship Type="http://schemas.openxmlformats.org/officeDocument/2006/relationships/hyperlink" Target="https://scryfall.com/sets/skhm" TargetMode="External" Id="rId1346"/><Relationship Type="http://schemas.openxmlformats.org/officeDocument/2006/relationships/hyperlink" Target="https://scryfall.com/sets/skhm" TargetMode="External" Id="rId1347"/><Relationship Type="http://schemas.openxmlformats.org/officeDocument/2006/relationships/hyperlink" Target="https://scryfall.com/sets/skhm" TargetMode="External" Id="rId1348"/><Relationship Type="http://schemas.openxmlformats.org/officeDocument/2006/relationships/hyperlink" Target="https://scryfall.com/sets/skhm" TargetMode="External" Id="rId1349"/><Relationship Type="http://schemas.openxmlformats.org/officeDocument/2006/relationships/hyperlink" Target="https://scryfall.com/sets/khc" TargetMode="External" Id="rId1350"/><Relationship Type="http://schemas.openxmlformats.org/officeDocument/2006/relationships/hyperlink" Target="https://scryfall.com/sets/khc" TargetMode="External" Id="rId1351"/><Relationship Type="http://schemas.openxmlformats.org/officeDocument/2006/relationships/hyperlink" Target="https://scryfall.com/sets/khc" TargetMode="External" Id="rId1352"/><Relationship Type="http://schemas.openxmlformats.org/officeDocument/2006/relationships/hyperlink" Target="https://scryfall.com/sets/tkhc" TargetMode="External" Id="rId1353"/><Relationship Type="http://schemas.openxmlformats.org/officeDocument/2006/relationships/hyperlink" Target="https://scryfall.com/sets/tkhc" TargetMode="External" Id="rId1354"/><Relationship Type="http://schemas.openxmlformats.org/officeDocument/2006/relationships/hyperlink" Target="https://scryfall.com/sets/tkhc" TargetMode="External" Id="rId1355"/><Relationship Type="http://schemas.openxmlformats.org/officeDocument/2006/relationships/hyperlink" Target="https://scryfall.com/sets/tkhc" TargetMode="External" Id="rId1356"/><Relationship Type="http://schemas.openxmlformats.org/officeDocument/2006/relationships/hyperlink" Target="https://scryfall.com/sets/akhm" TargetMode="External" Id="rId1357"/><Relationship Type="http://schemas.openxmlformats.org/officeDocument/2006/relationships/hyperlink" Target="https://scryfall.com/sets/akhm" TargetMode="External" Id="rId1358"/><Relationship Type="http://schemas.openxmlformats.org/officeDocument/2006/relationships/hyperlink" Target="https://scryfall.com/sets/akhm" TargetMode="External" Id="rId1359"/><Relationship Type="http://schemas.openxmlformats.org/officeDocument/2006/relationships/hyperlink" Target="https://scryfall.com/sets/akhm" TargetMode="External" Id="rId1360"/><Relationship Type="http://schemas.openxmlformats.org/officeDocument/2006/relationships/hyperlink" Target="https://scryfall.com/sets/pl21" TargetMode="External" Id="rId1361"/><Relationship Type="http://schemas.openxmlformats.org/officeDocument/2006/relationships/hyperlink" Target="https://scryfall.com/sets/pl21" TargetMode="External" Id="rId1362"/><Relationship Type="http://schemas.openxmlformats.org/officeDocument/2006/relationships/hyperlink" Target="https://scryfall.com/sets/pl21" TargetMode="External" Id="rId1363"/><Relationship Type="http://schemas.openxmlformats.org/officeDocument/2006/relationships/hyperlink" Target="https://scryfall.com/sets/pj21" TargetMode="External" Id="rId1364"/><Relationship Type="http://schemas.openxmlformats.org/officeDocument/2006/relationships/hyperlink" Target="https://scryfall.com/sets/pj21" TargetMode="External" Id="rId1365"/><Relationship Type="http://schemas.openxmlformats.org/officeDocument/2006/relationships/hyperlink" Target="https://scryfall.com/sets/pj21" TargetMode="External" Id="rId1366"/><Relationship Type="http://schemas.openxmlformats.org/officeDocument/2006/relationships/hyperlink" Target="https://scryfall.com/sets/pj21" TargetMode="External" Id="rId1367"/><Relationship Type="http://schemas.openxmlformats.org/officeDocument/2006/relationships/hyperlink" Target="https://scryfall.com/sets/cc1" TargetMode="External" Id="rId1368"/><Relationship Type="http://schemas.openxmlformats.org/officeDocument/2006/relationships/hyperlink" Target="https://scryfall.com/sets/cc1" TargetMode="External" Id="rId1369"/><Relationship Type="http://schemas.openxmlformats.org/officeDocument/2006/relationships/hyperlink" Target="https://scryfall.com/sets/cc1" TargetMode="External" Id="rId1370"/><Relationship Type="http://schemas.openxmlformats.org/officeDocument/2006/relationships/hyperlink" Target="https://scryfall.com/sets/cc1" TargetMode="External" Id="rId1371"/><Relationship Type="http://schemas.openxmlformats.org/officeDocument/2006/relationships/hyperlink" Target="https://scryfall.com/sets/cmr" TargetMode="External" Id="rId1372"/><Relationship Type="http://schemas.openxmlformats.org/officeDocument/2006/relationships/hyperlink" Target="https://scryfall.com/sets/cmr" TargetMode="External" Id="rId1373"/><Relationship Type="http://schemas.openxmlformats.org/officeDocument/2006/relationships/hyperlink" Target="https://scryfall.com/sets/cmr" TargetMode="External" Id="rId1374"/><Relationship Type="http://schemas.openxmlformats.org/officeDocument/2006/relationships/hyperlink" Target="https://scryfall.com/sets/pcmr" TargetMode="External" Id="rId1375"/><Relationship Type="http://schemas.openxmlformats.org/officeDocument/2006/relationships/hyperlink" Target="https://scryfall.com/sets/pcmr" TargetMode="External" Id="rId1376"/><Relationship Type="http://schemas.openxmlformats.org/officeDocument/2006/relationships/hyperlink" Target="https://scryfall.com/sets/pcmr" TargetMode="External" Id="rId1377"/><Relationship Type="http://schemas.openxmlformats.org/officeDocument/2006/relationships/hyperlink" Target="https://scryfall.com/sets/pcmr" TargetMode="External" Id="rId1378"/><Relationship Type="http://schemas.openxmlformats.org/officeDocument/2006/relationships/hyperlink" Target="https://scryfall.com/sets/tcmr" TargetMode="External" Id="rId1379"/><Relationship Type="http://schemas.openxmlformats.org/officeDocument/2006/relationships/hyperlink" Target="https://scryfall.com/sets/tcmr" TargetMode="External" Id="rId1380"/><Relationship Type="http://schemas.openxmlformats.org/officeDocument/2006/relationships/hyperlink" Target="https://scryfall.com/sets/tcmr" TargetMode="External" Id="rId1381"/><Relationship Type="http://schemas.openxmlformats.org/officeDocument/2006/relationships/hyperlink" Target="https://scryfall.com/sets/tcmr" TargetMode="External" Id="rId1382"/><Relationship Type="http://schemas.openxmlformats.org/officeDocument/2006/relationships/hyperlink" Target="https://scryfall.com/sets/klr" TargetMode="External" Id="rId1383"/><Relationship Type="http://schemas.openxmlformats.org/officeDocument/2006/relationships/hyperlink" Target="https://scryfall.com/sets/klr" TargetMode="External" Id="rId1384"/><Relationship Type="http://schemas.openxmlformats.org/officeDocument/2006/relationships/hyperlink" Target="https://scryfall.com/sets/klr" TargetMode="External" Id="rId1385"/><Relationship Type="http://schemas.openxmlformats.org/officeDocument/2006/relationships/hyperlink" Target="https://scryfall.com/sets/klr" TargetMode="External" Id="rId1386"/><Relationship Type="http://schemas.openxmlformats.org/officeDocument/2006/relationships/hyperlink" Target="https://scryfall.com/sets/plst" TargetMode="External" Id="rId1387"/><Relationship Type="http://schemas.openxmlformats.org/officeDocument/2006/relationships/hyperlink" Target="https://scryfall.com/sets/plst" TargetMode="External" Id="rId1388"/><Relationship Type="http://schemas.openxmlformats.org/officeDocument/2006/relationships/hyperlink" Target="https://scryfall.com/sets/plst" TargetMode="External" Id="rId1389"/><Relationship Type="http://schemas.openxmlformats.org/officeDocument/2006/relationships/hyperlink" Target="https://scryfall.com/sets/ulst" TargetMode="External" Id="rId1390"/><Relationship Type="http://schemas.openxmlformats.org/officeDocument/2006/relationships/hyperlink" Target="https://scryfall.com/sets/ulst" TargetMode="External" Id="rId1391"/><Relationship Type="http://schemas.openxmlformats.org/officeDocument/2006/relationships/hyperlink" Target="https://scryfall.com/sets/ulst" TargetMode="External" Id="rId1392"/><Relationship Type="http://schemas.openxmlformats.org/officeDocument/2006/relationships/hyperlink" Target="https://scryfall.com/sets/ulst" TargetMode="External" Id="rId1393"/><Relationship Type="http://schemas.openxmlformats.org/officeDocument/2006/relationships/hyperlink" Target="https://scryfall.com/sets/znr" TargetMode="External" Id="rId1394"/><Relationship Type="http://schemas.openxmlformats.org/officeDocument/2006/relationships/hyperlink" Target="https://scryfall.com/sets/znr" TargetMode="External" Id="rId1395"/><Relationship Type="http://schemas.openxmlformats.org/officeDocument/2006/relationships/hyperlink" Target="https://scryfall.com/sets/znr" TargetMode="External" Id="rId1396"/><Relationship Type="http://schemas.openxmlformats.org/officeDocument/2006/relationships/hyperlink" Target="https://scryfall.com/sets/zne" TargetMode="External" Id="rId1397"/><Relationship Type="http://schemas.openxmlformats.org/officeDocument/2006/relationships/hyperlink" Target="https://scryfall.com/sets/zne" TargetMode="External" Id="rId1398"/><Relationship Type="http://schemas.openxmlformats.org/officeDocument/2006/relationships/hyperlink" Target="https://scryfall.com/sets/zne" TargetMode="External" Id="rId1399"/><Relationship Type="http://schemas.openxmlformats.org/officeDocument/2006/relationships/hyperlink" Target="https://scryfall.com/sets/pznr" TargetMode="External" Id="rId1400"/><Relationship Type="http://schemas.openxmlformats.org/officeDocument/2006/relationships/hyperlink" Target="https://scryfall.com/sets/pznr" TargetMode="External" Id="rId1401"/><Relationship Type="http://schemas.openxmlformats.org/officeDocument/2006/relationships/hyperlink" Target="https://scryfall.com/sets/pznr" TargetMode="External" Id="rId1402"/><Relationship Type="http://schemas.openxmlformats.org/officeDocument/2006/relationships/hyperlink" Target="https://scryfall.com/sets/pznr" TargetMode="External" Id="rId1403"/><Relationship Type="http://schemas.openxmlformats.org/officeDocument/2006/relationships/hyperlink" Target="https://scryfall.com/sets/tznr" TargetMode="External" Id="rId1404"/><Relationship Type="http://schemas.openxmlformats.org/officeDocument/2006/relationships/hyperlink" Target="https://scryfall.com/sets/tznr" TargetMode="External" Id="rId1405"/><Relationship Type="http://schemas.openxmlformats.org/officeDocument/2006/relationships/hyperlink" Target="https://scryfall.com/sets/tznr" TargetMode="External" Id="rId1406"/><Relationship Type="http://schemas.openxmlformats.org/officeDocument/2006/relationships/hyperlink" Target="https://scryfall.com/sets/tznr" TargetMode="External" Id="rId1407"/><Relationship Type="http://schemas.openxmlformats.org/officeDocument/2006/relationships/hyperlink" Target="https://scryfall.com/sets/aznr" TargetMode="External" Id="rId1408"/><Relationship Type="http://schemas.openxmlformats.org/officeDocument/2006/relationships/hyperlink" Target="https://scryfall.com/sets/aznr" TargetMode="External" Id="rId1409"/><Relationship Type="http://schemas.openxmlformats.org/officeDocument/2006/relationships/hyperlink" Target="https://scryfall.com/sets/aznr" TargetMode="External" Id="rId1410"/><Relationship Type="http://schemas.openxmlformats.org/officeDocument/2006/relationships/hyperlink" Target="https://scryfall.com/sets/aznr" TargetMode="External" Id="rId1411"/><Relationship Type="http://schemas.openxmlformats.org/officeDocument/2006/relationships/hyperlink" Target="https://scryfall.com/sets/mznr" TargetMode="External" Id="rId1412"/><Relationship Type="http://schemas.openxmlformats.org/officeDocument/2006/relationships/hyperlink" Target="https://scryfall.com/sets/mznr" TargetMode="External" Id="rId1413"/><Relationship Type="http://schemas.openxmlformats.org/officeDocument/2006/relationships/hyperlink" Target="https://scryfall.com/sets/mznr" TargetMode="External" Id="rId1414"/><Relationship Type="http://schemas.openxmlformats.org/officeDocument/2006/relationships/hyperlink" Target="https://scryfall.com/sets/mznr" TargetMode="External" Id="rId1415"/><Relationship Type="http://schemas.openxmlformats.org/officeDocument/2006/relationships/hyperlink" Target="https://scryfall.com/sets/znc" TargetMode="External" Id="rId1416"/><Relationship Type="http://schemas.openxmlformats.org/officeDocument/2006/relationships/hyperlink" Target="https://scryfall.com/sets/znc" TargetMode="External" Id="rId1417"/><Relationship Type="http://schemas.openxmlformats.org/officeDocument/2006/relationships/hyperlink" Target="https://scryfall.com/sets/znc" TargetMode="External" Id="rId1418"/><Relationship Type="http://schemas.openxmlformats.org/officeDocument/2006/relationships/hyperlink" Target="https://scryfall.com/sets/tznc" TargetMode="External" Id="rId1419"/><Relationship Type="http://schemas.openxmlformats.org/officeDocument/2006/relationships/hyperlink" Target="https://scryfall.com/sets/tznc" TargetMode="External" Id="rId1420"/><Relationship Type="http://schemas.openxmlformats.org/officeDocument/2006/relationships/hyperlink" Target="https://scryfall.com/sets/tznc" TargetMode="External" Id="rId1421"/><Relationship Type="http://schemas.openxmlformats.org/officeDocument/2006/relationships/hyperlink" Target="https://scryfall.com/sets/tznc" TargetMode="External" Id="rId1422"/><Relationship Type="http://schemas.openxmlformats.org/officeDocument/2006/relationships/hyperlink" Target="https://scryfall.com/sets/sznr" TargetMode="External" Id="rId1423"/><Relationship Type="http://schemas.openxmlformats.org/officeDocument/2006/relationships/hyperlink" Target="https://scryfall.com/sets/sznr" TargetMode="External" Id="rId1424"/><Relationship Type="http://schemas.openxmlformats.org/officeDocument/2006/relationships/hyperlink" Target="https://scryfall.com/sets/sznr" TargetMode="External" Id="rId1425"/><Relationship Type="http://schemas.openxmlformats.org/officeDocument/2006/relationships/hyperlink" Target="https://scryfall.com/sets/sznr" TargetMode="External" Id="rId1426"/><Relationship Type="http://schemas.openxmlformats.org/officeDocument/2006/relationships/hyperlink" Target="https://scryfall.com/cubes/livethedream" TargetMode="External" Id="rId1427"/><Relationship Type="http://schemas.openxmlformats.org/officeDocument/2006/relationships/hyperlink" Target="https://scryfall.com/cubes/livethedream" TargetMode="External" Id="rId1428"/><Relationship Type="http://schemas.openxmlformats.org/officeDocument/2006/relationships/hyperlink" Target="https://scryfall.com/cubes/livethedream" TargetMode="External" Id="rId1429"/><Relationship Type="http://schemas.openxmlformats.org/officeDocument/2006/relationships/hyperlink" Target="https://scryfall.com/cubes/tinkerer" TargetMode="External" Id="rId1430"/><Relationship Type="http://schemas.openxmlformats.org/officeDocument/2006/relationships/hyperlink" Target="https://scryfall.com/cubes/tinkerer" TargetMode="External" Id="rId1431"/><Relationship Type="http://schemas.openxmlformats.org/officeDocument/2006/relationships/hyperlink" Target="https://scryfall.com/cubes/tinkerer" TargetMode="External" Id="rId1432"/><Relationship Type="http://schemas.openxmlformats.org/officeDocument/2006/relationships/hyperlink" Target="https://scryfall.com/sets/akr" TargetMode="External" Id="rId1433"/><Relationship Type="http://schemas.openxmlformats.org/officeDocument/2006/relationships/hyperlink" Target="https://scryfall.com/sets/akr" TargetMode="External" Id="rId1434"/><Relationship Type="http://schemas.openxmlformats.org/officeDocument/2006/relationships/hyperlink" Target="https://scryfall.com/sets/akr" TargetMode="External" Id="rId1435"/><Relationship Type="http://schemas.openxmlformats.org/officeDocument/2006/relationships/hyperlink" Target="https://scryfall.com/sets/akr" TargetMode="External" Id="rId1436"/><Relationship Type="http://schemas.openxmlformats.org/officeDocument/2006/relationships/hyperlink" Target="https://scryfall.com/sets/anb" TargetMode="External" Id="rId1437"/><Relationship Type="http://schemas.openxmlformats.org/officeDocument/2006/relationships/hyperlink" Target="https://scryfall.com/sets/anb" TargetMode="External" Id="rId1438"/><Relationship Type="http://schemas.openxmlformats.org/officeDocument/2006/relationships/hyperlink" Target="https://scryfall.com/sets/anb" TargetMode="External" Id="rId1439"/><Relationship Type="http://schemas.openxmlformats.org/officeDocument/2006/relationships/hyperlink" Target="https://scryfall.com/sets/anb" TargetMode="External" Id="rId1440"/><Relationship Type="http://schemas.openxmlformats.org/officeDocument/2006/relationships/hyperlink" Target="https://scryfall.com/sets/2xm" TargetMode="External" Id="rId1441"/><Relationship Type="http://schemas.openxmlformats.org/officeDocument/2006/relationships/hyperlink" Target="https://scryfall.com/sets/2xm" TargetMode="External" Id="rId1442"/><Relationship Type="http://schemas.openxmlformats.org/officeDocument/2006/relationships/hyperlink" Target="https://scryfall.com/sets/2xm" TargetMode="External" Id="rId1443"/><Relationship Type="http://schemas.openxmlformats.org/officeDocument/2006/relationships/hyperlink" Target="https://scryfall.com/sets/t2xm" TargetMode="External" Id="rId1444"/><Relationship Type="http://schemas.openxmlformats.org/officeDocument/2006/relationships/hyperlink" Target="https://scryfall.com/sets/t2xm" TargetMode="External" Id="rId1445"/><Relationship Type="http://schemas.openxmlformats.org/officeDocument/2006/relationships/hyperlink" Target="https://scryfall.com/sets/t2xm" TargetMode="External" Id="rId1446"/><Relationship Type="http://schemas.openxmlformats.org/officeDocument/2006/relationships/hyperlink" Target="https://scryfall.com/sets/t2xm" TargetMode="External" Id="rId1447"/><Relationship Type="http://schemas.openxmlformats.org/officeDocument/2006/relationships/hyperlink" Target="https://scryfall.com/sets/ph19" TargetMode="External" Id="rId1448"/><Relationship Type="http://schemas.openxmlformats.org/officeDocument/2006/relationships/hyperlink" Target="https://scryfall.com/sets/ph19" TargetMode="External" Id="rId1449"/><Relationship Type="http://schemas.openxmlformats.org/officeDocument/2006/relationships/hyperlink" Target="https://scryfall.com/sets/ph19" TargetMode="External" Id="rId1450"/><Relationship Type="http://schemas.openxmlformats.org/officeDocument/2006/relationships/hyperlink" Target="https://scryfall.com/sets/ph19" TargetMode="External" Id="rId1451"/><Relationship Type="http://schemas.openxmlformats.org/officeDocument/2006/relationships/hyperlink" Target="https://scryfall.com/sets/jmp" TargetMode="External" Id="rId1452"/><Relationship Type="http://schemas.openxmlformats.org/officeDocument/2006/relationships/hyperlink" Target="https://scryfall.com/sets/jmp" TargetMode="External" Id="rId1453"/><Relationship Type="http://schemas.openxmlformats.org/officeDocument/2006/relationships/hyperlink" Target="https://scryfall.com/sets/jmp" TargetMode="External" Id="rId1454"/><Relationship Type="http://schemas.openxmlformats.org/officeDocument/2006/relationships/hyperlink" Target="https://scryfall.com/sets/jmp" TargetMode="External" Id="rId1455"/><Relationship Type="http://schemas.openxmlformats.org/officeDocument/2006/relationships/hyperlink" Target="https://scryfall.com/sets/ajmp" TargetMode="External" Id="rId1456"/><Relationship Type="http://schemas.openxmlformats.org/officeDocument/2006/relationships/hyperlink" Target="https://scryfall.com/sets/ajmp" TargetMode="External" Id="rId1457"/><Relationship Type="http://schemas.openxmlformats.org/officeDocument/2006/relationships/hyperlink" Target="https://scryfall.com/sets/ajmp" TargetMode="External" Id="rId1458"/><Relationship Type="http://schemas.openxmlformats.org/officeDocument/2006/relationships/hyperlink" Target="https://scryfall.com/sets/ajmp" TargetMode="External" Id="rId1459"/><Relationship Type="http://schemas.openxmlformats.org/officeDocument/2006/relationships/hyperlink" Target="https://scryfall.com/sets/fjmp" TargetMode="External" Id="rId1460"/><Relationship Type="http://schemas.openxmlformats.org/officeDocument/2006/relationships/hyperlink" Target="https://scryfall.com/sets/fjmp" TargetMode="External" Id="rId1461"/><Relationship Type="http://schemas.openxmlformats.org/officeDocument/2006/relationships/hyperlink" Target="https://scryfall.com/sets/fjmp" TargetMode="External" Id="rId1462"/><Relationship Type="http://schemas.openxmlformats.org/officeDocument/2006/relationships/hyperlink" Target="https://scryfall.com/sets/fjmp" TargetMode="External" Id="rId1463"/><Relationship Type="http://schemas.openxmlformats.org/officeDocument/2006/relationships/hyperlink" Target="https://scryfall.com/sets/m21" TargetMode="External" Id="rId1464"/><Relationship Type="http://schemas.openxmlformats.org/officeDocument/2006/relationships/hyperlink" Target="https://scryfall.com/sets/m21" TargetMode="External" Id="rId1465"/><Relationship Type="http://schemas.openxmlformats.org/officeDocument/2006/relationships/hyperlink" Target="https://scryfall.com/sets/m21" TargetMode="External" Id="rId1466"/><Relationship Type="http://schemas.openxmlformats.org/officeDocument/2006/relationships/hyperlink" Target="https://scryfall.com/sets/pm21" TargetMode="External" Id="rId1467"/><Relationship Type="http://schemas.openxmlformats.org/officeDocument/2006/relationships/hyperlink" Target="https://scryfall.com/sets/pm21" TargetMode="External" Id="rId1468"/><Relationship Type="http://schemas.openxmlformats.org/officeDocument/2006/relationships/hyperlink" Target="https://scryfall.com/sets/pm21" TargetMode="External" Id="rId1469"/><Relationship Type="http://schemas.openxmlformats.org/officeDocument/2006/relationships/hyperlink" Target="https://scryfall.com/sets/pm21" TargetMode="External" Id="rId1470"/><Relationship Type="http://schemas.openxmlformats.org/officeDocument/2006/relationships/hyperlink" Target="https://scryfall.com/sets/tm21" TargetMode="External" Id="rId1471"/><Relationship Type="http://schemas.openxmlformats.org/officeDocument/2006/relationships/hyperlink" Target="https://scryfall.com/sets/tm21" TargetMode="External" Id="rId1472"/><Relationship Type="http://schemas.openxmlformats.org/officeDocument/2006/relationships/hyperlink" Target="https://scryfall.com/sets/tm21" TargetMode="External" Id="rId1473"/><Relationship Type="http://schemas.openxmlformats.org/officeDocument/2006/relationships/hyperlink" Target="https://scryfall.com/sets/tm21" TargetMode="External" Id="rId1474"/><Relationship Type="http://schemas.openxmlformats.org/officeDocument/2006/relationships/hyperlink" Target="https://scryfall.com/sets/ss3" TargetMode="External" Id="rId1475"/><Relationship Type="http://schemas.openxmlformats.org/officeDocument/2006/relationships/hyperlink" Target="https://scryfall.com/sets/ss3" TargetMode="External" Id="rId1476"/><Relationship Type="http://schemas.openxmlformats.org/officeDocument/2006/relationships/hyperlink" Target="https://scryfall.com/sets/ss3" TargetMode="External" Id="rId1477"/><Relationship Type="http://schemas.openxmlformats.org/officeDocument/2006/relationships/hyperlink" Target="https://scryfall.com/sets/ss3" TargetMode="External" Id="rId1478"/><Relationship Type="http://schemas.openxmlformats.org/officeDocument/2006/relationships/hyperlink" Target="https://scryfall.com/cubes/arena" TargetMode="External" Id="rId1479"/><Relationship Type="http://schemas.openxmlformats.org/officeDocument/2006/relationships/hyperlink" Target="https://scryfall.com/cubes/arena" TargetMode="External" Id="rId1480"/><Relationship Type="http://schemas.openxmlformats.org/officeDocument/2006/relationships/hyperlink" Target="https://scryfall.com/cubes/arena" TargetMode="External" Id="rId1481"/><Relationship Type="http://schemas.openxmlformats.org/officeDocument/2006/relationships/hyperlink" Target="https://scryfall.com/sets/ha3" TargetMode="External" Id="rId1482"/><Relationship Type="http://schemas.openxmlformats.org/officeDocument/2006/relationships/hyperlink" Target="https://scryfall.com/sets/ha3" TargetMode="External" Id="rId1483"/><Relationship Type="http://schemas.openxmlformats.org/officeDocument/2006/relationships/hyperlink" Target="https://scryfall.com/sets/ha3" TargetMode="External" Id="rId1484"/><Relationship Type="http://schemas.openxmlformats.org/officeDocument/2006/relationships/hyperlink" Target="https://scryfall.com/sets/ha3" TargetMode="External" Id="rId1485"/><Relationship Type="http://schemas.openxmlformats.org/officeDocument/2006/relationships/hyperlink" Target="https://scryfall.com/sets/plg20" TargetMode="External" Id="rId1486"/><Relationship Type="http://schemas.openxmlformats.org/officeDocument/2006/relationships/hyperlink" Target="https://scryfall.com/sets/plg20" TargetMode="External" Id="rId1487"/><Relationship Type="http://schemas.openxmlformats.org/officeDocument/2006/relationships/hyperlink" Target="https://scryfall.com/sets/plg20" TargetMode="External" Id="rId1488"/><Relationship Type="http://schemas.openxmlformats.org/officeDocument/2006/relationships/hyperlink" Target="https://scryfall.com/sets/plg20" TargetMode="External" Id="rId1489"/><Relationship Type="http://schemas.openxmlformats.org/officeDocument/2006/relationships/hyperlink" Target="https://scryfall.com/sets/iko" TargetMode="External" Id="rId1490"/><Relationship Type="http://schemas.openxmlformats.org/officeDocument/2006/relationships/hyperlink" Target="https://scryfall.com/sets/iko" TargetMode="External" Id="rId1491"/><Relationship Type="http://schemas.openxmlformats.org/officeDocument/2006/relationships/hyperlink" Target="https://scryfall.com/sets/iko" TargetMode="External" Id="rId1492"/><Relationship Type="http://schemas.openxmlformats.org/officeDocument/2006/relationships/hyperlink" Target="https://scryfall.com/sets/piko" TargetMode="External" Id="rId1493"/><Relationship Type="http://schemas.openxmlformats.org/officeDocument/2006/relationships/hyperlink" Target="https://scryfall.com/sets/piko" TargetMode="External" Id="rId1494"/><Relationship Type="http://schemas.openxmlformats.org/officeDocument/2006/relationships/hyperlink" Target="https://scryfall.com/sets/piko" TargetMode="External" Id="rId1495"/><Relationship Type="http://schemas.openxmlformats.org/officeDocument/2006/relationships/hyperlink" Target="https://scryfall.com/sets/piko" TargetMode="External" Id="rId1496"/><Relationship Type="http://schemas.openxmlformats.org/officeDocument/2006/relationships/hyperlink" Target="https://scryfall.com/sets/tiko" TargetMode="External" Id="rId1497"/><Relationship Type="http://schemas.openxmlformats.org/officeDocument/2006/relationships/hyperlink" Target="https://scryfall.com/sets/tiko" TargetMode="External" Id="rId1498"/><Relationship Type="http://schemas.openxmlformats.org/officeDocument/2006/relationships/hyperlink" Target="https://scryfall.com/sets/tiko" TargetMode="External" Id="rId1499"/><Relationship Type="http://schemas.openxmlformats.org/officeDocument/2006/relationships/hyperlink" Target="https://scryfall.com/sets/tiko" TargetMode="External" Id="rId1500"/><Relationship Type="http://schemas.openxmlformats.org/officeDocument/2006/relationships/hyperlink" Target="https://scryfall.com/sets/c20" TargetMode="External" Id="rId1501"/><Relationship Type="http://schemas.openxmlformats.org/officeDocument/2006/relationships/hyperlink" Target="https://scryfall.com/sets/c20" TargetMode="External" Id="rId1502"/><Relationship Type="http://schemas.openxmlformats.org/officeDocument/2006/relationships/hyperlink" Target="https://scryfall.com/sets/c20" TargetMode="External" Id="rId1503"/><Relationship Type="http://schemas.openxmlformats.org/officeDocument/2006/relationships/hyperlink" Target="https://scryfall.com/sets/tc20" TargetMode="External" Id="rId1504"/><Relationship Type="http://schemas.openxmlformats.org/officeDocument/2006/relationships/hyperlink" Target="https://scryfall.com/sets/tc20" TargetMode="External" Id="rId1505"/><Relationship Type="http://schemas.openxmlformats.org/officeDocument/2006/relationships/hyperlink" Target="https://scryfall.com/sets/tc20" TargetMode="External" Id="rId1506"/><Relationship Type="http://schemas.openxmlformats.org/officeDocument/2006/relationships/hyperlink" Target="https://scryfall.com/sets/tc20" TargetMode="External" Id="rId1507"/><Relationship Type="http://schemas.openxmlformats.org/officeDocument/2006/relationships/hyperlink" Target="https://scryfall.com/sets/oc20" TargetMode="External" Id="rId1508"/><Relationship Type="http://schemas.openxmlformats.org/officeDocument/2006/relationships/hyperlink" Target="https://scryfall.com/sets/oc20" TargetMode="External" Id="rId1509"/><Relationship Type="http://schemas.openxmlformats.org/officeDocument/2006/relationships/hyperlink" Target="https://scryfall.com/sets/oc20" TargetMode="External" Id="rId1510"/><Relationship Type="http://schemas.openxmlformats.org/officeDocument/2006/relationships/hyperlink" Target="https://scryfall.com/sets/oc20" TargetMode="External" Id="rId1511"/><Relationship Type="http://schemas.openxmlformats.org/officeDocument/2006/relationships/hyperlink" Target="https://scryfall.com/sets/ha2" TargetMode="External" Id="rId1512"/><Relationship Type="http://schemas.openxmlformats.org/officeDocument/2006/relationships/hyperlink" Target="https://scryfall.com/sets/ha2" TargetMode="External" Id="rId1513"/><Relationship Type="http://schemas.openxmlformats.org/officeDocument/2006/relationships/hyperlink" Target="https://scryfall.com/sets/ha2" TargetMode="External" Id="rId1514"/><Relationship Type="http://schemas.openxmlformats.org/officeDocument/2006/relationships/hyperlink" Target="https://scryfall.com/sets/ha2" TargetMode="External" Id="rId1515"/><Relationship Type="http://schemas.openxmlformats.org/officeDocument/2006/relationships/hyperlink" Target="https://scryfall.com/sets/und" TargetMode="External" Id="rId1516"/><Relationship Type="http://schemas.openxmlformats.org/officeDocument/2006/relationships/hyperlink" Target="https://scryfall.com/sets/und" TargetMode="External" Id="rId1517"/><Relationship Type="http://schemas.openxmlformats.org/officeDocument/2006/relationships/hyperlink" Target="https://scryfall.com/sets/und" TargetMode="External" Id="rId1518"/><Relationship Type="http://schemas.openxmlformats.org/officeDocument/2006/relationships/hyperlink" Target="https://scryfall.com/sets/und" TargetMode="External" Id="rId1519"/><Relationship Type="http://schemas.openxmlformats.org/officeDocument/2006/relationships/hyperlink" Target="https://scryfall.com/sets/tund" TargetMode="External" Id="rId1520"/><Relationship Type="http://schemas.openxmlformats.org/officeDocument/2006/relationships/hyperlink" Target="https://scryfall.com/sets/tund" TargetMode="External" Id="rId1521"/><Relationship Type="http://schemas.openxmlformats.org/officeDocument/2006/relationships/hyperlink" Target="https://scryfall.com/sets/tund" TargetMode="External" Id="rId1522"/><Relationship Type="http://schemas.openxmlformats.org/officeDocument/2006/relationships/hyperlink" Target="https://scryfall.com/sets/tund" TargetMode="External" Id="rId1523"/><Relationship Type="http://schemas.openxmlformats.org/officeDocument/2006/relationships/hyperlink" Target="https://scryfall.com/sets/thb" TargetMode="External" Id="rId1524"/><Relationship Type="http://schemas.openxmlformats.org/officeDocument/2006/relationships/hyperlink" Target="https://scryfall.com/sets/thb" TargetMode="External" Id="rId1525"/><Relationship Type="http://schemas.openxmlformats.org/officeDocument/2006/relationships/hyperlink" Target="https://scryfall.com/sets/thb" TargetMode="External" Id="rId1526"/><Relationship Type="http://schemas.openxmlformats.org/officeDocument/2006/relationships/hyperlink" Target="https://scryfall.com/sets/pthb" TargetMode="External" Id="rId1527"/><Relationship Type="http://schemas.openxmlformats.org/officeDocument/2006/relationships/hyperlink" Target="https://scryfall.com/sets/pthb" TargetMode="External" Id="rId1528"/><Relationship Type="http://schemas.openxmlformats.org/officeDocument/2006/relationships/hyperlink" Target="https://scryfall.com/sets/pthb" TargetMode="External" Id="rId1529"/><Relationship Type="http://schemas.openxmlformats.org/officeDocument/2006/relationships/hyperlink" Target="https://scryfall.com/sets/pthb" TargetMode="External" Id="rId1530"/><Relationship Type="http://schemas.openxmlformats.org/officeDocument/2006/relationships/hyperlink" Target="https://scryfall.com/sets/tthb" TargetMode="External" Id="rId1531"/><Relationship Type="http://schemas.openxmlformats.org/officeDocument/2006/relationships/hyperlink" Target="https://scryfall.com/sets/tthb" TargetMode="External" Id="rId1532"/><Relationship Type="http://schemas.openxmlformats.org/officeDocument/2006/relationships/hyperlink" Target="https://scryfall.com/sets/tthb" TargetMode="External" Id="rId1533"/><Relationship Type="http://schemas.openxmlformats.org/officeDocument/2006/relationships/hyperlink" Target="https://scryfall.com/sets/tthb" TargetMode="External" Id="rId1534"/><Relationship Type="http://schemas.openxmlformats.org/officeDocument/2006/relationships/hyperlink" Target="https://scryfall.com/sets/pf20" TargetMode="External" Id="rId1535"/><Relationship Type="http://schemas.openxmlformats.org/officeDocument/2006/relationships/hyperlink" Target="https://scryfall.com/sets/pf20" TargetMode="External" Id="rId1536"/><Relationship Type="http://schemas.openxmlformats.org/officeDocument/2006/relationships/hyperlink" Target="https://scryfall.com/sets/pf20" TargetMode="External" Id="rId1537"/><Relationship Type="http://schemas.openxmlformats.org/officeDocument/2006/relationships/hyperlink" Target="https://scryfall.com/sets/pf20" TargetMode="External" Id="rId1538"/><Relationship Type="http://schemas.openxmlformats.org/officeDocument/2006/relationships/hyperlink" Target="https://scryfall.com/sets/j20" TargetMode="External" Id="rId1539"/><Relationship Type="http://schemas.openxmlformats.org/officeDocument/2006/relationships/hyperlink" Target="https://scryfall.com/sets/j20" TargetMode="External" Id="rId1540"/><Relationship Type="http://schemas.openxmlformats.org/officeDocument/2006/relationships/hyperlink" Target="https://scryfall.com/sets/j20" TargetMode="External" Id="rId1541"/><Relationship Type="http://schemas.openxmlformats.org/officeDocument/2006/relationships/hyperlink" Target="https://scryfall.com/sets/j20" TargetMode="External" Id="rId1542"/><Relationship Type="http://schemas.openxmlformats.org/officeDocument/2006/relationships/hyperlink" Target="https://scryfall.com/sets/sld" TargetMode="External" Id="rId1543"/><Relationship Type="http://schemas.openxmlformats.org/officeDocument/2006/relationships/hyperlink" Target="https://scryfall.com/sets/sld" TargetMode="External" Id="rId1544"/><Relationship Type="http://schemas.openxmlformats.org/officeDocument/2006/relationships/hyperlink" Target="https://scryfall.com/sets/sld" TargetMode="External" Id="rId1545"/><Relationship Type="http://schemas.openxmlformats.org/officeDocument/2006/relationships/hyperlink" Target="https://scryfall.com/sets/pssc" TargetMode="External" Id="rId1546"/><Relationship Type="http://schemas.openxmlformats.org/officeDocument/2006/relationships/hyperlink" Target="https://scryfall.com/sets/pssc" TargetMode="External" Id="rId1547"/><Relationship Type="http://schemas.openxmlformats.org/officeDocument/2006/relationships/hyperlink" Target="https://scryfall.com/sets/pssc" TargetMode="External" Id="rId1548"/><Relationship Type="http://schemas.openxmlformats.org/officeDocument/2006/relationships/hyperlink" Target="https://scryfall.com/sets/pssc" TargetMode="External" Id="rId1549"/><Relationship Type="http://schemas.openxmlformats.org/officeDocument/2006/relationships/hyperlink" Target="https://scryfall.com/sets/slp" TargetMode="External" Id="rId1550"/><Relationship Type="http://schemas.openxmlformats.org/officeDocument/2006/relationships/hyperlink" Target="https://scryfall.com/sets/slp" TargetMode="External" Id="rId1551"/><Relationship Type="http://schemas.openxmlformats.org/officeDocument/2006/relationships/hyperlink" Target="https://scryfall.com/sets/slp" TargetMode="External" Id="rId1552"/><Relationship Type="http://schemas.openxmlformats.org/officeDocument/2006/relationships/hyperlink" Target="https://scryfall.com/sets/slp" TargetMode="External" Id="rId1553"/><Relationship Type="http://schemas.openxmlformats.org/officeDocument/2006/relationships/hyperlink" Target="https://scryfall.com/sets/slc" TargetMode="External" Id="rId1554"/><Relationship Type="http://schemas.openxmlformats.org/officeDocument/2006/relationships/hyperlink" Target="https://scryfall.com/sets/slc" TargetMode="External" Id="rId1555"/><Relationship Type="http://schemas.openxmlformats.org/officeDocument/2006/relationships/hyperlink" Target="https://scryfall.com/sets/slc" TargetMode="External" Id="rId1556"/><Relationship Type="http://schemas.openxmlformats.org/officeDocument/2006/relationships/hyperlink" Target="https://scryfall.com/sets/slc" TargetMode="External" Id="rId1557"/><Relationship Type="http://schemas.openxmlformats.org/officeDocument/2006/relationships/hyperlink" Target="https://scryfall.com/sets/slx" TargetMode="External" Id="rId1558"/><Relationship Type="http://schemas.openxmlformats.org/officeDocument/2006/relationships/hyperlink" Target="https://scryfall.com/sets/slx" TargetMode="External" Id="rId1559"/><Relationship Type="http://schemas.openxmlformats.org/officeDocument/2006/relationships/hyperlink" Target="https://scryfall.com/sets/slx" TargetMode="External" Id="rId1560"/><Relationship Type="http://schemas.openxmlformats.org/officeDocument/2006/relationships/hyperlink" Target="https://scryfall.com/sets/slx" TargetMode="External" Id="rId1561"/><Relationship Type="http://schemas.openxmlformats.org/officeDocument/2006/relationships/hyperlink" Target="https://scryfall.com/sets/slu" TargetMode="External" Id="rId1562"/><Relationship Type="http://schemas.openxmlformats.org/officeDocument/2006/relationships/hyperlink" Target="https://scryfall.com/sets/slu" TargetMode="External" Id="rId1563"/><Relationship Type="http://schemas.openxmlformats.org/officeDocument/2006/relationships/hyperlink" Target="https://scryfall.com/sets/slu" TargetMode="External" Id="rId1564"/><Relationship Type="http://schemas.openxmlformats.org/officeDocument/2006/relationships/hyperlink" Target="https://scryfall.com/sets/slu" TargetMode="External" Id="rId1565"/><Relationship Type="http://schemas.openxmlformats.org/officeDocument/2006/relationships/hyperlink" Target="https://scryfall.com/sets/ha1" TargetMode="External" Id="rId1566"/><Relationship Type="http://schemas.openxmlformats.org/officeDocument/2006/relationships/hyperlink" Target="https://scryfall.com/sets/ha1" TargetMode="External" Id="rId1567"/><Relationship Type="http://schemas.openxmlformats.org/officeDocument/2006/relationships/hyperlink" Target="https://scryfall.com/sets/ha1" TargetMode="External" Id="rId1568"/><Relationship Type="http://schemas.openxmlformats.org/officeDocument/2006/relationships/hyperlink" Target="https://scryfall.com/sets/ha1" TargetMode="External" Id="rId1569"/><Relationship Type="http://schemas.openxmlformats.org/officeDocument/2006/relationships/hyperlink" Target="https://scryfall.com/sets/gn2" TargetMode="External" Id="rId1570"/><Relationship Type="http://schemas.openxmlformats.org/officeDocument/2006/relationships/hyperlink" Target="https://scryfall.com/sets/gn2" TargetMode="External" Id="rId1571"/><Relationship Type="http://schemas.openxmlformats.org/officeDocument/2006/relationships/hyperlink" Target="https://scryfall.com/sets/gn2" TargetMode="External" Id="rId1572"/><Relationship Type="http://schemas.openxmlformats.org/officeDocument/2006/relationships/hyperlink" Target="https://scryfall.com/sets/gn2" TargetMode="External" Id="rId1573"/><Relationship Type="http://schemas.openxmlformats.org/officeDocument/2006/relationships/hyperlink" Target="https://scryfall.com/sets/tgn2" TargetMode="External" Id="rId1574"/><Relationship Type="http://schemas.openxmlformats.org/officeDocument/2006/relationships/hyperlink" Target="https://scryfall.com/sets/tgn2" TargetMode="External" Id="rId1575"/><Relationship Type="http://schemas.openxmlformats.org/officeDocument/2006/relationships/hyperlink" Target="https://scryfall.com/sets/tgn2" TargetMode="External" Id="rId1576"/><Relationship Type="http://schemas.openxmlformats.org/officeDocument/2006/relationships/hyperlink" Target="https://scryfall.com/sets/tgn2" TargetMode="External" Id="rId1577"/><Relationship Type="http://schemas.openxmlformats.org/officeDocument/2006/relationships/hyperlink" Target="https://scryfall.com/sets/cmb1" TargetMode="External" Id="rId1578"/><Relationship Type="http://schemas.openxmlformats.org/officeDocument/2006/relationships/hyperlink" Target="https://scryfall.com/sets/cmb1" TargetMode="External" Id="rId1579"/><Relationship Type="http://schemas.openxmlformats.org/officeDocument/2006/relationships/hyperlink" Target="https://scryfall.com/sets/cmb1" TargetMode="External" Id="rId1580"/><Relationship Type="http://schemas.openxmlformats.org/officeDocument/2006/relationships/hyperlink" Target="https://scryfall.com/sets/cmb1" TargetMode="External" Id="rId1581"/><Relationship Type="http://schemas.openxmlformats.org/officeDocument/2006/relationships/hyperlink" Target="https://scryfall.com/sets/ptg" TargetMode="External" Id="rId1582"/><Relationship Type="http://schemas.openxmlformats.org/officeDocument/2006/relationships/hyperlink" Target="https://scryfall.com/sets/ptg" TargetMode="External" Id="rId1583"/><Relationship Type="http://schemas.openxmlformats.org/officeDocument/2006/relationships/hyperlink" Target="https://scryfall.com/sets/ptg" TargetMode="External" Id="rId1584"/><Relationship Type="http://schemas.openxmlformats.org/officeDocument/2006/relationships/hyperlink" Target="https://scryfall.com/sets/ptg" TargetMode="External" Id="rId1585"/><Relationship Type="http://schemas.openxmlformats.org/officeDocument/2006/relationships/hyperlink" Target="https://scryfall.com/sets/eld" TargetMode="External" Id="rId1586"/><Relationship Type="http://schemas.openxmlformats.org/officeDocument/2006/relationships/hyperlink" Target="https://scryfall.com/sets/eld" TargetMode="External" Id="rId1587"/><Relationship Type="http://schemas.openxmlformats.org/officeDocument/2006/relationships/hyperlink" Target="https://scryfall.com/sets/eld" TargetMode="External" Id="rId1588"/><Relationship Type="http://schemas.openxmlformats.org/officeDocument/2006/relationships/hyperlink" Target="https://scryfall.com/sets/peld" TargetMode="External" Id="rId1589"/><Relationship Type="http://schemas.openxmlformats.org/officeDocument/2006/relationships/hyperlink" Target="https://scryfall.com/sets/peld" TargetMode="External" Id="rId1590"/><Relationship Type="http://schemas.openxmlformats.org/officeDocument/2006/relationships/hyperlink" Target="https://scryfall.com/sets/peld" TargetMode="External" Id="rId1591"/><Relationship Type="http://schemas.openxmlformats.org/officeDocument/2006/relationships/hyperlink" Target="https://scryfall.com/sets/peld" TargetMode="External" Id="rId1592"/><Relationship Type="http://schemas.openxmlformats.org/officeDocument/2006/relationships/hyperlink" Target="https://scryfall.com/sets/teld" TargetMode="External" Id="rId1593"/><Relationship Type="http://schemas.openxmlformats.org/officeDocument/2006/relationships/hyperlink" Target="https://scryfall.com/sets/teld" TargetMode="External" Id="rId1594"/><Relationship Type="http://schemas.openxmlformats.org/officeDocument/2006/relationships/hyperlink" Target="https://scryfall.com/sets/teld" TargetMode="External" Id="rId1595"/><Relationship Type="http://schemas.openxmlformats.org/officeDocument/2006/relationships/hyperlink" Target="https://scryfall.com/sets/teld" TargetMode="External" Id="rId1596"/><Relationship Type="http://schemas.openxmlformats.org/officeDocument/2006/relationships/hyperlink" Target="https://scryfall.com/sets/pwcs" TargetMode="External" Id="rId1597"/><Relationship Type="http://schemas.openxmlformats.org/officeDocument/2006/relationships/hyperlink" Target="https://scryfall.com/sets/pwcs" TargetMode="External" Id="rId1598"/><Relationship Type="http://schemas.openxmlformats.org/officeDocument/2006/relationships/hyperlink" Target="https://scryfall.com/sets/pwcs" TargetMode="External" Id="rId1599"/><Relationship Type="http://schemas.openxmlformats.org/officeDocument/2006/relationships/hyperlink" Target="https://scryfall.com/sets/pwcs/ja" TargetMode="External" Id="rId1600"/><Relationship Type="http://schemas.openxmlformats.org/officeDocument/2006/relationships/hyperlink" Target="https://scryfall.com/cubes/grixis" TargetMode="External" Id="rId1601"/><Relationship Type="http://schemas.openxmlformats.org/officeDocument/2006/relationships/hyperlink" Target="https://scryfall.com/cubes/grixis" TargetMode="External" Id="rId1602"/><Relationship Type="http://schemas.openxmlformats.org/officeDocument/2006/relationships/hyperlink" Target="https://scryfall.com/cubes/grixis" TargetMode="External" Id="rId1603"/><Relationship Type="http://schemas.openxmlformats.org/officeDocument/2006/relationships/hyperlink" Target="https://scryfall.com/sets/c19" TargetMode="External" Id="rId1604"/><Relationship Type="http://schemas.openxmlformats.org/officeDocument/2006/relationships/hyperlink" Target="https://scryfall.com/sets/c19" TargetMode="External" Id="rId1605"/><Relationship Type="http://schemas.openxmlformats.org/officeDocument/2006/relationships/hyperlink" Target="https://scryfall.com/sets/c19" TargetMode="External" Id="rId1606"/><Relationship Type="http://schemas.openxmlformats.org/officeDocument/2006/relationships/hyperlink" Target="https://scryfall.com/sets/tc19" TargetMode="External" Id="rId1607"/><Relationship Type="http://schemas.openxmlformats.org/officeDocument/2006/relationships/hyperlink" Target="https://scryfall.com/sets/tc19" TargetMode="External" Id="rId1608"/><Relationship Type="http://schemas.openxmlformats.org/officeDocument/2006/relationships/hyperlink" Target="https://scryfall.com/sets/tc19" TargetMode="External" Id="rId1609"/><Relationship Type="http://schemas.openxmlformats.org/officeDocument/2006/relationships/hyperlink" Target="https://scryfall.com/sets/tc19" TargetMode="External" Id="rId1610"/><Relationship Type="http://schemas.openxmlformats.org/officeDocument/2006/relationships/hyperlink" Target="https://scryfall.com/sets/oc19" TargetMode="External" Id="rId1611"/><Relationship Type="http://schemas.openxmlformats.org/officeDocument/2006/relationships/hyperlink" Target="https://scryfall.com/sets/oc19" TargetMode="External" Id="rId1612"/><Relationship Type="http://schemas.openxmlformats.org/officeDocument/2006/relationships/hyperlink" Target="https://scryfall.com/sets/oc19" TargetMode="External" Id="rId1613"/><Relationship Type="http://schemas.openxmlformats.org/officeDocument/2006/relationships/hyperlink" Target="https://scryfall.com/sets/oc19" TargetMode="External" Id="rId1614"/><Relationship Type="http://schemas.openxmlformats.org/officeDocument/2006/relationships/hyperlink" Target="https://scryfall.com/sets/ph18" TargetMode="External" Id="rId1615"/><Relationship Type="http://schemas.openxmlformats.org/officeDocument/2006/relationships/hyperlink" Target="https://scryfall.com/sets/ph18" TargetMode="External" Id="rId1616"/><Relationship Type="http://schemas.openxmlformats.org/officeDocument/2006/relationships/hyperlink" Target="https://scryfall.com/sets/ph18" TargetMode="External" Id="rId1617"/><Relationship Type="http://schemas.openxmlformats.org/officeDocument/2006/relationships/hyperlink" Target="https://scryfall.com/sets/ph18" TargetMode="External" Id="rId1618"/><Relationship Type="http://schemas.openxmlformats.org/officeDocument/2006/relationships/hyperlink" Target="https://scryfall.com/sets/ps19" TargetMode="External" Id="rId1619"/><Relationship Type="http://schemas.openxmlformats.org/officeDocument/2006/relationships/hyperlink" Target="https://scryfall.com/sets/ps19" TargetMode="External" Id="rId1620"/><Relationship Type="http://schemas.openxmlformats.org/officeDocument/2006/relationships/hyperlink" Target="https://scryfall.com/sets/ps19" TargetMode="External" Id="rId1621"/><Relationship Type="http://schemas.openxmlformats.org/officeDocument/2006/relationships/hyperlink" Target="https://scryfall.com/sets/ps19" TargetMode="External" Id="rId1622"/><Relationship Type="http://schemas.openxmlformats.org/officeDocument/2006/relationships/hyperlink" Target="https://scryfall.com/sets/m20" TargetMode="External" Id="rId1623"/><Relationship Type="http://schemas.openxmlformats.org/officeDocument/2006/relationships/hyperlink" Target="https://scryfall.com/sets/m20" TargetMode="External" Id="rId1624"/><Relationship Type="http://schemas.openxmlformats.org/officeDocument/2006/relationships/hyperlink" Target="https://scryfall.com/sets/m20" TargetMode="External" Id="rId1625"/><Relationship Type="http://schemas.openxmlformats.org/officeDocument/2006/relationships/hyperlink" Target="https://scryfall.com/sets/pm20" TargetMode="External" Id="rId1626"/><Relationship Type="http://schemas.openxmlformats.org/officeDocument/2006/relationships/hyperlink" Target="https://scryfall.com/sets/pm20" TargetMode="External" Id="rId1627"/><Relationship Type="http://schemas.openxmlformats.org/officeDocument/2006/relationships/hyperlink" Target="https://scryfall.com/sets/pm20" TargetMode="External" Id="rId1628"/><Relationship Type="http://schemas.openxmlformats.org/officeDocument/2006/relationships/hyperlink" Target="https://scryfall.com/sets/pm20" TargetMode="External" Id="rId1629"/><Relationship Type="http://schemas.openxmlformats.org/officeDocument/2006/relationships/hyperlink" Target="https://scryfall.com/sets/tm20" TargetMode="External" Id="rId1630"/><Relationship Type="http://schemas.openxmlformats.org/officeDocument/2006/relationships/hyperlink" Target="https://scryfall.com/sets/tm20" TargetMode="External" Id="rId1631"/><Relationship Type="http://schemas.openxmlformats.org/officeDocument/2006/relationships/hyperlink" Target="https://scryfall.com/sets/tm20" TargetMode="External" Id="rId1632"/><Relationship Type="http://schemas.openxmlformats.org/officeDocument/2006/relationships/hyperlink" Target="https://scryfall.com/sets/tm20" TargetMode="External" Id="rId1633"/><Relationship Type="http://schemas.openxmlformats.org/officeDocument/2006/relationships/hyperlink" Target="https://scryfall.com/sets/ppp1" TargetMode="External" Id="rId1634"/><Relationship Type="http://schemas.openxmlformats.org/officeDocument/2006/relationships/hyperlink" Target="https://scryfall.com/sets/ppp1" TargetMode="External" Id="rId1635"/><Relationship Type="http://schemas.openxmlformats.org/officeDocument/2006/relationships/hyperlink" Target="https://scryfall.com/sets/ppp1" TargetMode="External" Id="rId1636"/><Relationship Type="http://schemas.openxmlformats.org/officeDocument/2006/relationships/hyperlink" Target="https://scryfall.com/sets/ppp1" TargetMode="External" Id="rId1637"/><Relationship Type="http://schemas.openxmlformats.org/officeDocument/2006/relationships/hyperlink" Target="https://scryfall.com/sets/ss2" TargetMode="External" Id="rId1638"/><Relationship Type="http://schemas.openxmlformats.org/officeDocument/2006/relationships/hyperlink" Target="https://scryfall.com/sets/ss2" TargetMode="External" Id="rId1639"/><Relationship Type="http://schemas.openxmlformats.org/officeDocument/2006/relationships/hyperlink" Target="https://scryfall.com/sets/ss2" TargetMode="External" Id="rId1640"/><Relationship Type="http://schemas.openxmlformats.org/officeDocument/2006/relationships/hyperlink" Target="https://scryfall.com/sets/ss2" TargetMode="External" Id="rId1641"/><Relationship Type="http://schemas.openxmlformats.org/officeDocument/2006/relationships/hyperlink" Target="https://scryfall.com/sets/mh1" TargetMode="External" Id="rId1642"/><Relationship Type="http://schemas.openxmlformats.org/officeDocument/2006/relationships/hyperlink" Target="https://scryfall.com/sets/mh1" TargetMode="External" Id="rId1643"/><Relationship Type="http://schemas.openxmlformats.org/officeDocument/2006/relationships/hyperlink" Target="https://scryfall.com/sets/mh1" TargetMode="External" Id="rId1644"/><Relationship Type="http://schemas.openxmlformats.org/officeDocument/2006/relationships/hyperlink" Target="https://scryfall.com/sets/pmh1" TargetMode="External" Id="rId1645"/><Relationship Type="http://schemas.openxmlformats.org/officeDocument/2006/relationships/hyperlink" Target="https://scryfall.com/sets/pmh1" TargetMode="External" Id="rId1646"/><Relationship Type="http://schemas.openxmlformats.org/officeDocument/2006/relationships/hyperlink" Target="https://scryfall.com/sets/pmh1" TargetMode="External" Id="rId1647"/><Relationship Type="http://schemas.openxmlformats.org/officeDocument/2006/relationships/hyperlink" Target="https://scryfall.com/sets/pmh1" TargetMode="External" Id="rId1648"/><Relationship Type="http://schemas.openxmlformats.org/officeDocument/2006/relationships/hyperlink" Target="https://scryfall.com/sets/tmh1" TargetMode="External" Id="rId1649"/><Relationship Type="http://schemas.openxmlformats.org/officeDocument/2006/relationships/hyperlink" Target="https://scryfall.com/sets/tmh1" TargetMode="External" Id="rId1650"/><Relationship Type="http://schemas.openxmlformats.org/officeDocument/2006/relationships/hyperlink" Target="https://scryfall.com/sets/tmh1" TargetMode="External" Id="rId1651"/><Relationship Type="http://schemas.openxmlformats.org/officeDocument/2006/relationships/hyperlink" Target="https://scryfall.com/sets/tmh1" TargetMode="External" Id="rId1652"/><Relationship Type="http://schemas.openxmlformats.org/officeDocument/2006/relationships/hyperlink" Target="https://scryfall.com/sets/amh1" TargetMode="External" Id="rId1653"/><Relationship Type="http://schemas.openxmlformats.org/officeDocument/2006/relationships/hyperlink" Target="https://scryfall.com/sets/amh1" TargetMode="External" Id="rId1654"/><Relationship Type="http://schemas.openxmlformats.org/officeDocument/2006/relationships/hyperlink" Target="https://scryfall.com/sets/amh1" TargetMode="External" Id="rId1655"/><Relationship Type="http://schemas.openxmlformats.org/officeDocument/2006/relationships/hyperlink" Target="https://scryfall.com/sets/amh1" TargetMode="External" Id="rId1656"/><Relationship Type="http://schemas.openxmlformats.org/officeDocument/2006/relationships/hyperlink" Target="https://scryfall.com/sets/war" TargetMode="External" Id="rId1657"/><Relationship Type="http://schemas.openxmlformats.org/officeDocument/2006/relationships/hyperlink" Target="https://scryfall.com/sets/war" TargetMode="External" Id="rId1658"/><Relationship Type="http://schemas.openxmlformats.org/officeDocument/2006/relationships/hyperlink" Target="https://scryfall.com/sets/war" TargetMode="External" Id="rId1659"/><Relationship Type="http://schemas.openxmlformats.org/officeDocument/2006/relationships/hyperlink" Target="https://scryfall.com/sets/pwar" TargetMode="External" Id="rId1660"/><Relationship Type="http://schemas.openxmlformats.org/officeDocument/2006/relationships/hyperlink" Target="https://scryfall.com/sets/pwar" TargetMode="External" Id="rId1661"/><Relationship Type="http://schemas.openxmlformats.org/officeDocument/2006/relationships/hyperlink" Target="https://scryfall.com/sets/pwar" TargetMode="External" Id="rId1662"/><Relationship Type="http://schemas.openxmlformats.org/officeDocument/2006/relationships/hyperlink" Target="https://scryfall.com/sets/twar" TargetMode="External" Id="rId1663"/><Relationship Type="http://schemas.openxmlformats.org/officeDocument/2006/relationships/hyperlink" Target="https://scryfall.com/sets/twar" TargetMode="External" Id="rId1664"/><Relationship Type="http://schemas.openxmlformats.org/officeDocument/2006/relationships/hyperlink" Target="https://scryfall.com/sets/twar" TargetMode="External" Id="rId1665"/><Relationship Type="http://schemas.openxmlformats.org/officeDocument/2006/relationships/hyperlink" Target="https://scryfall.com/sets/twar" TargetMode="External" Id="rId1666"/><Relationship Type="http://schemas.openxmlformats.org/officeDocument/2006/relationships/hyperlink" Target="https://scryfall.com/sets/j19" TargetMode="External" Id="rId1667"/><Relationship Type="http://schemas.openxmlformats.org/officeDocument/2006/relationships/hyperlink" Target="https://scryfall.com/sets/j19" TargetMode="External" Id="rId1668"/><Relationship Type="http://schemas.openxmlformats.org/officeDocument/2006/relationships/hyperlink" Target="https://scryfall.com/sets/j19" TargetMode="External" Id="rId1669"/><Relationship Type="http://schemas.openxmlformats.org/officeDocument/2006/relationships/hyperlink" Target="https://scryfall.com/sets/j19" TargetMode="External" Id="rId1670"/><Relationship Type="http://schemas.openxmlformats.org/officeDocument/2006/relationships/hyperlink" Target="https://scryfall.com/sets/gk2" TargetMode="External" Id="rId1671"/><Relationship Type="http://schemas.openxmlformats.org/officeDocument/2006/relationships/hyperlink" Target="https://scryfall.com/sets/gk2" TargetMode="External" Id="rId1672"/><Relationship Type="http://schemas.openxmlformats.org/officeDocument/2006/relationships/hyperlink" Target="https://scryfall.com/sets/gk2" TargetMode="External" Id="rId1673"/><Relationship Type="http://schemas.openxmlformats.org/officeDocument/2006/relationships/hyperlink" Target="https://scryfall.com/sets/tgk2" TargetMode="External" Id="rId1674"/><Relationship Type="http://schemas.openxmlformats.org/officeDocument/2006/relationships/hyperlink" Target="https://scryfall.com/sets/tgk2" TargetMode="External" Id="rId1675"/><Relationship Type="http://schemas.openxmlformats.org/officeDocument/2006/relationships/hyperlink" Target="https://scryfall.com/sets/tgk2" TargetMode="External" Id="rId1676"/><Relationship Type="http://schemas.openxmlformats.org/officeDocument/2006/relationships/hyperlink" Target="https://scryfall.com/sets/tgk2" TargetMode="External" Id="rId1677"/><Relationship Type="http://schemas.openxmlformats.org/officeDocument/2006/relationships/hyperlink" Target="https://scryfall.com/sets/rna" TargetMode="External" Id="rId1678"/><Relationship Type="http://schemas.openxmlformats.org/officeDocument/2006/relationships/hyperlink" Target="https://scryfall.com/sets/rna" TargetMode="External" Id="rId1679"/><Relationship Type="http://schemas.openxmlformats.org/officeDocument/2006/relationships/hyperlink" Target="https://scryfall.com/sets/rna" TargetMode="External" Id="rId1680"/><Relationship Type="http://schemas.openxmlformats.org/officeDocument/2006/relationships/hyperlink" Target="https://scryfall.com/sets/prna" TargetMode="External" Id="rId1681"/><Relationship Type="http://schemas.openxmlformats.org/officeDocument/2006/relationships/hyperlink" Target="https://scryfall.com/sets/prna" TargetMode="External" Id="rId1682"/><Relationship Type="http://schemas.openxmlformats.org/officeDocument/2006/relationships/hyperlink" Target="https://scryfall.com/sets/prna" TargetMode="External" Id="rId1683"/><Relationship Type="http://schemas.openxmlformats.org/officeDocument/2006/relationships/hyperlink" Target="https://scryfall.com/sets/prna" TargetMode="External" Id="rId1684"/><Relationship Type="http://schemas.openxmlformats.org/officeDocument/2006/relationships/hyperlink" Target="https://scryfall.com/sets/trna" TargetMode="External" Id="rId1685"/><Relationship Type="http://schemas.openxmlformats.org/officeDocument/2006/relationships/hyperlink" Target="https://scryfall.com/sets/trna" TargetMode="External" Id="rId1686"/><Relationship Type="http://schemas.openxmlformats.org/officeDocument/2006/relationships/hyperlink" Target="https://scryfall.com/sets/trna" TargetMode="External" Id="rId1687"/><Relationship Type="http://schemas.openxmlformats.org/officeDocument/2006/relationships/hyperlink" Target="https://scryfall.com/sets/trna" TargetMode="External" Id="rId1688"/><Relationship Type="http://schemas.openxmlformats.org/officeDocument/2006/relationships/hyperlink" Target="https://scryfall.com/sets/prw2" TargetMode="External" Id="rId1689"/><Relationship Type="http://schemas.openxmlformats.org/officeDocument/2006/relationships/hyperlink" Target="https://scryfall.com/sets/prw2" TargetMode="External" Id="rId1690"/><Relationship Type="http://schemas.openxmlformats.org/officeDocument/2006/relationships/hyperlink" Target="https://scryfall.com/sets/prw2" TargetMode="External" Id="rId1691"/><Relationship Type="http://schemas.openxmlformats.org/officeDocument/2006/relationships/hyperlink" Target="https://scryfall.com/sets/prw2" TargetMode="External" Id="rId1692"/><Relationship Type="http://schemas.openxmlformats.org/officeDocument/2006/relationships/hyperlink" Target="https://scryfall.com/sets/pf19" TargetMode="External" Id="rId1693"/><Relationship Type="http://schemas.openxmlformats.org/officeDocument/2006/relationships/hyperlink" Target="https://scryfall.com/sets/pf19" TargetMode="External" Id="rId1694"/><Relationship Type="http://schemas.openxmlformats.org/officeDocument/2006/relationships/hyperlink" Target="https://scryfall.com/sets/pf19" TargetMode="External" Id="rId1695"/><Relationship Type="http://schemas.openxmlformats.org/officeDocument/2006/relationships/hyperlink" Target="https://scryfall.com/sets/pf19" TargetMode="External" Id="rId1696"/><Relationship Type="http://schemas.openxmlformats.org/officeDocument/2006/relationships/hyperlink" Target="https://scryfall.com/sets/uma" TargetMode="External" Id="rId1697"/><Relationship Type="http://schemas.openxmlformats.org/officeDocument/2006/relationships/hyperlink" Target="https://scryfall.com/sets/uma" TargetMode="External" Id="rId1698"/><Relationship Type="http://schemas.openxmlformats.org/officeDocument/2006/relationships/hyperlink" Target="https://scryfall.com/sets/uma" TargetMode="External" Id="rId1699"/><Relationship Type="http://schemas.openxmlformats.org/officeDocument/2006/relationships/hyperlink" Target="https://scryfall.com/sets/puma" TargetMode="External" Id="rId1700"/><Relationship Type="http://schemas.openxmlformats.org/officeDocument/2006/relationships/hyperlink" Target="https://scryfall.com/sets/puma" TargetMode="External" Id="rId1701"/><Relationship Type="http://schemas.openxmlformats.org/officeDocument/2006/relationships/hyperlink" Target="https://scryfall.com/sets/puma" TargetMode="External" Id="rId1702"/><Relationship Type="http://schemas.openxmlformats.org/officeDocument/2006/relationships/hyperlink" Target="https://scryfall.com/sets/puma" TargetMode="External" Id="rId1703"/><Relationship Type="http://schemas.openxmlformats.org/officeDocument/2006/relationships/hyperlink" Target="https://scryfall.com/sets/tuma" TargetMode="External" Id="rId1704"/><Relationship Type="http://schemas.openxmlformats.org/officeDocument/2006/relationships/hyperlink" Target="https://scryfall.com/sets/tuma" TargetMode="External" Id="rId1705"/><Relationship Type="http://schemas.openxmlformats.org/officeDocument/2006/relationships/hyperlink" Target="https://scryfall.com/sets/tuma" TargetMode="External" Id="rId1706"/><Relationship Type="http://schemas.openxmlformats.org/officeDocument/2006/relationships/hyperlink" Target="https://scryfall.com/sets/tuma" TargetMode="External" Id="rId1707"/><Relationship Type="http://schemas.openxmlformats.org/officeDocument/2006/relationships/hyperlink" Target="https://scryfall.com/sets/gnt" TargetMode="External" Id="rId1708"/><Relationship Type="http://schemas.openxmlformats.org/officeDocument/2006/relationships/hyperlink" Target="https://scryfall.com/sets/gnt" TargetMode="External" Id="rId1709"/><Relationship Type="http://schemas.openxmlformats.org/officeDocument/2006/relationships/hyperlink" Target="https://scryfall.com/sets/gnt" TargetMode="External" Id="rId1710"/><Relationship Type="http://schemas.openxmlformats.org/officeDocument/2006/relationships/hyperlink" Target="https://scryfall.com/sets/gnt" TargetMode="External" Id="rId1711"/><Relationship Type="http://schemas.openxmlformats.org/officeDocument/2006/relationships/hyperlink" Target="https://scryfall.com/sets/gk1" TargetMode="External" Id="rId1712"/><Relationship Type="http://schemas.openxmlformats.org/officeDocument/2006/relationships/hyperlink" Target="https://scryfall.com/sets/gk1" TargetMode="External" Id="rId1713"/><Relationship Type="http://schemas.openxmlformats.org/officeDocument/2006/relationships/hyperlink" Target="https://scryfall.com/sets/gk1" TargetMode="External" Id="rId1714"/><Relationship Type="http://schemas.openxmlformats.org/officeDocument/2006/relationships/hyperlink" Target="https://scryfall.com/sets/tgk1" TargetMode="External" Id="rId1715"/><Relationship Type="http://schemas.openxmlformats.org/officeDocument/2006/relationships/hyperlink" Target="https://scryfall.com/sets/tgk1" TargetMode="External" Id="rId1716"/><Relationship Type="http://schemas.openxmlformats.org/officeDocument/2006/relationships/hyperlink" Target="https://scryfall.com/sets/tgk1" TargetMode="External" Id="rId1717"/><Relationship Type="http://schemas.openxmlformats.org/officeDocument/2006/relationships/hyperlink" Target="https://scryfall.com/sets/tgk1" TargetMode="External" Id="rId1718"/><Relationship Type="http://schemas.openxmlformats.org/officeDocument/2006/relationships/hyperlink" Target="https://scryfall.com/sets/grn" TargetMode="External" Id="rId1719"/><Relationship Type="http://schemas.openxmlformats.org/officeDocument/2006/relationships/hyperlink" Target="https://scryfall.com/sets/grn" TargetMode="External" Id="rId1720"/><Relationship Type="http://schemas.openxmlformats.org/officeDocument/2006/relationships/hyperlink" Target="https://scryfall.com/sets/grn" TargetMode="External" Id="rId1721"/><Relationship Type="http://schemas.openxmlformats.org/officeDocument/2006/relationships/hyperlink" Target="https://scryfall.com/sets/pgrn" TargetMode="External" Id="rId1722"/><Relationship Type="http://schemas.openxmlformats.org/officeDocument/2006/relationships/hyperlink" Target="https://scryfall.com/sets/pgrn" TargetMode="External" Id="rId1723"/><Relationship Type="http://schemas.openxmlformats.org/officeDocument/2006/relationships/hyperlink" Target="https://scryfall.com/sets/pgrn" TargetMode="External" Id="rId1724"/><Relationship Type="http://schemas.openxmlformats.org/officeDocument/2006/relationships/hyperlink" Target="https://scryfall.com/sets/tgrn" TargetMode="External" Id="rId1725"/><Relationship Type="http://schemas.openxmlformats.org/officeDocument/2006/relationships/hyperlink" Target="https://scryfall.com/sets/tgrn" TargetMode="External" Id="rId1726"/><Relationship Type="http://schemas.openxmlformats.org/officeDocument/2006/relationships/hyperlink" Target="https://scryfall.com/sets/tgrn" TargetMode="External" Id="rId1727"/><Relationship Type="http://schemas.openxmlformats.org/officeDocument/2006/relationships/hyperlink" Target="https://scryfall.com/sets/tgrn" TargetMode="External" Id="rId1728"/><Relationship Type="http://schemas.openxmlformats.org/officeDocument/2006/relationships/hyperlink" Target="https://scryfall.com/sets/prwk" TargetMode="External" Id="rId1729"/><Relationship Type="http://schemas.openxmlformats.org/officeDocument/2006/relationships/hyperlink" Target="https://scryfall.com/sets/prwk" TargetMode="External" Id="rId1730"/><Relationship Type="http://schemas.openxmlformats.org/officeDocument/2006/relationships/hyperlink" Target="https://scryfall.com/sets/prwk" TargetMode="External" Id="rId1731"/><Relationship Type="http://schemas.openxmlformats.org/officeDocument/2006/relationships/hyperlink" Target="https://scryfall.com/sets/prwk" TargetMode="External" Id="rId1732"/><Relationship Type="http://schemas.openxmlformats.org/officeDocument/2006/relationships/hyperlink" Target="https://scryfall.com/sets/med" TargetMode="External" Id="rId1733"/><Relationship Type="http://schemas.openxmlformats.org/officeDocument/2006/relationships/hyperlink" Target="https://scryfall.com/sets/med" TargetMode="External" Id="rId1734"/><Relationship Type="http://schemas.openxmlformats.org/officeDocument/2006/relationships/hyperlink" Target="https://scryfall.com/sets/med" TargetMode="External" Id="rId1735"/><Relationship Type="http://schemas.openxmlformats.org/officeDocument/2006/relationships/hyperlink" Target="https://scryfall.com/sets/med" TargetMode="External" Id="rId1736"/><Relationship Type="http://schemas.openxmlformats.org/officeDocument/2006/relationships/hyperlink" Target="https://scryfall.com/sets/tmed" TargetMode="External" Id="rId1737"/><Relationship Type="http://schemas.openxmlformats.org/officeDocument/2006/relationships/hyperlink" Target="https://scryfall.com/sets/tmed" TargetMode="External" Id="rId1738"/><Relationship Type="http://schemas.openxmlformats.org/officeDocument/2006/relationships/hyperlink" Target="https://scryfall.com/sets/tmed" TargetMode="External" Id="rId1739"/><Relationship Type="http://schemas.openxmlformats.org/officeDocument/2006/relationships/hyperlink" Target="https://scryfall.com/sets/tmed" TargetMode="External" Id="rId1740"/><Relationship Type="http://schemas.openxmlformats.org/officeDocument/2006/relationships/hyperlink" Target="https://scryfall.com/sets/c18" TargetMode="External" Id="rId1741"/><Relationship Type="http://schemas.openxmlformats.org/officeDocument/2006/relationships/hyperlink" Target="https://scryfall.com/sets/c18" TargetMode="External" Id="rId1742"/><Relationship Type="http://schemas.openxmlformats.org/officeDocument/2006/relationships/hyperlink" Target="https://scryfall.com/sets/c18" TargetMode="External" Id="rId1743"/><Relationship Type="http://schemas.openxmlformats.org/officeDocument/2006/relationships/hyperlink" Target="https://scryfall.com/sets/tc18" TargetMode="External" Id="rId1744"/><Relationship Type="http://schemas.openxmlformats.org/officeDocument/2006/relationships/hyperlink" Target="https://scryfall.com/sets/tc18" TargetMode="External" Id="rId1745"/><Relationship Type="http://schemas.openxmlformats.org/officeDocument/2006/relationships/hyperlink" Target="https://scryfall.com/sets/tc18" TargetMode="External" Id="rId1746"/><Relationship Type="http://schemas.openxmlformats.org/officeDocument/2006/relationships/hyperlink" Target="https://scryfall.com/sets/tc18" TargetMode="External" Id="rId1747"/><Relationship Type="http://schemas.openxmlformats.org/officeDocument/2006/relationships/hyperlink" Target="https://scryfall.com/sets/oc18" TargetMode="External" Id="rId1748"/><Relationship Type="http://schemas.openxmlformats.org/officeDocument/2006/relationships/hyperlink" Target="https://scryfall.com/sets/oc18" TargetMode="External" Id="rId1749"/><Relationship Type="http://schemas.openxmlformats.org/officeDocument/2006/relationships/hyperlink" Target="https://scryfall.com/sets/oc18" TargetMode="External" Id="rId1750"/><Relationship Type="http://schemas.openxmlformats.org/officeDocument/2006/relationships/hyperlink" Target="https://scryfall.com/sets/oc18" TargetMode="External" Id="rId1751"/><Relationship Type="http://schemas.openxmlformats.org/officeDocument/2006/relationships/hyperlink" Target="https://scryfall.com/cubes/protour" TargetMode="External" Id="rId1752"/><Relationship Type="http://schemas.openxmlformats.org/officeDocument/2006/relationships/hyperlink" Target="https://scryfall.com/cubes/protour" TargetMode="External" Id="rId1753"/><Relationship Type="http://schemas.openxmlformats.org/officeDocument/2006/relationships/hyperlink" Target="https://scryfall.com/cubes/protour" TargetMode="External" Id="rId1754"/><Relationship Type="http://schemas.openxmlformats.org/officeDocument/2006/relationships/hyperlink" Target="https://scryfall.com/sets/ph17" TargetMode="External" Id="rId1755"/><Relationship Type="http://schemas.openxmlformats.org/officeDocument/2006/relationships/hyperlink" Target="https://scryfall.com/sets/ph17" TargetMode="External" Id="rId1756"/><Relationship Type="http://schemas.openxmlformats.org/officeDocument/2006/relationships/hyperlink" Target="https://scryfall.com/sets/ph17" TargetMode="External" Id="rId1757"/><Relationship Type="http://schemas.openxmlformats.org/officeDocument/2006/relationships/hyperlink" Target="https://scryfall.com/sets/ph17" TargetMode="External" Id="rId1758"/><Relationship Type="http://schemas.openxmlformats.org/officeDocument/2006/relationships/hyperlink" Target="https://scryfall.com/sets/ps18" TargetMode="External" Id="rId1759"/><Relationship Type="http://schemas.openxmlformats.org/officeDocument/2006/relationships/hyperlink" Target="https://scryfall.com/sets/ps18" TargetMode="External" Id="rId1760"/><Relationship Type="http://schemas.openxmlformats.org/officeDocument/2006/relationships/hyperlink" Target="https://scryfall.com/sets/ps18" TargetMode="External" Id="rId1761"/><Relationship Type="http://schemas.openxmlformats.org/officeDocument/2006/relationships/hyperlink" Target="https://scryfall.com/sets/ps18" TargetMode="External" Id="rId1762"/><Relationship Type="http://schemas.openxmlformats.org/officeDocument/2006/relationships/hyperlink" Target="https://scryfall.com/sets/ana" TargetMode="External" Id="rId1763"/><Relationship Type="http://schemas.openxmlformats.org/officeDocument/2006/relationships/hyperlink" Target="https://scryfall.com/sets/ana" TargetMode="External" Id="rId1764"/><Relationship Type="http://schemas.openxmlformats.org/officeDocument/2006/relationships/hyperlink" Target="https://scryfall.com/sets/ana" TargetMode="External" Id="rId1765"/><Relationship Type="http://schemas.openxmlformats.org/officeDocument/2006/relationships/hyperlink" Target="https://scryfall.com/sets/ana" TargetMode="External" Id="rId1766"/><Relationship Type="http://schemas.openxmlformats.org/officeDocument/2006/relationships/hyperlink" Target="https://scryfall.com/sets/xana" TargetMode="External" Id="rId1767"/><Relationship Type="http://schemas.openxmlformats.org/officeDocument/2006/relationships/hyperlink" Target="https://scryfall.com/sets/xana" TargetMode="External" Id="rId1768"/><Relationship Type="http://schemas.openxmlformats.org/officeDocument/2006/relationships/hyperlink" Target="https://scryfall.com/sets/xana" TargetMode="External" Id="rId1769"/><Relationship Type="http://schemas.openxmlformats.org/officeDocument/2006/relationships/hyperlink" Target="https://scryfall.com/sets/xana" TargetMode="External" Id="rId1770"/><Relationship Type="http://schemas.openxmlformats.org/officeDocument/2006/relationships/hyperlink" Target="https://scryfall.com/sets/oana" TargetMode="External" Id="rId1771"/><Relationship Type="http://schemas.openxmlformats.org/officeDocument/2006/relationships/hyperlink" Target="https://scryfall.com/sets/oana" TargetMode="External" Id="rId1772"/><Relationship Type="http://schemas.openxmlformats.org/officeDocument/2006/relationships/hyperlink" Target="https://scryfall.com/sets/oana" TargetMode="External" Id="rId1773"/><Relationship Type="http://schemas.openxmlformats.org/officeDocument/2006/relationships/hyperlink" Target="https://scryfall.com/sets/oana" TargetMode="External" Id="rId1774"/><Relationship Type="http://schemas.openxmlformats.org/officeDocument/2006/relationships/hyperlink" Target="https://scryfall.com/sets/pana" TargetMode="External" Id="rId1775"/><Relationship Type="http://schemas.openxmlformats.org/officeDocument/2006/relationships/hyperlink" Target="https://scryfall.com/sets/pana" TargetMode="External" Id="rId1776"/><Relationship Type="http://schemas.openxmlformats.org/officeDocument/2006/relationships/hyperlink" Target="https://scryfall.com/sets/pana" TargetMode="External" Id="rId1777"/><Relationship Type="http://schemas.openxmlformats.org/officeDocument/2006/relationships/hyperlink" Target="https://scryfall.com/sets/pana" TargetMode="External" Id="rId1778"/><Relationship Type="http://schemas.openxmlformats.org/officeDocument/2006/relationships/hyperlink" Target="https://scryfall.com/sets/m19" TargetMode="External" Id="rId1779"/><Relationship Type="http://schemas.openxmlformats.org/officeDocument/2006/relationships/hyperlink" Target="https://scryfall.com/sets/m19" TargetMode="External" Id="rId1780"/><Relationship Type="http://schemas.openxmlformats.org/officeDocument/2006/relationships/hyperlink" Target="https://scryfall.com/sets/m19" TargetMode="External" Id="rId1781"/><Relationship Type="http://schemas.openxmlformats.org/officeDocument/2006/relationships/hyperlink" Target="https://scryfall.com/sets/pm19" TargetMode="External" Id="rId1782"/><Relationship Type="http://schemas.openxmlformats.org/officeDocument/2006/relationships/hyperlink" Target="https://scryfall.com/sets/pm19" TargetMode="External" Id="rId1783"/><Relationship Type="http://schemas.openxmlformats.org/officeDocument/2006/relationships/hyperlink" Target="https://scryfall.com/sets/pm19" TargetMode="External" Id="rId1784"/><Relationship Type="http://schemas.openxmlformats.org/officeDocument/2006/relationships/hyperlink" Target="https://scryfall.com/sets/pm19" TargetMode="External" Id="rId1785"/><Relationship Type="http://schemas.openxmlformats.org/officeDocument/2006/relationships/hyperlink" Target="https://scryfall.com/sets/tm19" TargetMode="External" Id="rId1786"/><Relationship Type="http://schemas.openxmlformats.org/officeDocument/2006/relationships/hyperlink" Target="https://scryfall.com/sets/tm19" TargetMode="External" Id="rId1787"/><Relationship Type="http://schemas.openxmlformats.org/officeDocument/2006/relationships/hyperlink" Target="https://scryfall.com/sets/tm19" TargetMode="External" Id="rId1788"/><Relationship Type="http://schemas.openxmlformats.org/officeDocument/2006/relationships/hyperlink" Target="https://scryfall.com/sets/tm19" TargetMode="External" Id="rId1789"/><Relationship Type="http://schemas.openxmlformats.org/officeDocument/2006/relationships/hyperlink" Target="https://scryfall.com/sets/g18" TargetMode="External" Id="rId1790"/><Relationship Type="http://schemas.openxmlformats.org/officeDocument/2006/relationships/hyperlink" Target="https://scryfall.com/sets/g18" TargetMode="External" Id="rId1791"/><Relationship Type="http://schemas.openxmlformats.org/officeDocument/2006/relationships/hyperlink" Target="https://scryfall.com/sets/g18" TargetMode="External" Id="rId1792"/><Relationship Type="http://schemas.openxmlformats.org/officeDocument/2006/relationships/hyperlink" Target="https://scryfall.com/sets/g18" TargetMode="External" Id="rId1793"/><Relationship Type="http://schemas.openxmlformats.org/officeDocument/2006/relationships/hyperlink" Target="https://scryfall.com/sets/pss3" TargetMode="External" Id="rId1794"/><Relationship Type="http://schemas.openxmlformats.org/officeDocument/2006/relationships/hyperlink" Target="https://scryfall.com/sets/pss3" TargetMode="External" Id="rId1795"/><Relationship Type="http://schemas.openxmlformats.org/officeDocument/2006/relationships/hyperlink" Target="https://scryfall.com/sets/pss3" TargetMode="External" Id="rId1796"/><Relationship Type="http://schemas.openxmlformats.org/officeDocument/2006/relationships/hyperlink" Target="https://scryfall.com/sets/pss3" TargetMode="External" Id="rId1797"/><Relationship Type="http://schemas.openxmlformats.org/officeDocument/2006/relationships/hyperlink" Target="https://scryfall.com/sets/gs1" TargetMode="External" Id="rId1798"/><Relationship Type="http://schemas.openxmlformats.org/officeDocument/2006/relationships/hyperlink" Target="https://scryfall.com/sets/gs1" TargetMode="External" Id="rId1799"/><Relationship Type="http://schemas.openxmlformats.org/officeDocument/2006/relationships/hyperlink" Target="https://scryfall.com/sets/gs1" TargetMode="External" Id="rId1800"/><Relationship Type="http://schemas.openxmlformats.org/officeDocument/2006/relationships/hyperlink" Target="https://scryfall.com/sets/ss1" TargetMode="External" Id="rId1801"/><Relationship Type="http://schemas.openxmlformats.org/officeDocument/2006/relationships/hyperlink" Target="https://scryfall.com/sets/ss1" TargetMode="External" Id="rId1802"/><Relationship Type="http://schemas.openxmlformats.org/officeDocument/2006/relationships/hyperlink" Target="https://scryfall.com/sets/ss1" TargetMode="External" Id="rId1803"/><Relationship Type="http://schemas.openxmlformats.org/officeDocument/2006/relationships/hyperlink" Target="https://scryfall.com/sets/ss1" TargetMode="External" Id="rId1804"/><Relationship Type="http://schemas.openxmlformats.org/officeDocument/2006/relationships/hyperlink" Target="https://scryfall.com/cubes/vintage" TargetMode="External" Id="rId1805"/><Relationship Type="http://schemas.openxmlformats.org/officeDocument/2006/relationships/hyperlink" Target="https://scryfall.com/cubes/vintage" TargetMode="External" Id="rId1806"/><Relationship Type="http://schemas.openxmlformats.org/officeDocument/2006/relationships/hyperlink" Target="https://scryfall.com/cubes/vintage" TargetMode="External" Id="rId1807"/><Relationship Type="http://schemas.openxmlformats.org/officeDocument/2006/relationships/hyperlink" Target="https://scryfall.com/sets/cm2" TargetMode="External" Id="rId1808"/><Relationship Type="http://schemas.openxmlformats.org/officeDocument/2006/relationships/hyperlink" Target="https://scryfall.com/sets/cm2" TargetMode="External" Id="rId1809"/><Relationship Type="http://schemas.openxmlformats.org/officeDocument/2006/relationships/hyperlink" Target="https://scryfall.com/sets/cm2" TargetMode="External" Id="rId1810"/><Relationship Type="http://schemas.openxmlformats.org/officeDocument/2006/relationships/hyperlink" Target="https://scryfall.com/sets/cm2" TargetMode="External" Id="rId1811"/><Relationship Type="http://schemas.openxmlformats.org/officeDocument/2006/relationships/hyperlink" Target="https://scryfall.com/sets/tcm2" TargetMode="External" Id="rId1812"/><Relationship Type="http://schemas.openxmlformats.org/officeDocument/2006/relationships/hyperlink" Target="https://scryfall.com/sets/tcm2" TargetMode="External" Id="rId1813"/><Relationship Type="http://schemas.openxmlformats.org/officeDocument/2006/relationships/hyperlink" Target="https://scryfall.com/sets/tcm2" TargetMode="External" Id="rId1814"/><Relationship Type="http://schemas.openxmlformats.org/officeDocument/2006/relationships/hyperlink" Target="https://scryfall.com/sets/tcm2" TargetMode="External" Id="rId1815"/><Relationship Type="http://schemas.openxmlformats.org/officeDocument/2006/relationships/hyperlink" Target="https://scryfall.com/sets/bbd" TargetMode="External" Id="rId1816"/><Relationship Type="http://schemas.openxmlformats.org/officeDocument/2006/relationships/hyperlink" Target="https://scryfall.com/sets/bbd" TargetMode="External" Id="rId1817"/><Relationship Type="http://schemas.openxmlformats.org/officeDocument/2006/relationships/hyperlink" Target="https://scryfall.com/sets/bbd" TargetMode="External" Id="rId1818"/><Relationship Type="http://schemas.openxmlformats.org/officeDocument/2006/relationships/hyperlink" Target="https://scryfall.com/sets/pbbd" TargetMode="External" Id="rId1819"/><Relationship Type="http://schemas.openxmlformats.org/officeDocument/2006/relationships/hyperlink" Target="https://scryfall.com/sets/pbbd" TargetMode="External" Id="rId1820"/><Relationship Type="http://schemas.openxmlformats.org/officeDocument/2006/relationships/hyperlink" Target="https://scryfall.com/sets/pbbd" TargetMode="External" Id="rId1821"/><Relationship Type="http://schemas.openxmlformats.org/officeDocument/2006/relationships/hyperlink" Target="https://scryfall.com/sets/pbbd" TargetMode="External" Id="rId1822"/><Relationship Type="http://schemas.openxmlformats.org/officeDocument/2006/relationships/hyperlink" Target="https://scryfall.com/sets/tbbd" TargetMode="External" Id="rId1823"/><Relationship Type="http://schemas.openxmlformats.org/officeDocument/2006/relationships/hyperlink" Target="https://scryfall.com/sets/tbbd" TargetMode="External" Id="rId1824"/><Relationship Type="http://schemas.openxmlformats.org/officeDocument/2006/relationships/hyperlink" Target="https://scryfall.com/sets/tbbd" TargetMode="External" Id="rId1825"/><Relationship Type="http://schemas.openxmlformats.org/officeDocument/2006/relationships/hyperlink" Target="https://scryfall.com/sets/tbbd" TargetMode="External" Id="rId1826"/><Relationship Type="http://schemas.openxmlformats.org/officeDocument/2006/relationships/hyperlink" Target="https://scryfall.com/cubes/uncommon" TargetMode="External" Id="rId1827"/><Relationship Type="http://schemas.openxmlformats.org/officeDocument/2006/relationships/hyperlink" Target="https://scryfall.com/cubes/uncommon" TargetMode="External" Id="rId1828"/><Relationship Type="http://schemas.openxmlformats.org/officeDocument/2006/relationships/hyperlink" Target="https://scryfall.com/cubes/uncommon" TargetMode="External" Id="rId1829"/><Relationship Type="http://schemas.openxmlformats.org/officeDocument/2006/relationships/hyperlink" Target="https://scryfall.com/sets/dom" TargetMode="External" Id="rId1830"/><Relationship Type="http://schemas.openxmlformats.org/officeDocument/2006/relationships/hyperlink" Target="https://scryfall.com/sets/dom" TargetMode="External" Id="rId1831"/><Relationship Type="http://schemas.openxmlformats.org/officeDocument/2006/relationships/hyperlink" Target="https://scryfall.com/sets/dom" TargetMode="External" Id="rId1832"/><Relationship Type="http://schemas.openxmlformats.org/officeDocument/2006/relationships/hyperlink" Target="https://scryfall.com/sets/pdom" TargetMode="External" Id="rId1833"/><Relationship Type="http://schemas.openxmlformats.org/officeDocument/2006/relationships/hyperlink" Target="https://scryfall.com/sets/pdom" TargetMode="External" Id="rId1834"/><Relationship Type="http://schemas.openxmlformats.org/officeDocument/2006/relationships/hyperlink" Target="https://scryfall.com/sets/pdom" TargetMode="External" Id="rId1835"/><Relationship Type="http://schemas.openxmlformats.org/officeDocument/2006/relationships/hyperlink" Target="https://scryfall.com/sets/tdom" TargetMode="External" Id="rId1836"/><Relationship Type="http://schemas.openxmlformats.org/officeDocument/2006/relationships/hyperlink" Target="https://scryfall.com/sets/tdom" TargetMode="External" Id="rId1837"/><Relationship Type="http://schemas.openxmlformats.org/officeDocument/2006/relationships/hyperlink" Target="https://scryfall.com/sets/tdom" TargetMode="External" Id="rId1838"/><Relationship Type="http://schemas.openxmlformats.org/officeDocument/2006/relationships/hyperlink" Target="https://scryfall.com/sets/tdom" TargetMode="External" Id="rId1839"/><Relationship Type="http://schemas.openxmlformats.org/officeDocument/2006/relationships/hyperlink" Target="https://scryfall.com/sets/ddu" TargetMode="External" Id="rId1840"/><Relationship Type="http://schemas.openxmlformats.org/officeDocument/2006/relationships/hyperlink" Target="https://scryfall.com/sets/ddu" TargetMode="External" Id="rId1841"/><Relationship Type="http://schemas.openxmlformats.org/officeDocument/2006/relationships/hyperlink" Target="https://scryfall.com/sets/ddu" TargetMode="External" Id="rId1842"/><Relationship Type="http://schemas.openxmlformats.org/officeDocument/2006/relationships/hyperlink" Target="https://scryfall.com/sets/tddu" TargetMode="External" Id="rId1843"/><Relationship Type="http://schemas.openxmlformats.org/officeDocument/2006/relationships/hyperlink" Target="https://scryfall.com/sets/tddu" TargetMode="External" Id="rId1844"/><Relationship Type="http://schemas.openxmlformats.org/officeDocument/2006/relationships/hyperlink" Target="https://scryfall.com/sets/tddu" TargetMode="External" Id="rId1845"/><Relationship Type="http://schemas.openxmlformats.org/officeDocument/2006/relationships/hyperlink" Target="https://scryfall.com/sets/tddu" TargetMode="External" Id="rId1846"/><Relationship Type="http://schemas.openxmlformats.org/officeDocument/2006/relationships/hyperlink" Target="https://scryfall.com/sets/a25" TargetMode="External" Id="rId1847"/><Relationship Type="http://schemas.openxmlformats.org/officeDocument/2006/relationships/hyperlink" Target="https://scryfall.com/sets/a25" TargetMode="External" Id="rId1848"/><Relationship Type="http://schemas.openxmlformats.org/officeDocument/2006/relationships/hyperlink" Target="https://scryfall.com/sets/a25" TargetMode="External" Id="rId1849"/><Relationship Type="http://schemas.openxmlformats.org/officeDocument/2006/relationships/hyperlink" Target="https://scryfall.com/sets/ta25" TargetMode="External" Id="rId1850"/><Relationship Type="http://schemas.openxmlformats.org/officeDocument/2006/relationships/hyperlink" Target="https://scryfall.com/sets/ta25" TargetMode="External" Id="rId1851"/><Relationship Type="http://schemas.openxmlformats.org/officeDocument/2006/relationships/hyperlink" Target="https://scryfall.com/sets/ta25" TargetMode="External" Id="rId1852"/><Relationship Type="http://schemas.openxmlformats.org/officeDocument/2006/relationships/hyperlink" Target="https://scryfall.com/sets/ta25" TargetMode="External" Id="rId1853"/><Relationship Type="http://schemas.openxmlformats.org/officeDocument/2006/relationships/hyperlink" Target="https://scryfall.com/sets/plny" TargetMode="External" Id="rId1854"/><Relationship Type="http://schemas.openxmlformats.org/officeDocument/2006/relationships/hyperlink" Target="https://scryfall.com/sets/plny" TargetMode="External" Id="rId1855"/><Relationship Type="http://schemas.openxmlformats.org/officeDocument/2006/relationships/hyperlink" Target="https://scryfall.com/sets/plny" TargetMode="External" Id="rId1856"/><Relationship Type="http://schemas.openxmlformats.org/officeDocument/2006/relationships/hyperlink" Target="https://scryfall.com/sets/plny" TargetMode="External" Id="rId1857"/><Relationship Type="http://schemas.openxmlformats.org/officeDocument/2006/relationships/hyperlink" Target="https://scryfall.com/sets/pnat" TargetMode="External" Id="rId1858"/><Relationship Type="http://schemas.openxmlformats.org/officeDocument/2006/relationships/hyperlink" Target="https://scryfall.com/sets/pnat" TargetMode="External" Id="rId1859"/><Relationship Type="http://schemas.openxmlformats.org/officeDocument/2006/relationships/hyperlink" Target="https://scryfall.com/sets/pnat" TargetMode="External" Id="rId1860"/><Relationship Type="http://schemas.openxmlformats.org/officeDocument/2006/relationships/hyperlink" Target="https://scryfall.com/sets/pnat" TargetMode="External" Id="rId1861"/><Relationship Type="http://schemas.openxmlformats.org/officeDocument/2006/relationships/hyperlink" Target="https://scryfall.com/sets/rix" TargetMode="External" Id="rId1862"/><Relationship Type="http://schemas.openxmlformats.org/officeDocument/2006/relationships/hyperlink" Target="https://scryfall.com/sets/rix" TargetMode="External" Id="rId1863"/><Relationship Type="http://schemas.openxmlformats.org/officeDocument/2006/relationships/hyperlink" Target="https://scryfall.com/sets/rix" TargetMode="External" Id="rId1864"/><Relationship Type="http://schemas.openxmlformats.org/officeDocument/2006/relationships/hyperlink" Target="https://scryfall.com/sets/prix" TargetMode="External" Id="rId1865"/><Relationship Type="http://schemas.openxmlformats.org/officeDocument/2006/relationships/hyperlink" Target="https://scryfall.com/sets/prix" TargetMode="External" Id="rId1866"/><Relationship Type="http://schemas.openxmlformats.org/officeDocument/2006/relationships/hyperlink" Target="https://scryfall.com/sets/prix" TargetMode="External" Id="rId1867"/><Relationship Type="http://schemas.openxmlformats.org/officeDocument/2006/relationships/hyperlink" Target="https://scryfall.com/sets/prix" TargetMode="External" Id="rId1868"/><Relationship Type="http://schemas.openxmlformats.org/officeDocument/2006/relationships/hyperlink" Target="https://scryfall.com/sets/trix" TargetMode="External" Id="rId1869"/><Relationship Type="http://schemas.openxmlformats.org/officeDocument/2006/relationships/hyperlink" Target="https://scryfall.com/sets/trix" TargetMode="External" Id="rId1870"/><Relationship Type="http://schemas.openxmlformats.org/officeDocument/2006/relationships/hyperlink" Target="https://scryfall.com/sets/trix" TargetMode="External" Id="rId1871"/><Relationship Type="http://schemas.openxmlformats.org/officeDocument/2006/relationships/hyperlink" Target="https://scryfall.com/sets/trix" TargetMode="External" Id="rId1872"/><Relationship Type="http://schemas.openxmlformats.org/officeDocument/2006/relationships/hyperlink" Target="https://scryfall.com/sets/j18" TargetMode="External" Id="rId1873"/><Relationship Type="http://schemas.openxmlformats.org/officeDocument/2006/relationships/hyperlink" Target="https://scryfall.com/sets/j18" TargetMode="External" Id="rId1874"/><Relationship Type="http://schemas.openxmlformats.org/officeDocument/2006/relationships/hyperlink" Target="https://scryfall.com/sets/j18" TargetMode="External" Id="rId1875"/><Relationship Type="http://schemas.openxmlformats.org/officeDocument/2006/relationships/hyperlink" Target="https://scryfall.com/sets/j18" TargetMode="External" Id="rId1876"/><Relationship Type="http://schemas.openxmlformats.org/officeDocument/2006/relationships/hyperlink" Target="https://scryfall.com/sets/f18" TargetMode="External" Id="rId1877"/><Relationship Type="http://schemas.openxmlformats.org/officeDocument/2006/relationships/hyperlink" Target="https://scryfall.com/sets/f18" TargetMode="External" Id="rId1878"/><Relationship Type="http://schemas.openxmlformats.org/officeDocument/2006/relationships/hyperlink" Target="https://scryfall.com/sets/f18" TargetMode="External" Id="rId1879"/><Relationship Type="http://schemas.openxmlformats.org/officeDocument/2006/relationships/hyperlink" Target="https://scryfall.com/sets/f18" TargetMode="External" Id="rId1880"/><Relationship Type="http://schemas.openxmlformats.org/officeDocument/2006/relationships/hyperlink" Target="https://scryfall.com/sets/ust" TargetMode="External" Id="rId1881"/><Relationship Type="http://schemas.openxmlformats.org/officeDocument/2006/relationships/hyperlink" Target="https://scryfall.com/sets/ust" TargetMode="External" Id="rId1882"/><Relationship Type="http://schemas.openxmlformats.org/officeDocument/2006/relationships/hyperlink" Target="https://scryfall.com/sets/ust" TargetMode="External" Id="rId1883"/><Relationship Type="http://schemas.openxmlformats.org/officeDocument/2006/relationships/hyperlink" Target="https://scryfall.com/sets/ust" TargetMode="External" Id="rId1884"/><Relationship Type="http://schemas.openxmlformats.org/officeDocument/2006/relationships/hyperlink" Target="https://scryfall.com/sets/pust" TargetMode="External" Id="rId1885"/><Relationship Type="http://schemas.openxmlformats.org/officeDocument/2006/relationships/hyperlink" Target="https://scryfall.com/sets/pust" TargetMode="External" Id="rId1886"/><Relationship Type="http://schemas.openxmlformats.org/officeDocument/2006/relationships/hyperlink" Target="https://scryfall.com/sets/pust" TargetMode="External" Id="rId1887"/><Relationship Type="http://schemas.openxmlformats.org/officeDocument/2006/relationships/hyperlink" Target="https://scryfall.com/sets/pust" TargetMode="External" Id="rId1888"/><Relationship Type="http://schemas.openxmlformats.org/officeDocument/2006/relationships/hyperlink" Target="https://scryfall.com/sets/tust" TargetMode="External" Id="rId1889"/><Relationship Type="http://schemas.openxmlformats.org/officeDocument/2006/relationships/hyperlink" Target="https://scryfall.com/sets/tust" TargetMode="External" Id="rId1890"/><Relationship Type="http://schemas.openxmlformats.org/officeDocument/2006/relationships/hyperlink" Target="https://scryfall.com/sets/tust" TargetMode="External" Id="rId1891"/><Relationship Type="http://schemas.openxmlformats.org/officeDocument/2006/relationships/hyperlink" Target="https://scryfall.com/sets/tust" TargetMode="External" Id="rId1892"/><Relationship Type="http://schemas.openxmlformats.org/officeDocument/2006/relationships/hyperlink" Target="https://scryfall.com/sets/v17" TargetMode="External" Id="rId1893"/><Relationship Type="http://schemas.openxmlformats.org/officeDocument/2006/relationships/hyperlink" Target="https://scryfall.com/sets/v17" TargetMode="External" Id="rId1894"/><Relationship Type="http://schemas.openxmlformats.org/officeDocument/2006/relationships/hyperlink" Target="https://scryfall.com/sets/v17" TargetMode="External" Id="rId1895"/><Relationship Type="http://schemas.openxmlformats.org/officeDocument/2006/relationships/hyperlink" Target="https://scryfall.com/sets/v17" TargetMode="External" Id="rId1896"/><Relationship Type="http://schemas.openxmlformats.org/officeDocument/2006/relationships/hyperlink" Target="https://scryfall.com/sets/e02" TargetMode="External" Id="rId1897"/><Relationship Type="http://schemas.openxmlformats.org/officeDocument/2006/relationships/hyperlink" Target="https://scryfall.com/sets/e02" TargetMode="External" Id="rId1898"/><Relationship Type="http://schemas.openxmlformats.org/officeDocument/2006/relationships/hyperlink" Target="https://scryfall.com/sets/e02" TargetMode="External" Id="rId1899"/><Relationship Type="http://schemas.openxmlformats.org/officeDocument/2006/relationships/hyperlink" Target="https://scryfall.com/sets/e02" TargetMode="External" Id="rId1900"/><Relationship Type="http://schemas.openxmlformats.org/officeDocument/2006/relationships/hyperlink" Target="https://scryfall.com/sets/ima" TargetMode="External" Id="rId1901"/><Relationship Type="http://schemas.openxmlformats.org/officeDocument/2006/relationships/hyperlink" Target="https://scryfall.com/sets/ima" TargetMode="External" Id="rId1902"/><Relationship Type="http://schemas.openxmlformats.org/officeDocument/2006/relationships/hyperlink" Target="https://scryfall.com/sets/ima" TargetMode="External" Id="rId1903"/><Relationship Type="http://schemas.openxmlformats.org/officeDocument/2006/relationships/hyperlink" Target="https://scryfall.com/sets/tima" TargetMode="External" Id="rId1904"/><Relationship Type="http://schemas.openxmlformats.org/officeDocument/2006/relationships/hyperlink" Target="https://scryfall.com/sets/tima" TargetMode="External" Id="rId1905"/><Relationship Type="http://schemas.openxmlformats.org/officeDocument/2006/relationships/hyperlink" Target="https://scryfall.com/sets/tima" TargetMode="External" Id="rId1906"/><Relationship Type="http://schemas.openxmlformats.org/officeDocument/2006/relationships/hyperlink" Target="https://scryfall.com/sets/tima" TargetMode="External" Id="rId1907"/><Relationship Type="http://schemas.openxmlformats.org/officeDocument/2006/relationships/hyperlink" Target="https://scryfall.com/sets/ddt" TargetMode="External" Id="rId1908"/><Relationship Type="http://schemas.openxmlformats.org/officeDocument/2006/relationships/hyperlink" Target="https://scryfall.com/sets/ddt" TargetMode="External" Id="rId1909"/><Relationship Type="http://schemas.openxmlformats.org/officeDocument/2006/relationships/hyperlink" Target="https://scryfall.com/sets/ddt" TargetMode="External" Id="rId1910"/><Relationship Type="http://schemas.openxmlformats.org/officeDocument/2006/relationships/hyperlink" Target="https://scryfall.com/sets/tddt" TargetMode="External" Id="rId1911"/><Relationship Type="http://schemas.openxmlformats.org/officeDocument/2006/relationships/hyperlink" Target="https://scryfall.com/sets/tddt" TargetMode="External" Id="rId1912"/><Relationship Type="http://schemas.openxmlformats.org/officeDocument/2006/relationships/hyperlink" Target="https://scryfall.com/sets/tddt" TargetMode="External" Id="rId1913"/><Relationship Type="http://schemas.openxmlformats.org/officeDocument/2006/relationships/hyperlink" Target="https://scryfall.com/sets/tddt" TargetMode="External" Id="rId1914"/><Relationship Type="http://schemas.openxmlformats.org/officeDocument/2006/relationships/hyperlink" Target="https://scryfall.com/sets/g17" TargetMode="External" Id="rId1915"/><Relationship Type="http://schemas.openxmlformats.org/officeDocument/2006/relationships/hyperlink" Target="https://scryfall.com/sets/g17" TargetMode="External" Id="rId1916"/><Relationship Type="http://schemas.openxmlformats.org/officeDocument/2006/relationships/hyperlink" Target="https://scryfall.com/sets/g17" TargetMode="External" Id="rId1917"/><Relationship Type="http://schemas.openxmlformats.org/officeDocument/2006/relationships/hyperlink" Target="https://scryfall.com/sets/g17" TargetMode="External" Id="rId1918"/><Relationship Type="http://schemas.openxmlformats.org/officeDocument/2006/relationships/hyperlink" Target="https://scryfall.com/sets/xln" TargetMode="External" Id="rId1919"/><Relationship Type="http://schemas.openxmlformats.org/officeDocument/2006/relationships/hyperlink" Target="https://scryfall.com/sets/xln" TargetMode="External" Id="rId1920"/><Relationship Type="http://schemas.openxmlformats.org/officeDocument/2006/relationships/hyperlink" Target="https://scryfall.com/sets/xln" TargetMode="External" Id="rId1921"/><Relationship Type="http://schemas.openxmlformats.org/officeDocument/2006/relationships/hyperlink" Target="https://scryfall.com/sets/pxln" TargetMode="External" Id="rId1922"/><Relationship Type="http://schemas.openxmlformats.org/officeDocument/2006/relationships/hyperlink" Target="https://scryfall.com/sets/pxln" TargetMode="External" Id="rId1923"/><Relationship Type="http://schemas.openxmlformats.org/officeDocument/2006/relationships/hyperlink" Target="https://scryfall.com/sets/pxln" TargetMode="External" Id="rId1924"/><Relationship Type="http://schemas.openxmlformats.org/officeDocument/2006/relationships/hyperlink" Target="https://scryfall.com/sets/pxln" TargetMode="External" Id="rId1925"/><Relationship Type="http://schemas.openxmlformats.org/officeDocument/2006/relationships/hyperlink" Target="https://scryfall.com/sets/txln" TargetMode="External" Id="rId1926"/><Relationship Type="http://schemas.openxmlformats.org/officeDocument/2006/relationships/hyperlink" Target="https://scryfall.com/sets/txln" TargetMode="External" Id="rId1927"/><Relationship Type="http://schemas.openxmlformats.org/officeDocument/2006/relationships/hyperlink" Target="https://scryfall.com/sets/txln" TargetMode="External" Id="rId1928"/><Relationship Type="http://schemas.openxmlformats.org/officeDocument/2006/relationships/hyperlink" Target="https://scryfall.com/sets/txln" TargetMode="External" Id="rId1929"/><Relationship Type="http://schemas.openxmlformats.org/officeDocument/2006/relationships/hyperlink" Target="https://scryfall.com/sets/pxtc" TargetMode="External" Id="rId1930"/><Relationship Type="http://schemas.openxmlformats.org/officeDocument/2006/relationships/hyperlink" Target="https://scryfall.com/sets/pxtc" TargetMode="External" Id="rId1931"/><Relationship Type="http://schemas.openxmlformats.org/officeDocument/2006/relationships/hyperlink" Target="https://scryfall.com/sets/pxtc" TargetMode="External" Id="rId1932"/><Relationship Type="http://schemas.openxmlformats.org/officeDocument/2006/relationships/hyperlink" Target="https://scryfall.com/sets/pxtc" TargetMode="External" Id="rId1933"/><Relationship Type="http://schemas.openxmlformats.org/officeDocument/2006/relationships/hyperlink" Target="https://scryfall.com/sets/pss2" TargetMode="External" Id="rId1934"/><Relationship Type="http://schemas.openxmlformats.org/officeDocument/2006/relationships/hyperlink" Target="https://scryfall.com/sets/pss2" TargetMode="External" Id="rId1935"/><Relationship Type="http://schemas.openxmlformats.org/officeDocument/2006/relationships/hyperlink" Target="https://scryfall.com/sets/pss2" TargetMode="External" Id="rId1936"/><Relationship Type="http://schemas.openxmlformats.org/officeDocument/2006/relationships/hyperlink" Target="https://scryfall.com/sets/pss2" TargetMode="External" Id="rId1937"/><Relationship Type="http://schemas.openxmlformats.org/officeDocument/2006/relationships/hyperlink" Target="https://scryfall.com/sets/h17" TargetMode="External" Id="rId1938"/><Relationship Type="http://schemas.openxmlformats.org/officeDocument/2006/relationships/hyperlink" Target="https://scryfall.com/sets/h17" TargetMode="External" Id="rId1939"/><Relationship Type="http://schemas.openxmlformats.org/officeDocument/2006/relationships/hyperlink" Target="https://scryfall.com/sets/h17" TargetMode="External" Id="rId1940"/><Relationship Type="http://schemas.openxmlformats.org/officeDocument/2006/relationships/hyperlink" Target="https://scryfall.com/sets/h17" TargetMode="External" Id="rId1941"/><Relationship Type="http://schemas.openxmlformats.org/officeDocument/2006/relationships/hyperlink" Target="https://scryfall.com/sets/phtr" TargetMode="External" Id="rId1942"/><Relationship Type="http://schemas.openxmlformats.org/officeDocument/2006/relationships/hyperlink" Target="https://scryfall.com/sets/phtr" TargetMode="External" Id="rId1943"/><Relationship Type="http://schemas.openxmlformats.org/officeDocument/2006/relationships/hyperlink" Target="https://scryfall.com/sets/phtr" TargetMode="External" Id="rId1944"/><Relationship Type="http://schemas.openxmlformats.org/officeDocument/2006/relationships/hyperlink" Target="https://scryfall.com/sets/phtr" TargetMode="External" Id="rId1945"/><Relationship Type="http://schemas.openxmlformats.org/officeDocument/2006/relationships/hyperlink" Target="https://scryfall.com/cubes/modern" TargetMode="External" Id="rId1946"/><Relationship Type="http://schemas.openxmlformats.org/officeDocument/2006/relationships/hyperlink" Target="https://scryfall.com/cubes/modern" TargetMode="External" Id="rId1947"/><Relationship Type="http://schemas.openxmlformats.org/officeDocument/2006/relationships/hyperlink" Target="https://scryfall.com/cubes/modern" TargetMode="External" Id="rId1948"/><Relationship Type="http://schemas.openxmlformats.org/officeDocument/2006/relationships/hyperlink" Target="https://scryfall.com/sets/c17" TargetMode="External" Id="rId1949"/><Relationship Type="http://schemas.openxmlformats.org/officeDocument/2006/relationships/hyperlink" Target="https://scryfall.com/sets/c17" TargetMode="External" Id="rId1950"/><Relationship Type="http://schemas.openxmlformats.org/officeDocument/2006/relationships/hyperlink" Target="https://scryfall.com/sets/c17" TargetMode="External" Id="rId1951"/><Relationship Type="http://schemas.openxmlformats.org/officeDocument/2006/relationships/hyperlink" Target="https://scryfall.com/sets/tc17" TargetMode="External" Id="rId1952"/><Relationship Type="http://schemas.openxmlformats.org/officeDocument/2006/relationships/hyperlink" Target="https://scryfall.com/sets/tc17" TargetMode="External" Id="rId1953"/><Relationship Type="http://schemas.openxmlformats.org/officeDocument/2006/relationships/hyperlink" Target="https://scryfall.com/sets/tc17" TargetMode="External" Id="rId1954"/><Relationship Type="http://schemas.openxmlformats.org/officeDocument/2006/relationships/hyperlink" Target="https://scryfall.com/sets/tc17" TargetMode="External" Id="rId1955"/><Relationship Type="http://schemas.openxmlformats.org/officeDocument/2006/relationships/hyperlink" Target="https://scryfall.com/sets/oc17" TargetMode="External" Id="rId1956"/><Relationship Type="http://schemas.openxmlformats.org/officeDocument/2006/relationships/hyperlink" Target="https://scryfall.com/sets/oc17" TargetMode="External" Id="rId1957"/><Relationship Type="http://schemas.openxmlformats.org/officeDocument/2006/relationships/hyperlink" Target="https://scryfall.com/sets/oc17" TargetMode="External" Id="rId1958"/><Relationship Type="http://schemas.openxmlformats.org/officeDocument/2006/relationships/hyperlink" Target="https://scryfall.com/sets/oc17" TargetMode="External" Id="rId1959"/><Relationship Type="http://schemas.openxmlformats.org/officeDocument/2006/relationships/hyperlink" Target="https://scryfall.com/sets/ps17" TargetMode="External" Id="rId1960"/><Relationship Type="http://schemas.openxmlformats.org/officeDocument/2006/relationships/hyperlink" Target="https://scryfall.com/sets/ps17" TargetMode="External" Id="rId1961"/><Relationship Type="http://schemas.openxmlformats.org/officeDocument/2006/relationships/hyperlink" Target="https://scryfall.com/sets/ps17" TargetMode="External" Id="rId1962"/><Relationship Type="http://schemas.openxmlformats.org/officeDocument/2006/relationships/hyperlink" Target="https://scryfall.com/sets/ps17" TargetMode="External" Id="rId1963"/><Relationship Type="http://schemas.openxmlformats.org/officeDocument/2006/relationships/hyperlink" Target="https://scryfall.com/sets/hou" TargetMode="External" Id="rId1964"/><Relationship Type="http://schemas.openxmlformats.org/officeDocument/2006/relationships/hyperlink" Target="https://scryfall.com/sets/hou" TargetMode="External" Id="rId1965"/><Relationship Type="http://schemas.openxmlformats.org/officeDocument/2006/relationships/hyperlink" Target="https://scryfall.com/sets/hou" TargetMode="External" Id="rId1966"/><Relationship Type="http://schemas.openxmlformats.org/officeDocument/2006/relationships/hyperlink" Target="https://scryfall.com/sets/phou" TargetMode="External" Id="rId1967"/><Relationship Type="http://schemas.openxmlformats.org/officeDocument/2006/relationships/hyperlink" Target="https://scryfall.com/sets/phou" TargetMode="External" Id="rId1968"/><Relationship Type="http://schemas.openxmlformats.org/officeDocument/2006/relationships/hyperlink" Target="https://scryfall.com/sets/phou" TargetMode="External" Id="rId1969"/><Relationship Type="http://schemas.openxmlformats.org/officeDocument/2006/relationships/hyperlink" Target="https://scryfall.com/sets/phou" TargetMode="External" Id="rId1970"/><Relationship Type="http://schemas.openxmlformats.org/officeDocument/2006/relationships/hyperlink" Target="https://scryfall.com/sets/thou" TargetMode="External" Id="rId1971"/><Relationship Type="http://schemas.openxmlformats.org/officeDocument/2006/relationships/hyperlink" Target="https://scryfall.com/sets/thou" TargetMode="External" Id="rId1972"/><Relationship Type="http://schemas.openxmlformats.org/officeDocument/2006/relationships/hyperlink" Target="https://scryfall.com/sets/thou" TargetMode="External" Id="rId1973"/><Relationship Type="http://schemas.openxmlformats.org/officeDocument/2006/relationships/hyperlink" Target="https://scryfall.com/sets/thou" TargetMode="External" Id="rId1974"/><Relationship Type="http://schemas.openxmlformats.org/officeDocument/2006/relationships/hyperlink" Target="https://scryfall.com/sets/e01" TargetMode="External" Id="rId1975"/><Relationship Type="http://schemas.openxmlformats.org/officeDocument/2006/relationships/hyperlink" Target="https://scryfall.com/sets/e01" TargetMode="External" Id="rId1976"/><Relationship Type="http://schemas.openxmlformats.org/officeDocument/2006/relationships/hyperlink" Target="https://scryfall.com/sets/e01" TargetMode="External" Id="rId1977"/><Relationship Type="http://schemas.openxmlformats.org/officeDocument/2006/relationships/hyperlink" Target="https://scryfall.com/sets/e01" TargetMode="External" Id="rId1978"/><Relationship Type="http://schemas.openxmlformats.org/officeDocument/2006/relationships/hyperlink" Target="https://scryfall.com/sets/te01" TargetMode="External" Id="rId1979"/><Relationship Type="http://schemas.openxmlformats.org/officeDocument/2006/relationships/hyperlink" Target="https://scryfall.com/sets/te01" TargetMode="External" Id="rId1980"/><Relationship Type="http://schemas.openxmlformats.org/officeDocument/2006/relationships/hyperlink" Target="https://scryfall.com/sets/te01" TargetMode="External" Id="rId1981"/><Relationship Type="http://schemas.openxmlformats.org/officeDocument/2006/relationships/hyperlink" Target="https://scryfall.com/sets/te01" TargetMode="External" Id="rId1982"/><Relationship Type="http://schemas.openxmlformats.org/officeDocument/2006/relationships/hyperlink" Target="https://scryfall.com/sets/oe01" TargetMode="External" Id="rId1983"/><Relationship Type="http://schemas.openxmlformats.org/officeDocument/2006/relationships/hyperlink" Target="https://scryfall.com/sets/oe01" TargetMode="External" Id="rId1984"/><Relationship Type="http://schemas.openxmlformats.org/officeDocument/2006/relationships/hyperlink" Target="https://scryfall.com/sets/oe01" TargetMode="External" Id="rId1985"/><Relationship Type="http://schemas.openxmlformats.org/officeDocument/2006/relationships/hyperlink" Target="https://scryfall.com/sets/oe01" TargetMode="External" Id="rId1986"/><Relationship Type="http://schemas.openxmlformats.org/officeDocument/2006/relationships/hyperlink" Target="https://scryfall.com/sets/cma" TargetMode="External" Id="rId1987"/><Relationship Type="http://schemas.openxmlformats.org/officeDocument/2006/relationships/hyperlink" Target="https://scryfall.com/sets/cma" TargetMode="External" Id="rId1988"/><Relationship Type="http://schemas.openxmlformats.org/officeDocument/2006/relationships/hyperlink" Target="https://scryfall.com/sets/cma" TargetMode="External" Id="rId1989"/><Relationship Type="http://schemas.openxmlformats.org/officeDocument/2006/relationships/hyperlink" Target="https://scryfall.com/sets/cma" TargetMode="External" Id="rId1990"/><Relationship Type="http://schemas.openxmlformats.org/officeDocument/2006/relationships/hyperlink" Target="https://scryfall.com/sets/tcma" TargetMode="External" Id="rId1991"/><Relationship Type="http://schemas.openxmlformats.org/officeDocument/2006/relationships/hyperlink" Target="https://scryfall.com/sets/tcma" TargetMode="External" Id="rId1992"/><Relationship Type="http://schemas.openxmlformats.org/officeDocument/2006/relationships/hyperlink" Target="https://scryfall.com/sets/tcma" TargetMode="External" Id="rId1993"/><Relationship Type="http://schemas.openxmlformats.org/officeDocument/2006/relationships/hyperlink" Target="https://scryfall.com/sets/tcma" TargetMode="External" Id="rId1994"/><Relationship Type="http://schemas.openxmlformats.org/officeDocument/2006/relationships/hyperlink" Target="https://scryfall.com/sets/akh" TargetMode="External" Id="rId1995"/><Relationship Type="http://schemas.openxmlformats.org/officeDocument/2006/relationships/hyperlink" Target="https://scryfall.com/sets/akh" TargetMode="External" Id="rId1996"/><Relationship Type="http://schemas.openxmlformats.org/officeDocument/2006/relationships/hyperlink" Target="https://scryfall.com/sets/akh" TargetMode="External" Id="rId1997"/><Relationship Type="http://schemas.openxmlformats.org/officeDocument/2006/relationships/hyperlink" Target="https://scryfall.com/sets/mp2" TargetMode="External" Id="rId1998"/><Relationship Type="http://schemas.openxmlformats.org/officeDocument/2006/relationships/hyperlink" Target="https://scryfall.com/sets/mp2" TargetMode="External" Id="rId1999"/><Relationship Type="http://schemas.openxmlformats.org/officeDocument/2006/relationships/hyperlink" Target="https://scryfall.com/sets/mp2" TargetMode="External" Id="rId2000"/><Relationship Type="http://schemas.openxmlformats.org/officeDocument/2006/relationships/hyperlink" Target="https://scryfall.com/sets/mp2" TargetMode="External" Id="rId2001"/><Relationship Type="http://schemas.openxmlformats.org/officeDocument/2006/relationships/hyperlink" Target="https://scryfall.com/sets/pakh" TargetMode="External" Id="rId2002"/><Relationship Type="http://schemas.openxmlformats.org/officeDocument/2006/relationships/hyperlink" Target="https://scryfall.com/sets/pakh" TargetMode="External" Id="rId2003"/><Relationship Type="http://schemas.openxmlformats.org/officeDocument/2006/relationships/hyperlink" Target="https://scryfall.com/sets/pakh" TargetMode="External" Id="rId2004"/><Relationship Type="http://schemas.openxmlformats.org/officeDocument/2006/relationships/hyperlink" Target="https://scryfall.com/sets/pakh" TargetMode="External" Id="rId2005"/><Relationship Type="http://schemas.openxmlformats.org/officeDocument/2006/relationships/hyperlink" Target="https://scryfall.com/sets/takh" TargetMode="External" Id="rId2006"/><Relationship Type="http://schemas.openxmlformats.org/officeDocument/2006/relationships/hyperlink" Target="https://scryfall.com/sets/takh" TargetMode="External" Id="rId2007"/><Relationship Type="http://schemas.openxmlformats.org/officeDocument/2006/relationships/hyperlink" Target="https://scryfall.com/sets/takh" TargetMode="External" Id="rId2008"/><Relationship Type="http://schemas.openxmlformats.org/officeDocument/2006/relationships/hyperlink" Target="https://scryfall.com/sets/takh" TargetMode="External" Id="rId2009"/><Relationship Type="http://schemas.openxmlformats.org/officeDocument/2006/relationships/hyperlink" Target="https://scryfall.com/sets/w17" TargetMode="External" Id="rId2010"/><Relationship Type="http://schemas.openxmlformats.org/officeDocument/2006/relationships/hyperlink" Target="https://scryfall.com/sets/w17" TargetMode="External" Id="rId2011"/><Relationship Type="http://schemas.openxmlformats.org/officeDocument/2006/relationships/hyperlink" Target="https://scryfall.com/sets/w17" TargetMode="External" Id="rId2012"/><Relationship Type="http://schemas.openxmlformats.org/officeDocument/2006/relationships/hyperlink" Target="https://scryfall.com/cubes/legacy" TargetMode="External" Id="rId2013"/><Relationship Type="http://schemas.openxmlformats.org/officeDocument/2006/relationships/hyperlink" Target="https://scryfall.com/cubes/legacy" TargetMode="External" Id="rId2014"/><Relationship Type="http://schemas.openxmlformats.org/officeDocument/2006/relationships/hyperlink" Target="https://scryfall.com/cubes/legacy" TargetMode="External" Id="rId2015"/><Relationship Type="http://schemas.openxmlformats.org/officeDocument/2006/relationships/hyperlink" Target="https://scryfall.com/sets/dds" TargetMode="External" Id="rId2016"/><Relationship Type="http://schemas.openxmlformats.org/officeDocument/2006/relationships/hyperlink" Target="https://scryfall.com/sets/dds" TargetMode="External" Id="rId2017"/><Relationship Type="http://schemas.openxmlformats.org/officeDocument/2006/relationships/hyperlink" Target="https://scryfall.com/sets/dds" TargetMode="External" Id="rId2018"/><Relationship Type="http://schemas.openxmlformats.org/officeDocument/2006/relationships/hyperlink" Target="https://scryfall.com/sets/tdds" TargetMode="External" Id="rId2019"/><Relationship Type="http://schemas.openxmlformats.org/officeDocument/2006/relationships/hyperlink" Target="https://scryfall.com/sets/tdds" TargetMode="External" Id="rId2020"/><Relationship Type="http://schemas.openxmlformats.org/officeDocument/2006/relationships/hyperlink" Target="https://scryfall.com/sets/tdds" TargetMode="External" Id="rId2021"/><Relationship Type="http://schemas.openxmlformats.org/officeDocument/2006/relationships/hyperlink" Target="https://scryfall.com/sets/tdds" TargetMode="External" Id="rId2022"/><Relationship Type="http://schemas.openxmlformats.org/officeDocument/2006/relationships/hyperlink" Target="https://scryfall.com/sets/mm3" TargetMode="External" Id="rId2023"/><Relationship Type="http://schemas.openxmlformats.org/officeDocument/2006/relationships/hyperlink" Target="https://scryfall.com/sets/mm3" TargetMode="External" Id="rId2024"/><Relationship Type="http://schemas.openxmlformats.org/officeDocument/2006/relationships/hyperlink" Target="https://scryfall.com/sets/mm3" TargetMode="External" Id="rId2025"/><Relationship Type="http://schemas.openxmlformats.org/officeDocument/2006/relationships/hyperlink" Target="https://scryfall.com/sets/tmm3" TargetMode="External" Id="rId2026"/><Relationship Type="http://schemas.openxmlformats.org/officeDocument/2006/relationships/hyperlink" Target="https://scryfall.com/sets/tmm3" TargetMode="External" Id="rId2027"/><Relationship Type="http://schemas.openxmlformats.org/officeDocument/2006/relationships/hyperlink" Target="https://scryfall.com/sets/tmm3" TargetMode="External" Id="rId2028"/><Relationship Type="http://schemas.openxmlformats.org/officeDocument/2006/relationships/hyperlink" Target="https://scryfall.com/sets/tmm3" TargetMode="External" Id="rId2029"/><Relationship Type="http://schemas.openxmlformats.org/officeDocument/2006/relationships/hyperlink" Target="https://scryfall.com/sets/aer" TargetMode="External" Id="rId2030"/><Relationship Type="http://schemas.openxmlformats.org/officeDocument/2006/relationships/hyperlink" Target="https://scryfall.com/sets/aer" TargetMode="External" Id="rId2031"/><Relationship Type="http://schemas.openxmlformats.org/officeDocument/2006/relationships/hyperlink" Target="https://scryfall.com/sets/aer" TargetMode="External" Id="rId2032"/><Relationship Type="http://schemas.openxmlformats.org/officeDocument/2006/relationships/hyperlink" Target="https://scryfall.com/sets/paer" TargetMode="External" Id="rId2033"/><Relationship Type="http://schemas.openxmlformats.org/officeDocument/2006/relationships/hyperlink" Target="https://scryfall.com/sets/paer" TargetMode="External" Id="rId2034"/><Relationship Type="http://schemas.openxmlformats.org/officeDocument/2006/relationships/hyperlink" Target="https://scryfall.com/sets/paer" TargetMode="External" Id="rId2035"/><Relationship Type="http://schemas.openxmlformats.org/officeDocument/2006/relationships/hyperlink" Target="https://scryfall.com/sets/paer" TargetMode="External" Id="rId2036"/><Relationship Type="http://schemas.openxmlformats.org/officeDocument/2006/relationships/hyperlink" Target="https://scryfall.com/sets/taer" TargetMode="External" Id="rId2037"/><Relationship Type="http://schemas.openxmlformats.org/officeDocument/2006/relationships/hyperlink" Target="https://scryfall.com/sets/taer" TargetMode="External" Id="rId2038"/><Relationship Type="http://schemas.openxmlformats.org/officeDocument/2006/relationships/hyperlink" Target="https://scryfall.com/sets/taer" TargetMode="External" Id="rId2039"/><Relationship Type="http://schemas.openxmlformats.org/officeDocument/2006/relationships/hyperlink" Target="https://scryfall.com/sets/taer" TargetMode="External" Id="rId2040"/><Relationship Type="http://schemas.openxmlformats.org/officeDocument/2006/relationships/hyperlink" Target="https://scryfall.com/sets/l17" TargetMode="External" Id="rId2041"/><Relationship Type="http://schemas.openxmlformats.org/officeDocument/2006/relationships/hyperlink" Target="https://scryfall.com/sets/l17" TargetMode="External" Id="rId2042"/><Relationship Type="http://schemas.openxmlformats.org/officeDocument/2006/relationships/hyperlink" Target="https://scryfall.com/sets/l17" TargetMode="External" Id="rId2043"/><Relationship Type="http://schemas.openxmlformats.org/officeDocument/2006/relationships/hyperlink" Target="https://scryfall.com/sets/l17" TargetMode="External" Id="rId2044"/><Relationship Type="http://schemas.openxmlformats.org/officeDocument/2006/relationships/hyperlink" Target="https://scryfall.com/sets/f17" TargetMode="External" Id="rId2045"/><Relationship Type="http://schemas.openxmlformats.org/officeDocument/2006/relationships/hyperlink" Target="https://scryfall.com/sets/f17" TargetMode="External" Id="rId2046"/><Relationship Type="http://schemas.openxmlformats.org/officeDocument/2006/relationships/hyperlink" Target="https://scryfall.com/sets/f17" TargetMode="External" Id="rId2047"/><Relationship Type="http://schemas.openxmlformats.org/officeDocument/2006/relationships/hyperlink" Target="https://scryfall.com/sets/f17" TargetMode="External" Id="rId2048"/><Relationship Type="http://schemas.openxmlformats.org/officeDocument/2006/relationships/hyperlink" Target="https://scryfall.com/sets/j17" TargetMode="External" Id="rId2049"/><Relationship Type="http://schemas.openxmlformats.org/officeDocument/2006/relationships/hyperlink" Target="https://scryfall.com/sets/j17" TargetMode="External" Id="rId2050"/><Relationship Type="http://schemas.openxmlformats.org/officeDocument/2006/relationships/hyperlink" Target="https://scryfall.com/sets/j17" TargetMode="External" Id="rId2051"/><Relationship Type="http://schemas.openxmlformats.org/officeDocument/2006/relationships/hyperlink" Target="https://scryfall.com/sets/j17" TargetMode="External" Id="rId2052"/><Relationship Type="http://schemas.openxmlformats.org/officeDocument/2006/relationships/hyperlink" Target="https://scryfall.com/sets/pca" TargetMode="External" Id="rId2053"/><Relationship Type="http://schemas.openxmlformats.org/officeDocument/2006/relationships/hyperlink" Target="https://scryfall.com/sets/pca" TargetMode="External" Id="rId2054"/><Relationship Type="http://schemas.openxmlformats.org/officeDocument/2006/relationships/hyperlink" Target="https://scryfall.com/sets/pca" TargetMode="External" Id="rId2055"/><Relationship Type="http://schemas.openxmlformats.org/officeDocument/2006/relationships/hyperlink" Target="https://scryfall.com/sets/pca" TargetMode="External" Id="rId2056"/><Relationship Type="http://schemas.openxmlformats.org/officeDocument/2006/relationships/hyperlink" Target="https://scryfall.com/sets/tpca" TargetMode="External" Id="rId2057"/><Relationship Type="http://schemas.openxmlformats.org/officeDocument/2006/relationships/hyperlink" Target="https://scryfall.com/sets/tpca" TargetMode="External" Id="rId2058"/><Relationship Type="http://schemas.openxmlformats.org/officeDocument/2006/relationships/hyperlink" Target="https://scryfall.com/sets/tpca" TargetMode="External" Id="rId2059"/><Relationship Type="http://schemas.openxmlformats.org/officeDocument/2006/relationships/hyperlink" Target="https://scryfall.com/sets/tpca" TargetMode="External" Id="rId2060"/><Relationship Type="http://schemas.openxmlformats.org/officeDocument/2006/relationships/hyperlink" Target="https://scryfall.com/sets/opca" TargetMode="External" Id="rId2061"/><Relationship Type="http://schemas.openxmlformats.org/officeDocument/2006/relationships/hyperlink" Target="https://scryfall.com/sets/opca" TargetMode="External" Id="rId2062"/><Relationship Type="http://schemas.openxmlformats.org/officeDocument/2006/relationships/hyperlink" Target="https://scryfall.com/sets/opca" TargetMode="External" Id="rId2063"/><Relationship Type="http://schemas.openxmlformats.org/officeDocument/2006/relationships/hyperlink" Target="https://scryfall.com/sets/opca" TargetMode="External" Id="rId2064"/><Relationship Type="http://schemas.openxmlformats.org/officeDocument/2006/relationships/hyperlink" Target="https://scryfall.com/sets/pz2" TargetMode="External" Id="rId2065"/><Relationship Type="http://schemas.openxmlformats.org/officeDocument/2006/relationships/hyperlink" Target="https://scryfall.com/sets/pz2" TargetMode="External" Id="rId2066"/><Relationship Type="http://schemas.openxmlformats.org/officeDocument/2006/relationships/hyperlink" Target="https://scryfall.com/sets/pz2" TargetMode="External" Id="rId2067"/><Relationship Type="http://schemas.openxmlformats.org/officeDocument/2006/relationships/hyperlink" Target="https://scryfall.com/sets/pz2" TargetMode="External" Id="rId2068"/><Relationship Type="http://schemas.openxmlformats.org/officeDocument/2006/relationships/hyperlink" Target="https://scryfall.com/cubes/twisted" TargetMode="External" Id="rId2069"/><Relationship Type="http://schemas.openxmlformats.org/officeDocument/2006/relationships/hyperlink" Target="https://scryfall.com/cubes/twisted" TargetMode="External" Id="rId2070"/><Relationship Type="http://schemas.openxmlformats.org/officeDocument/2006/relationships/hyperlink" Target="https://scryfall.com/cubes/twisted" TargetMode="External" Id="rId2071"/><Relationship Type="http://schemas.openxmlformats.org/officeDocument/2006/relationships/hyperlink" Target="https://scryfall.com/sets/c16" TargetMode="External" Id="rId2072"/><Relationship Type="http://schemas.openxmlformats.org/officeDocument/2006/relationships/hyperlink" Target="https://scryfall.com/sets/c16" TargetMode="External" Id="rId2073"/><Relationship Type="http://schemas.openxmlformats.org/officeDocument/2006/relationships/hyperlink" Target="https://scryfall.com/sets/c16" TargetMode="External" Id="rId2074"/><Relationship Type="http://schemas.openxmlformats.org/officeDocument/2006/relationships/hyperlink" Target="https://scryfall.com/sets/tc16" TargetMode="External" Id="rId2075"/><Relationship Type="http://schemas.openxmlformats.org/officeDocument/2006/relationships/hyperlink" Target="https://scryfall.com/sets/tc16" TargetMode="External" Id="rId2076"/><Relationship Type="http://schemas.openxmlformats.org/officeDocument/2006/relationships/hyperlink" Target="https://scryfall.com/sets/tc16" TargetMode="External" Id="rId2077"/><Relationship Type="http://schemas.openxmlformats.org/officeDocument/2006/relationships/hyperlink" Target="https://scryfall.com/sets/tc16" TargetMode="External" Id="rId2078"/><Relationship Type="http://schemas.openxmlformats.org/officeDocument/2006/relationships/hyperlink" Target="https://scryfall.com/sets/oc16" TargetMode="External" Id="rId2079"/><Relationship Type="http://schemas.openxmlformats.org/officeDocument/2006/relationships/hyperlink" Target="https://scryfall.com/sets/oc16" TargetMode="External" Id="rId2080"/><Relationship Type="http://schemas.openxmlformats.org/officeDocument/2006/relationships/hyperlink" Target="https://scryfall.com/sets/oc16" TargetMode="External" Id="rId2081"/><Relationship Type="http://schemas.openxmlformats.org/officeDocument/2006/relationships/hyperlink" Target="https://scryfall.com/sets/oc16" TargetMode="External" Id="rId2082"/><Relationship Type="http://schemas.openxmlformats.org/officeDocument/2006/relationships/hyperlink" Target="https://scryfall.com/sets/ps16" TargetMode="External" Id="rId2083"/><Relationship Type="http://schemas.openxmlformats.org/officeDocument/2006/relationships/hyperlink" Target="https://scryfall.com/sets/ps16" TargetMode="External" Id="rId2084"/><Relationship Type="http://schemas.openxmlformats.org/officeDocument/2006/relationships/hyperlink" Target="https://scryfall.com/sets/ps16" TargetMode="External" Id="rId2085"/><Relationship Type="http://schemas.openxmlformats.org/officeDocument/2006/relationships/hyperlink" Target="https://scryfall.com/sets/ps16" TargetMode="External" Id="rId2086"/><Relationship Type="http://schemas.openxmlformats.org/officeDocument/2006/relationships/hyperlink" Target="https://scryfall.com/sets/kld" TargetMode="External" Id="rId2087"/><Relationship Type="http://schemas.openxmlformats.org/officeDocument/2006/relationships/hyperlink" Target="https://scryfall.com/sets/kld" TargetMode="External" Id="rId2088"/><Relationship Type="http://schemas.openxmlformats.org/officeDocument/2006/relationships/hyperlink" Target="https://scryfall.com/sets/kld" TargetMode="External" Id="rId2089"/><Relationship Type="http://schemas.openxmlformats.org/officeDocument/2006/relationships/hyperlink" Target="https://scryfall.com/sets/mps" TargetMode="External" Id="rId2090"/><Relationship Type="http://schemas.openxmlformats.org/officeDocument/2006/relationships/hyperlink" Target="https://scryfall.com/sets/mps" TargetMode="External" Id="rId2091"/><Relationship Type="http://schemas.openxmlformats.org/officeDocument/2006/relationships/hyperlink" Target="https://scryfall.com/sets/mps" TargetMode="External" Id="rId2092"/><Relationship Type="http://schemas.openxmlformats.org/officeDocument/2006/relationships/hyperlink" Target="https://scryfall.com/sets/mps" TargetMode="External" Id="rId2093"/><Relationship Type="http://schemas.openxmlformats.org/officeDocument/2006/relationships/hyperlink" Target="https://scryfall.com/sets/pkld" TargetMode="External" Id="rId2094"/><Relationship Type="http://schemas.openxmlformats.org/officeDocument/2006/relationships/hyperlink" Target="https://scryfall.com/sets/pkld" TargetMode="External" Id="rId2095"/><Relationship Type="http://schemas.openxmlformats.org/officeDocument/2006/relationships/hyperlink" Target="https://scryfall.com/sets/pkld" TargetMode="External" Id="rId2096"/><Relationship Type="http://schemas.openxmlformats.org/officeDocument/2006/relationships/hyperlink" Target="https://scryfall.com/sets/pkld" TargetMode="External" Id="rId2097"/><Relationship Type="http://schemas.openxmlformats.org/officeDocument/2006/relationships/hyperlink" Target="https://scryfall.com/sets/tkld" TargetMode="External" Id="rId2098"/><Relationship Type="http://schemas.openxmlformats.org/officeDocument/2006/relationships/hyperlink" Target="https://scryfall.com/sets/tkld" TargetMode="External" Id="rId2099"/><Relationship Type="http://schemas.openxmlformats.org/officeDocument/2006/relationships/hyperlink" Target="https://scryfall.com/sets/tkld" TargetMode="External" Id="rId2100"/><Relationship Type="http://schemas.openxmlformats.org/officeDocument/2006/relationships/hyperlink" Target="https://scryfall.com/sets/tkld" TargetMode="External" Id="rId2101"/><Relationship Type="http://schemas.openxmlformats.org/officeDocument/2006/relationships/hyperlink" Target="https://scryfall.com/sets/ddr" TargetMode="External" Id="rId2102"/><Relationship Type="http://schemas.openxmlformats.org/officeDocument/2006/relationships/hyperlink" Target="https://scryfall.com/sets/ddr" TargetMode="External" Id="rId2103"/><Relationship Type="http://schemas.openxmlformats.org/officeDocument/2006/relationships/hyperlink" Target="https://scryfall.com/sets/ddr" TargetMode="External" Id="rId2104"/><Relationship Type="http://schemas.openxmlformats.org/officeDocument/2006/relationships/hyperlink" Target="https://scryfall.com/sets/cn2" TargetMode="External" Id="rId2105"/><Relationship Type="http://schemas.openxmlformats.org/officeDocument/2006/relationships/hyperlink" Target="https://scryfall.com/sets/cn2" TargetMode="External" Id="rId2106"/><Relationship Type="http://schemas.openxmlformats.org/officeDocument/2006/relationships/hyperlink" Target="https://scryfall.com/sets/cn2" TargetMode="External" Id="rId2107"/><Relationship Type="http://schemas.openxmlformats.org/officeDocument/2006/relationships/hyperlink" Target="https://scryfall.com/sets/tcn2" TargetMode="External" Id="rId2108"/><Relationship Type="http://schemas.openxmlformats.org/officeDocument/2006/relationships/hyperlink" Target="https://scryfall.com/sets/tcn2" TargetMode="External" Id="rId2109"/><Relationship Type="http://schemas.openxmlformats.org/officeDocument/2006/relationships/hyperlink" Target="https://scryfall.com/sets/tcn2" TargetMode="External" Id="rId2110"/><Relationship Type="http://schemas.openxmlformats.org/officeDocument/2006/relationships/hyperlink" Target="https://scryfall.com/sets/tcn2" TargetMode="External" Id="rId2111"/><Relationship Type="http://schemas.openxmlformats.org/officeDocument/2006/relationships/hyperlink" Target="https://scryfall.com/sets/v16" TargetMode="External" Id="rId2112"/><Relationship Type="http://schemas.openxmlformats.org/officeDocument/2006/relationships/hyperlink" Target="https://scryfall.com/sets/v16" TargetMode="External" Id="rId2113"/><Relationship Type="http://schemas.openxmlformats.org/officeDocument/2006/relationships/hyperlink" Target="https://scryfall.com/sets/v16" TargetMode="External" Id="rId2114"/><Relationship Type="http://schemas.openxmlformats.org/officeDocument/2006/relationships/hyperlink" Target="https://scryfall.com/sets/v16" TargetMode="External" Id="rId2115"/><Relationship Type="http://schemas.openxmlformats.org/officeDocument/2006/relationships/hyperlink" Target="https://scryfall.com/sets/emn" TargetMode="External" Id="rId2116"/><Relationship Type="http://schemas.openxmlformats.org/officeDocument/2006/relationships/hyperlink" Target="https://scryfall.com/sets/emn" TargetMode="External" Id="rId2117"/><Relationship Type="http://schemas.openxmlformats.org/officeDocument/2006/relationships/hyperlink" Target="https://scryfall.com/sets/emn" TargetMode="External" Id="rId2118"/><Relationship Type="http://schemas.openxmlformats.org/officeDocument/2006/relationships/hyperlink" Target="https://scryfall.com/sets/pemn" TargetMode="External" Id="rId2119"/><Relationship Type="http://schemas.openxmlformats.org/officeDocument/2006/relationships/hyperlink" Target="https://scryfall.com/sets/pemn" TargetMode="External" Id="rId2120"/><Relationship Type="http://schemas.openxmlformats.org/officeDocument/2006/relationships/hyperlink" Target="https://scryfall.com/sets/pemn" TargetMode="External" Id="rId2121"/><Relationship Type="http://schemas.openxmlformats.org/officeDocument/2006/relationships/hyperlink" Target="https://scryfall.com/sets/pemn" TargetMode="External" Id="rId2122"/><Relationship Type="http://schemas.openxmlformats.org/officeDocument/2006/relationships/hyperlink" Target="https://scryfall.com/sets/temn" TargetMode="External" Id="rId2123"/><Relationship Type="http://schemas.openxmlformats.org/officeDocument/2006/relationships/hyperlink" Target="https://scryfall.com/sets/temn" TargetMode="External" Id="rId2124"/><Relationship Type="http://schemas.openxmlformats.org/officeDocument/2006/relationships/hyperlink" Target="https://scryfall.com/sets/temn" TargetMode="External" Id="rId2125"/><Relationship Type="http://schemas.openxmlformats.org/officeDocument/2006/relationships/hyperlink" Target="https://scryfall.com/sets/temn" TargetMode="External" Id="rId2126"/><Relationship Type="http://schemas.openxmlformats.org/officeDocument/2006/relationships/hyperlink" Target="https://scryfall.com/sets/ema" TargetMode="External" Id="rId2127"/><Relationship Type="http://schemas.openxmlformats.org/officeDocument/2006/relationships/hyperlink" Target="https://scryfall.com/sets/ema" TargetMode="External" Id="rId2128"/><Relationship Type="http://schemas.openxmlformats.org/officeDocument/2006/relationships/hyperlink" Target="https://scryfall.com/sets/ema" TargetMode="External" Id="rId2129"/><Relationship Type="http://schemas.openxmlformats.org/officeDocument/2006/relationships/hyperlink" Target="https://scryfall.com/sets/tema" TargetMode="External" Id="rId2130"/><Relationship Type="http://schemas.openxmlformats.org/officeDocument/2006/relationships/hyperlink" Target="https://scryfall.com/sets/tema" TargetMode="External" Id="rId2131"/><Relationship Type="http://schemas.openxmlformats.org/officeDocument/2006/relationships/hyperlink" Target="https://scryfall.com/sets/tema" TargetMode="External" Id="rId2132"/><Relationship Type="http://schemas.openxmlformats.org/officeDocument/2006/relationships/hyperlink" Target="https://scryfall.com/sets/tema" TargetMode="External" Id="rId2133"/><Relationship Type="http://schemas.openxmlformats.org/officeDocument/2006/relationships/hyperlink" Target="https://scryfall.com/sets/soi" TargetMode="External" Id="rId2134"/><Relationship Type="http://schemas.openxmlformats.org/officeDocument/2006/relationships/hyperlink" Target="https://scryfall.com/sets/soi" TargetMode="External" Id="rId2135"/><Relationship Type="http://schemas.openxmlformats.org/officeDocument/2006/relationships/hyperlink" Target="https://scryfall.com/sets/soi" TargetMode="External" Id="rId2136"/><Relationship Type="http://schemas.openxmlformats.org/officeDocument/2006/relationships/hyperlink" Target="https://scryfall.com/sets/psoi" TargetMode="External" Id="rId2137"/><Relationship Type="http://schemas.openxmlformats.org/officeDocument/2006/relationships/hyperlink" Target="https://scryfall.com/sets/psoi" TargetMode="External" Id="rId2138"/><Relationship Type="http://schemas.openxmlformats.org/officeDocument/2006/relationships/hyperlink" Target="https://scryfall.com/sets/psoi" TargetMode="External" Id="rId2139"/><Relationship Type="http://schemas.openxmlformats.org/officeDocument/2006/relationships/hyperlink" Target="https://scryfall.com/sets/psoi" TargetMode="External" Id="rId2140"/><Relationship Type="http://schemas.openxmlformats.org/officeDocument/2006/relationships/hyperlink" Target="https://scryfall.com/sets/tsoi" TargetMode="External" Id="rId2141"/><Relationship Type="http://schemas.openxmlformats.org/officeDocument/2006/relationships/hyperlink" Target="https://scryfall.com/sets/tsoi" TargetMode="External" Id="rId2142"/><Relationship Type="http://schemas.openxmlformats.org/officeDocument/2006/relationships/hyperlink" Target="https://scryfall.com/sets/tsoi" TargetMode="External" Id="rId2143"/><Relationship Type="http://schemas.openxmlformats.org/officeDocument/2006/relationships/hyperlink" Target="https://scryfall.com/sets/tsoi" TargetMode="External" Id="rId2144"/><Relationship Type="http://schemas.openxmlformats.org/officeDocument/2006/relationships/hyperlink" Target="https://scryfall.com/sets/w16" TargetMode="External" Id="rId2145"/><Relationship Type="http://schemas.openxmlformats.org/officeDocument/2006/relationships/hyperlink" Target="https://scryfall.com/sets/w16" TargetMode="External" Id="rId2146"/><Relationship Type="http://schemas.openxmlformats.org/officeDocument/2006/relationships/hyperlink" Target="https://scryfall.com/sets/w16" TargetMode="External" Id="rId2147"/><Relationship Type="http://schemas.openxmlformats.org/officeDocument/2006/relationships/hyperlink" Target="https://scryfall.com/sets/ddq" TargetMode="External" Id="rId2148"/><Relationship Type="http://schemas.openxmlformats.org/officeDocument/2006/relationships/hyperlink" Target="https://scryfall.com/sets/ddq" TargetMode="External" Id="rId2149"/><Relationship Type="http://schemas.openxmlformats.org/officeDocument/2006/relationships/hyperlink" Target="https://scryfall.com/sets/ddq" TargetMode="External" Id="rId2150"/><Relationship Type="http://schemas.openxmlformats.org/officeDocument/2006/relationships/hyperlink" Target="https://scryfall.com/sets/ogw" TargetMode="External" Id="rId2151"/><Relationship Type="http://schemas.openxmlformats.org/officeDocument/2006/relationships/hyperlink" Target="https://scryfall.com/sets/ogw" TargetMode="External" Id="rId2152"/><Relationship Type="http://schemas.openxmlformats.org/officeDocument/2006/relationships/hyperlink" Target="https://scryfall.com/sets/ogw" TargetMode="External" Id="rId2153"/><Relationship Type="http://schemas.openxmlformats.org/officeDocument/2006/relationships/hyperlink" Target="https://scryfall.com/sets/pogw" TargetMode="External" Id="rId2154"/><Relationship Type="http://schemas.openxmlformats.org/officeDocument/2006/relationships/hyperlink" Target="https://scryfall.com/sets/pogw" TargetMode="External" Id="rId2155"/><Relationship Type="http://schemas.openxmlformats.org/officeDocument/2006/relationships/hyperlink" Target="https://scryfall.com/sets/pogw" TargetMode="External" Id="rId2156"/><Relationship Type="http://schemas.openxmlformats.org/officeDocument/2006/relationships/hyperlink" Target="https://scryfall.com/sets/pogw" TargetMode="External" Id="rId2157"/><Relationship Type="http://schemas.openxmlformats.org/officeDocument/2006/relationships/hyperlink" Target="https://scryfall.com/sets/togw" TargetMode="External" Id="rId2158"/><Relationship Type="http://schemas.openxmlformats.org/officeDocument/2006/relationships/hyperlink" Target="https://scryfall.com/sets/togw" TargetMode="External" Id="rId2159"/><Relationship Type="http://schemas.openxmlformats.org/officeDocument/2006/relationships/hyperlink" Target="https://scryfall.com/sets/togw" TargetMode="External" Id="rId2160"/><Relationship Type="http://schemas.openxmlformats.org/officeDocument/2006/relationships/hyperlink" Target="https://scryfall.com/sets/togw" TargetMode="External" Id="rId2161"/><Relationship Type="http://schemas.openxmlformats.org/officeDocument/2006/relationships/hyperlink" Target="https://scryfall.com/sets/l16" TargetMode="External" Id="rId2162"/><Relationship Type="http://schemas.openxmlformats.org/officeDocument/2006/relationships/hyperlink" Target="https://scryfall.com/sets/l16" TargetMode="External" Id="rId2163"/><Relationship Type="http://schemas.openxmlformats.org/officeDocument/2006/relationships/hyperlink" Target="https://scryfall.com/sets/l16" TargetMode="External" Id="rId2164"/><Relationship Type="http://schemas.openxmlformats.org/officeDocument/2006/relationships/hyperlink" Target="https://scryfall.com/sets/l16" TargetMode="External" Id="rId2165"/><Relationship Type="http://schemas.openxmlformats.org/officeDocument/2006/relationships/hyperlink" Target="https://scryfall.com/sets/j16" TargetMode="External" Id="rId2166"/><Relationship Type="http://schemas.openxmlformats.org/officeDocument/2006/relationships/hyperlink" Target="https://scryfall.com/sets/j16" TargetMode="External" Id="rId2167"/><Relationship Type="http://schemas.openxmlformats.org/officeDocument/2006/relationships/hyperlink" Target="https://scryfall.com/sets/j16" TargetMode="External" Id="rId2168"/><Relationship Type="http://schemas.openxmlformats.org/officeDocument/2006/relationships/hyperlink" Target="https://scryfall.com/sets/j16" TargetMode="External" Id="rId2169"/><Relationship Type="http://schemas.openxmlformats.org/officeDocument/2006/relationships/hyperlink" Target="https://scryfall.com/sets/f16" TargetMode="External" Id="rId2170"/><Relationship Type="http://schemas.openxmlformats.org/officeDocument/2006/relationships/hyperlink" Target="https://scryfall.com/sets/f16" TargetMode="External" Id="rId2171"/><Relationship Type="http://schemas.openxmlformats.org/officeDocument/2006/relationships/hyperlink" Target="https://scryfall.com/sets/f16" TargetMode="External" Id="rId2172"/><Relationship Type="http://schemas.openxmlformats.org/officeDocument/2006/relationships/hyperlink" Target="https://scryfall.com/sets/f16" TargetMode="External" Id="rId2173"/><Relationship Type="http://schemas.openxmlformats.org/officeDocument/2006/relationships/hyperlink" Target="https://scryfall.com/sets/pz1" TargetMode="External" Id="rId2174"/><Relationship Type="http://schemas.openxmlformats.org/officeDocument/2006/relationships/hyperlink" Target="https://scryfall.com/sets/pz1" TargetMode="External" Id="rId2175"/><Relationship Type="http://schemas.openxmlformats.org/officeDocument/2006/relationships/hyperlink" Target="https://scryfall.com/sets/pz1" TargetMode="External" Id="rId2176"/><Relationship Type="http://schemas.openxmlformats.org/officeDocument/2006/relationships/hyperlink" Target="https://scryfall.com/sets/pz1" TargetMode="External" Id="rId2177"/><Relationship Type="http://schemas.openxmlformats.org/officeDocument/2006/relationships/hyperlink" Target="https://scryfall.com/sets/c15" TargetMode="External" Id="rId2178"/><Relationship Type="http://schemas.openxmlformats.org/officeDocument/2006/relationships/hyperlink" Target="https://scryfall.com/sets/c15" TargetMode="External" Id="rId2179"/><Relationship Type="http://schemas.openxmlformats.org/officeDocument/2006/relationships/hyperlink" Target="https://scryfall.com/sets/c15" TargetMode="External" Id="rId2180"/><Relationship Type="http://schemas.openxmlformats.org/officeDocument/2006/relationships/hyperlink" Target="https://scryfall.com/sets/tc15" TargetMode="External" Id="rId2181"/><Relationship Type="http://schemas.openxmlformats.org/officeDocument/2006/relationships/hyperlink" Target="https://scryfall.com/sets/tc15" TargetMode="External" Id="rId2182"/><Relationship Type="http://schemas.openxmlformats.org/officeDocument/2006/relationships/hyperlink" Target="https://scryfall.com/sets/tc15" TargetMode="External" Id="rId2183"/><Relationship Type="http://schemas.openxmlformats.org/officeDocument/2006/relationships/hyperlink" Target="https://scryfall.com/sets/tc15" TargetMode="External" Id="rId2184"/><Relationship Type="http://schemas.openxmlformats.org/officeDocument/2006/relationships/hyperlink" Target="https://scryfall.com/sets/oc15" TargetMode="External" Id="rId2185"/><Relationship Type="http://schemas.openxmlformats.org/officeDocument/2006/relationships/hyperlink" Target="https://scryfall.com/sets/oc15" TargetMode="External" Id="rId2186"/><Relationship Type="http://schemas.openxmlformats.org/officeDocument/2006/relationships/hyperlink" Target="https://scryfall.com/sets/oc15" TargetMode="External" Id="rId2187"/><Relationship Type="http://schemas.openxmlformats.org/officeDocument/2006/relationships/hyperlink" Target="https://scryfall.com/sets/oc15" TargetMode="External" Id="rId2188"/><Relationship Type="http://schemas.openxmlformats.org/officeDocument/2006/relationships/hyperlink" Target="https://scryfall.com/sets/bfz" TargetMode="External" Id="rId2189"/><Relationship Type="http://schemas.openxmlformats.org/officeDocument/2006/relationships/hyperlink" Target="https://scryfall.com/sets/bfz" TargetMode="External" Id="rId2190"/><Relationship Type="http://schemas.openxmlformats.org/officeDocument/2006/relationships/hyperlink" Target="https://scryfall.com/sets/bfz" TargetMode="External" Id="rId2191"/><Relationship Type="http://schemas.openxmlformats.org/officeDocument/2006/relationships/hyperlink" Target="https://scryfall.com/sets/exp" TargetMode="External" Id="rId2192"/><Relationship Type="http://schemas.openxmlformats.org/officeDocument/2006/relationships/hyperlink" Target="https://scryfall.com/sets/exp" TargetMode="External" Id="rId2193"/><Relationship Type="http://schemas.openxmlformats.org/officeDocument/2006/relationships/hyperlink" Target="https://scryfall.com/sets/exp" TargetMode="External" Id="rId2194"/><Relationship Type="http://schemas.openxmlformats.org/officeDocument/2006/relationships/hyperlink" Target="https://scryfall.com/sets/exp" TargetMode="External" Id="rId2195"/><Relationship Type="http://schemas.openxmlformats.org/officeDocument/2006/relationships/hyperlink" Target="https://scryfall.com/sets/pbfz" TargetMode="External" Id="rId2196"/><Relationship Type="http://schemas.openxmlformats.org/officeDocument/2006/relationships/hyperlink" Target="https://scryfall.com/sets/pbfz" TargetMode="External" Id="rId2197"/><Relationship Type="http://schemas.openxmlformats.org/officeDocument/2006/relationships/hyperlink" Target="https://scryfall.com/sets/pbfz" TargetMode="External" Id="rId2198"/><Relationship Type="http://schemas.openxmlformats.org/officeDocument/2006/relationships/hyperlink" Target="https://scryfall.com/sets/pbfz" TargetMode="External" Id="rId2199"/><Relationship Type="http://schemas.openxmlformats.org/officeDocument/2006/relationships/hyperlink" Target="https://scryfall.com/sets/tbfz" TargetMode="External" Id="rId2200"/><Relationship Type="http://schemas.openxmlformats.org/officeDocument/2006/relationships/hyperlink" Target="https://scryfall.com/sets/tbfz" TargetMode="External" Id="rId2201"/><Relationship Type="http://schemas.openxmlformats.org/officeDocument/2006/relationships/hyperlink" Target="https://scryfall.com/sets/tbfz" TargetMode="External" Id="rId2202"/><Relationship Type="http://schemas.openxmlformats.org/officeDocument/2006/relationships/hyperlink" Target="https://scryfall.com/sets/tbfz" TargetMode="External" Id="rId2203"/><Relationship Type="http://schemas.openxmlformats.org/officeDocument/2006/relationships/hyperlink" Target="https://scryfall.com/sets/pss1" TargetMode="External" Id="rId2204"/><Relationship Type="http://schemas.openxmlformats.org/officeDocument/2006/relationships/hyperlink" Target="https://scryfall.com/sets/pss1" TargetMode="External" Id="rId2205"/><Relationship Type="http://schemas.openxmlformats.org/officeDocument/2006/relationships/hyperlink" Target="https://scryfall.com/sets/pss1" TargetMode="External" Id="rId2206"/><Relationship Type="http://schemas.openxmlformats.org/officeDocument/2006/relationships/hyperlink" Target="https://scryfall.com/sets/pss1" TargetMode="External" Id="rId2207"/><Relationship Type="http://schemas.openxmlformats.org/officeDocument/2006/relationships/hyperlink" Target="https://scryfall.com/sets/ddp" TargetMode="External" Id="rId2208"/><Relationship Type="http://schemas.openxmlformats.org/officeDocument/2006/relationships/hyperlink" Target="https://scryfall.com/sets/ddp" TargetMode="External" Id="rId2209"/><Relationship Type="http://schemas.openxmlformats.org/officeDocument/2006/relationships/hyperlink" Target="https://scryfall.com/sets/ddp" TargetMode="External" Id="rId2210"/><Relationship Type="http://schemas.openxmlformats.org/officeDocument/2006/relationships/hyperlink" Target="https://scryfall.com/sets/v15" TargetMode="External" Id="rId2211"/><Relationship Type="http://schemas.openxmlformats.org/officeDocument/2006/relationships/hyperlink" Target="https://scryfall.com/sets/v15" TargetMode="External" Id="rId2212"/><Relationship Type="http://schemas.openxmlformats.org/officeDocument/2006/relationships/hyperlink" Target="https://scryfall.com/sets/v15" TargetMode="External" Id="rId2213"/><Relationship Type="http://schemas.openxmlformats.org/officeDocument/2006/relationships/hyperlink" Target="https://scryfall.com/sets/v15" TargetMode="External" Id="rId2214"/><Relationship Type="http://schemas.openxmlformats.org/officeDocument/2006/relationships/hyperlink" Target="https://scryfall.com/sets/ori" TargetMode="External" Id="rId2215"/><Relationship Type="http://schemas.openxmlformats.org/officeDocument/2006/relationships/hyperlink" Target="https://scryfall.com/sets/ori" TargetMode="External" Id="rId2216"/><Relationship Type="http://schemas.openxmlformats.org/officeDocument/2006/relationships/hyperlink" Target="https://scryfall.com/sets/ori" TargetMode="External" Id="rId2217"/><Relationship Type="http://schemas.openxmlformats.org/officeDocument/2006/relationships/hyperlink" Target="https://scryfall.com/sets/pori" TargetMode="External" Id="rId2218"/><Relationship Type="http://schemas.openxmlformats.org/officeDocument/2006/relationships/hyperlink" Target="https://scryfall.com/sets/pori" TargetMode="External" Id="rId2219"/><Relationship Type="http://schemas.openxmlformats.org/officeDocument/2006/relationships/hyperlink" Target="https://scryfall.com/sets/pori" TargetMode="External" Id="rId2220"/><Relationship Type="http://schemas.openxmlformats.org/officeDocument/2006/relationships/hyperlink" Target="https://scryfall.com/sets/pori" TargetMode="External" Id="rId2221"/><Relationship Type="http://schemas.openxmlformats.org/officeDocument/2006/relationships/hyperlink" Target="https://scryfall.com/sets/tori" TargetMode="External" Id="rId2222"/><Relationship Type="http://schemas.openxmlformats.org/officeDocument/2006/relationships/hyperlink" Target="https://scryfall.com/sets/tori" TargetMode="External" Id="rId2223"/><Relationship Type="http://schemas.openxmlformats.org/officeDocument/2006/relationships/hyperlink" Target="https://scryfall.com/sets/tori" TargetMode="External" Id="rId2224"/><Relationship Type="http://schemas.openxmlformats.org/officeDocument/2006/relationships/hyperlink" Target="https://scryfall.com/sets/tori" TargetMode="External" Id="rId2225"/><Relationship Type="http://schemas.openxmlformats.org/officeDocument/2006/relationships/hyperlink" Target="https://scryfall.com/sets/cp3" TargetMode="External" Id="rId2226"/><Relationship Type="http://schemas.openxmlformats.org/officeDocument/2006/relationships/hyperlink" Target="https://scryfall.com/sets/cp3" TargetMode="External" Id="rId2227"/><Relationship Type="http://schemas.openxmlformats.org/officeDocument/2006/relationships/hyperlink" Target="https://scryfall.com/sets/cp3" TargetMode="External" Id="rId2228"/><Relationship Type="http://schemas.openxmlformats.org/officeDocument/2006/relationships/hyperlink" Target="https://scryfall.com/sets/cp3" TargetMode="External" Id="rId2229"/><Relationship Type="http://schemas.openxmlformats.org/officeDocument/2006/relationships/hyperlink" Target="https://scryfall.com/sets/ps15" TargetMode="External" Id="rId2230"/><Relationship Type="http://schemas.openxmlformats.org/officeDocument/2006/relationships/hyperlink" Target="https://scryfall.com/sets/ps15" TargetMode="External" Id="rId2231"/><Relationship Type="http://schemas.openxmlformats.org/officeDocument/2006/relationships/hyperlink" Target="https://scryfall.com/sets/ps15" TargetMode="External" Id="rId2232"/><Relationship Type="http://schemas.openxmlformats.org/officeDocument/2006/relationships/hyperlink" Target="https://scryfall.com/sets/ps15" TargetMode="External" Id="rId2233"/><Relationship Type="http://schemas.openxmlformats.org/officeDocument/2006/relationships/hyperlink" Target="https://scryfall.com/sets/mm2" TargetMode="External" Id="rId2234"/><Relationship Type="http://schemas.openxmlformats.org/officeDocument/2006/relationships/hyperlink" Target="https://scryfall.com/sets/mm2" TargetMode="External" Id="rId2235"/><Relationship Type="http://schemas.openxmlformats.org/officeDocument/2006/relationships/hyperlink" Target="https://scryfall.com/sets/mm2" TargetMode="External" Id="rId2236"/><Relationship Type="http://schemas.openxmlformats.org/officeDocument/2006/relationships/hyperlink" Target="https://scryfall.com/sets/tmm2" TargetMode="External" Id="rId2237"/><Relationship Type="http://schemas.openxmlformats.org/officeDocument/2006/relationships/hyperlink" Target="https://scryfall.com/sets/tmm2" TargetMode="External" Id="rId2238"/><Relationship Type="http://schemas.openxmlformats.org/officeDocument/2006/relationships/hyperlink" Target="https://scryfall.com/sets/tmm2" TargetMode="External" Id="rId2239"/><Relationship Type="http://schemas.openxmlformats.org/officeDocument/2006/relationships/hyperlink" Target="https://scryfall.com/sets/tmm2" TargetMode="External" Id="rId2240"/><Relationship Type="http://schemas.openxmlformats.org/officeDocument/2006/relationships/hyperlink" Target="https://scryfall.com/sets/tpr" TargetMode="External" Id="rId2241"/><Relationship Type="http://schemas.openxmlformats.org/officeDocument/2006/relationships/hyperlink" Target="https://scryfall.com/sets/tpr" TargetMode="External" Id="rId2242"/><Relationship Type="http://schemas.openxmlformats.org/officeDocument/2006/relationships/hyperlink" Target="https://scryfall.com/sets/tpr" TargetMode="External" Id="rId2243"/><Relationship Type="http://schemas.openxmlformats.org/officeDocument/2006/relationships/hyperlink" Target="https://scryfall.com/sets/tpr" TargetMode="External" Id="rId2244"/><Relationship Type="http://schemas.openxmlformats.org/officeDocument/2006/relationships/hyperlink" Target="https://scryfall.com/sets/dtk" TargetMode="External" Id="rId2245"/><Relationship Type="http://schemas.openxmlformats.org/officeDocument/2006/relationships/hyperlink" Target="https://scryfall.com/sets/dtk" TargetMode="External" Id="rId2246"/><Relationship Type="http://schemas.openxmlformats.org/officeDocument/2006/relationships/hyperlink" Target="https://scryfall.com/sets/dtk" TargetMode="External" Id="rId2247"/><Relationship Type="http://schemas.openxmlformats.org/officeDocument/2006/relationships/hyperlink" Target="https://scryfall.com/sets/pdtk" TargetMode="External" Id="rId2248"/><Relationship Type="http://schemas.openxmlformats.org/officeDocument/2006/relationships/hyperlink" Target="https://scryfall.com/sets/pdtk" TargetMode="External" Id="rId2249"/><Relationship Type="http://schemas.openxmlformats.org/officeDocument/2006/relationships/hyperlink" Target="https://scryfall.com/sets/pdtk" TargetMode="External" Id="rId2250"/><Relationship Type="http://schemas.openxmlformats.org/officeDocument/2006/relationships/hyperlink" Target="https://scryfall.com/sets/pdtk" TargetMode="External" Id="rId2251"/><Relationship Type="http://schemas.openxmlformats.org/officeDocument/2006/relationships/hyperlink" Target="https://scryfall.com/sets/tdtk" TargetMode="External" Id="rId2252"/><Relationship Type="http://schemas.openxmlformats.org/officeDocument/2006/relationships/hyperlink" Target="https://scryfall.com/sets/tdtk" TargetMode="External" Id="rId2253"/><Relationship Type="http://schemas.openxmlformats.org/officeDocument/2006/relationships/hyperlink" Target="https://scryfall.com/sets/tdtk" TargetMode="External" Id="rId2254"/><Relationship Type="http://schemas.openxmlformats.org/officeDocument/2006/relationships/hyperlink" Target="https://scryfall.com/sets/tdtk" TargetMode="External" Id="rId2255"/><Relationship Type="http://schemas.openxmlformats.org/officeDocument/2006/relationships/hyperlink" Target="https://scryfall.com/sets/ptkdf" TargetMode="External" Id="rId2256"/><Relationship Type="http://schemas.openxmlformats.org/officeDocument/2006/relationships/hyperlink" Target="https://scryfall.com/sets/ptkdf" TargetMode="External" Id="rId2257"/><Relationship Type="http://schemas.openxmlformats.org/officeDocument/2006/relationships/hyperlink" Target="https://scryfall.com/sets/ptkdf" TargetMode="External" Id="rId2258"/><Relationship Type="http://schemas.openxmlformats.org/officeDocument/2006/relationships/hyperlink" Target="https://scryfall.com/sets/ptkdf" TargetMode="External" Id="rId2259"/><Relationship Type="http://schemas.openxmlformats.org/officeDocument/2006/relationships/hyperlink" Target="https://scryfall.com/sets/ddo" TargetMode="External" Id="rId2260"/><Relationship Type="http://schemas.openxmlformats.org/officeDocument/2006/relationships/hyperlink" Target="https://scryfall.com/sets/ddo" TargetMode="External" Id="rId2261"/><Relationship Type="http://schemas.openxmlformats.org/officeDocument/2006/relationships/hyperlink" Target="https://scryfall.com/sets/ddo" TargetMode="External" Id="rId2262"/><Relationship Type="http://schemas.openxmlformats.org/officeDocument/2006/relationships/hyperlink" Target="https://scryfall.com/sets/frf" TargetMode="External" Id="rId2263"/><Relationship Type="http://schemas.openxmlformats.org/officeDocument/2006/relationships/hyperlink" Target="https://scryfall.com/sets/frf" TargetMode="External" Id="rId2264"/><Relationship Type="http://schemas.openxmlformats.org/officeDocument/2006/relationships/hyperlink" Target="https://scryfall.com/sets/frf" TargetMode="External" Id="rId2265"/><Relationship Type="http://schemas.openxmlformats.org/officeDocument/2006/relationships/hyperlink" Target="https://scryfall.com/sets/pfrf" TargetMode="External" Id="rId2266"/><Relationship Type="http://schemas.openxmlformats.org/officeDocument/2006/relationships/hyperlink" Target="https://scryfall.com/sets/pfrf" TargetMode="External" Id="rId2267"/><Relationship Type="http://schemas.openxmlformats.org/officeDocument/2006/relationships/hyperlink" Target="https://scryfall.com/sets/pfrf" TargetMode="External" Id="rId2268"/><Relationship Type="http://schemas.openxmlformats.org/officeDocument/2006/relationships/hyperlink" Target="https://scryfall.com/sets/pfrf" TargetMode="External" Id="rId2269"/><Relationship Type="http://schemas.openxmlformats.org/officeDocument/2006/relationships/hyperlink" Target="https://scryfall.com/sets/tfrf" TargetMode="External" Id="rId2270"/><Relationship Type="http://schemas.openxmlformats.org/officeDocument/2006/relationships/hyperlink" Target="https://scryfall.com/sets/tfrf" TargetMode="External" Id="rId2271"/><Relationship Type="http://schemas.openxmlformats.org/officeDocument/2006/relationships/hyperlink" Target="https://scryfall.com/sets/tfrf" TargetMode="External" Id="rId2272"/><Relationship Type="http://schemas.openxmlformats.org/officeDocument/2006/relationships/hyperlink" Target="https://scryfall.com/sets/tfrf" TargetMode="External" Id="rId2273"/><Relationship Type="http://schemas.openxmlformats.org/officeDocument/2006/relationships/hyperlink" Target="https://scryfall.com/sets/cp2" TargetMode="External" Id="rId2274"/><Relationship Type="http://schemas.openxmlformats.org/officeDocument/2006/relationships/hyperlink" Target="https://scryfall.com/sets/cp2" TargetMode="External" Id="rId2275"/><Relationship Type="http://schemas.openxmlformats.org/officeDocument/2006/relationships/hyperlink" Target="https://scryfall.com/sets/cp2" TargetMode="External" Id="rId2276"/><Relationship Type="http://schemas.openxmlformats.org/officeDocument/2006/relationships/hyperlink" Target="https://scryfall.com/sets/cp2" TargetMode="External" Id="rId2277"/><Relationship Type="http://schemas.openxmlformats.org/officeDocument/2006/relationships/hyperlink" Target="https://scryfall.com/sets/ugin" TargetMode="External" Id="rId2278"/><Relationship Type="http://schemas.openxmlformats.org/officeDocument/2006/relationships/hyperlink" Target="https://scryfall.com/sets/ugin" TargetMode="External" Id="rId2279"/><Relationship Type="http://schemas.openxmlformats.org/officeDocument/2006/relationships/hyperlink" Target="https://scryfall.com/sets/ugin" TargetMode="External" Id="rId2280"/><Relationship Type="http://schemas.openxmlformats.org/officeDocument/2006/relationships/hyperlink" Target="https://scryfall.com/sets/l15" TargetMode="External" Id="rId2281"/><Relationship Type="http://schemas.openxmlformats.org/officeDocument/2006/relationships/hyperlink" Target="https://scryfall.com/sets/l15" TargetMode="External" Id="rId2282"/><Relationship Type="http://schemas.openxmlformats.org/officeDocument/2006/relationships/hyperlink" Target="https://scryfall.com/sets/l15" TargetMode="External" Id="rId2283"/><Relationship Type="http://schemas.openxmlformats.org/officeDocument/2006/relationships/hyperlink" Target="https://scryfall.com/sets/l15" TargetMode="External" Id="rId2284"/><Relationship Type="http://schemas.openxmlformats.org/officeDocument/2006/relationships/hyperlink" Target="https://scryfall.com/sets/f15" TargetMode="External" Id="rId2285"/><Relationship Type="http://schemas.openxmlformats.org/officeDocument/2006/relationships/hyperlink" Target="https://scryfall.com/sets/f15" TargetMode="External" Id="rId2286"/><Relationship Type="http://schemas.openxmlformats.org/officeDocument/2006/relationships/hyperlink" Target="https://scryfall.com/sets/f15" TargetMode="External" Id="rId2287"/><Relationship Type="http://schemas.openxmlformats.org/officeDocument/2006/relationships/hyperlink" Target="https://scryfall.com/sets/f15" TargetMode="External" Id="rId2288"/><Relationship Type="http://schemas.openxmlformats.org/officeDocument/2006/relationships/hyperlink" Target="https://scryfall.com/sets/j15" TargetMode="External" Id="rId2289"/><Relationship Type="http://schemas.openxmlformats.org/officeDocument/2006/relationships/hyperlink" Target="https://scryfall.com/sets/j15" TargetMode="External" Id="rId2290"/><Relationship Type="http://schemas.openxmlformats.org/officeDocument/2006/relationships/hyperlink" Target="https://scryfall.com/sets/j15" TargetMode="External" Id="rId2291"/><Relationship Type="http://schemas.openxmlformats.org/officeDocument/2006/relationships/hyperlink" Target="https://scryfall.com/sets/j15" TargetMode="External" Id="rId2292"/><Relationship Type="http://schemas.openxmlformats.org/officeDocument/2006/relationships/hyperlink" Target="https://scryfall.com/sets/evg" TargetMode="External" Id="rId2293"/><Relationship Type="http://schemas.openxmlformats.org/officeDocument/2006/relationships/hyperlink" Target="https://scryfall.com/sets/evg" TargetMode="External" Id="rId2294"/><Relationship Type="http://schemas.openxmlformats.org/officeDocument/2006/relationships/hyperlink" Target="https://scryfall.com/sets/evg" TargetMode="External" Id="rId2295"/><Relationship Type="http://schemas.openxmlformats.org/officeDocument/2006/relationships/hyperlink" Target="https://scryfall.com/sets/evg" TargetMode="External" Id="rId2296"/><Relationship Type="http://schemas.openxmlformats.org/officeDocument/2006/relationships/hyperlink" Target="https://scryfall.com/sets/tevg" TargetMode="External" Id="rId2297"/><Relationship Type="http://schemas.openxmlformats.org/officeDocument/2006/relationships/hyperlink" Target="https://scryfall.com/sets/tevg" TargetMode="External" Id="rId2298"/><Relationship Type="http://schemas.openxmlformats.org/officeDocument/2006/relationships/hyperlink" Target="https://scryfall.com/sets/tevg" TargetMode="External" Id="rId2299"/><Relationship Type="http://schemas.openxmlformats.org/officeDocument/2006/relationships/hyperlink" Target="https://scryfall.com/sets/tevg" TargetMode="External" Id="rId2300"/><Relationship Type="http://schemas.openxmlformats.org/officeDocument/2006/relationships/hyperlink" Target="https://scryfall.com/sets/gvl" TargetMode="External" Id="rId2301"/><Relationship Type="http://schemas.openxmlformats.org/officeDocument/2006/relationships/hyperlink" Target="https://scryfall.com/sets/gvl" TargetMode="External" Id="rId2302"/><Relationship Type="http://schemas.openxmlformats.org/officeDocument/2006/relationships/hyperlink" Target="https://scryfall.com/sets/gvl" TargetMode="External" Id="rId2303"/><Relationship Type="http://schemas.openxmlformats.org/officeDocument/2006/relationships/hyperlink" Target="https://scryfall.com/sets/gvl" TargetMode="External" Id="rId2304"/><Relationship Type="http://schemas.openxmlformats.org/officeDocument/2006/relationships/hyperlink" Target="https://scryfall.com/sets/tgvl" TargetMode="External" Id="rId2305"/><Relationship Type="http://schemas.openxmlformats.org/officeDocument/2006/relationships/hyperlink" Target="https://scryfall.com/sets/tgvl" TargetMode="External" Id="rId2306"/><Relationship Type="http://schemas.openxmlformats.org/officeDocument/2006/relationships/hyperlink" Target="https://scryfall.com/sets/tgvl" TargetMode="External" Id="rId2307"/><Relationship Type="http://schemas.openxmlformats.org/officeDocument/2006/relationships/hyperlink" Target="https://scryfall.com/sets/tgvl" TargetMode="External" Id="rId2308"/><Relationship Type="http://schemas.openxmlformats.org/officeDocument/2006/relationships/hyperlink" Target="https://scryfall.com/sets/jvc" TargetMode="External" Id="rId2309"/><Relationship Type="http://schemas.openxmlformats.org/officeDocument/2006/relationships/hyperlink" Target="https://scryfall.com/sets/jvc" TargetMode="External" Id="rId2310"/><Relationship Type="http://schemas.openxmlformats.org/officeDocument/2006/relationships/hyperlink" Target="https://scryfall.com/sets/jvc" TargetMode="External" Id="rId2311"/><Relationship Type="http://schemas.openxmlformats.org/officeDocument/2006/relationships/hyperlink" Target="https://scryfall.com/sets/jvc" TargetMode="External" Id="rId2312"/><Relationship Type="http://schemas.openxmlformats.org/officeDocument/2006/relationships/hyperlink" Target="https://scryfall.com/sets/tjvc" TargetMode="External" Id="rId2313"/><Relationship Type="http://schemas.openxmlformats.org/officeDocument/2006/relationships/hyperlink" Target="https://scryfall.com/sets/tjvc" TargetMode="External" Id="rId2314"/><Relationship Type="http://schemas.openxmlformats.org/officeDocument/2006/relationships/hyperlink" Target="https://scryfall.com/sets/tjvc" TargetMode="External" Id="rId2315"/><Relationship Type="http://schemas.openxmlformats.org/officeDocument/2006/relationships/hyperlink" Target="https://scryfall.com/sets/tjvc" TargetMode="External" Id="rId2316"/><Relationship Type="http://schemas.openxmlformats.org/officeDocument/2006/relationships/hyperlink" Target="https://scryfall.com/sets/dvd" TargetMode="External" Id="rId2317"/><Relationship Type="http://schemas.openxmlformats.org/officeDocument/2006/relationships/hyperlink" Target="https://scryfall.com/sets/dvd" TargetMode="External" Id="rId2318"/><Relationship Type="http://schemas.openxmlformats.org/officeDocument/2006/relationships/hyperlink" Target="https://scryfall.com/sets/dvd" TargetMode="External" Id="rId2319"/><Relationship Type="http://schemas.openxmlformats.org/officeDocument/2006/relationships/hyperlink" Target="https://scryfall.com/sets/dvd" TargetMode="External" Id="rId2320"/><Relationship Type="http://schemas.openxmlformats.org/officeDocument/2006/relationships/hyperlink" Target="https://scryfall.com/sets/tdvd" TargetMode="External" Id="rId2321"/><Relationship Type="http://schemas.openxmlformats.org/officeDocument/2006/relationships/hyperlink" Target="https://scryfall.com/sets/tdvd" TargetMode="External" Id="rId2322"/><Relationship Type="http://schemas.openxmlformats.org/officeDocument/2006/relationships/hyperlink" Target="https://scryfall.com/sets/tdvd" TargetMode="External" Id="rId2323"/><Relationship Type="http://schemas.openxmlformats.org/officeDocument/2006/relationships/hyperlink" Target="https://scryfall.com/sets/tdvd" TargetMode="External" Id="rId2324"/><Relationship Type="http://schemas.openxmlformats.org/officeDocument/2006/relationships/hyperlink" Target="https://scryfall.com/sets/c14" TargetMode="External" Id="rId2325"/><Relationship Type="http://schemas.openxmlformats.org/officeDocument/2006/relationships/hyperlink" Target="https://scryfall.com/sets/c14" TargetMode="External" Id="rId2326"/><Relationship Type="http://schemas.openxmlformats.org/officeDocument/2006/relationships/hyperlink" Target="https://scryfall.com/sets/c14" TargetMode="External" Id="rId2327"/><Relationship Type="http://schemas.openxmlformats.org/officeDocument/2006/relationships/hyperlink" Target="https://scryfall.com/sets/tc14" TargetMode="External" Id="rId2328"/><Relationship Type="http://schemas.openxmlformats.org/officeDocument/2006/relationships/hyperlink" Target="https://scryfall.com/sets/tc14" TargetMode="External" Id="rId2329"/><Relationship Type="http://schemas.openxmlformats.org/officeDocument/2006/relationships/hyperlink" Target="https://scryfall.com/sets/tc14" TargetMode="External" Id="rId2330"/><Relationship Type="http://schemas.openxmlformats.org/officeDocument/2006/relationships/hyperlink" Target="https://scryfall.com/sets/tc14" TargetMode="External" Id="rId2331"/><Relationship Type="http://schemas.openxmlformats.org/officeDocument/2006/relationships/hyperlink" Target="https://scryfall.com/sets/oc14" TargetMode="External" Id="rId2332"/><Relationship Type="http://schemas.openxmlformats.org/officeDocument/2006/relationships/hyperlink" Target="https://scryfall.com/sets/oc14" TargetMode="External" Id="rId2333"/><Relationship Type="http://schemas.openxmlformats.org/officeDocument/2006/relationships/hyperlink" Target="https://scryfall.com/sets/oc14" TargetMode="External" Id="rId2334"/><Relationship Type="http://schemas.openxmlformats.org/officeDocument/2006/relationships/hyperlink" Target="https://scryfall.com/sets/oc14" TargetMode="External" Id="rId2335"/><Relationship Type="http://schemas.openxmlformats.org/officeDocument/2006/relationships/hyperlink" Target="https://scryfall.com/sets/ktk" TargetMode="External" Id="rId2336"/><Relationship Type="http://schemas.openxmlformats.org/officeDocument/2006/relationships/hyperlink" Target="https://scryfall.com/sets/ktk" TargetMode="External" Id="rId2337"/><Relationship Type="http://schemas.openxmlformats.org/officeDocument/2006/relationships/hyperlink" Target="https://scryfall.com/sets/ktk" TargetMode="External" Id="rId2338"/><Relationship Type="http://schemas.openxmlformats.org/officeDocument/2006/relationships/hyperlink" Target="https://scryfall.com/sets/pktk" TargetMode="External" Id="rId2339"/><Relationship Type="http://schemas.openxmlformats.org/officeDocument/2006/relationships/hyperlink" Target="https://scryfall.com/sets/pktk" TargetMode="External" Id="rId2340"/><Relationship Type="http://schemas.openxmlformats.org/officeDocument/2006/relationships/hyperlink" Target="https://scryfall.com/sets/pktk" TargetMode="External" Id="rId2341"/><Relationship Type="http://schemas.openxmlformats.org/officeDocument/2006/relationships/hyperlink" Target="https://scryfall.com/sets/pktk" TargetMode="External" Id="rId2342"/><Relationship Type="http://schemas.openxmlformats.org/officeDocument/2006/relationships/hyperlink" Target="https://scryfall.com/sets/tktk" TargetMode="External" Id="rId2343"/><Relationship Type="http://schemas.openxmlformats.org/officeDocument/2006/relationships/hyperlink" Target="https://scryfall.com/sets/tktk" TargetMode="External" Id="rId2344"/><Relationship Type="http://schemas.openxmlformats.org/officeDocument/2006/relationships/hyperlink" Target="https://scryfall.com/sets/tktk" TargetMode="External" Id="rId2345"/><Relationship Type="http://schemas.openxmlformats.org/officeDocument/2006/relationships/hyperlink" Target="https://scryfall.com/sets/tktk" TargetMode="External" Id="rId2346"/><Relationship Type="http://schemas.openxmlformats.org/officeDocument/2006/relationships/hyperlink" Target="https://scryfall.com/sets/ddn" TargetMode="External" Id="rId2347"/><Relationship Type="http://schemas.openxmlformats.org/officeDocument/2006/relationships/hyperlink" Target="https://scryfall.com/sets/ddn" TargetMode="External" Id="rId2348"/><Relationship Type="http://schemas.openxmlformats.org/officeDocument/2006/relationships/hyperlink" Target="https://scryfall.com/sets/ddn" TargetMode="External" Id="rId2349"/><Relationship Type="http://schemas.openxmlformats.org/officeDocument/2006/relationships/hyperlink" Target="https://scryfall.com/sets/v14" TargetMode="External" Id="rId2350"/><Relationship Type="http://schemas.openxmlformats.org/officeDocument/2006/relationships/hyperlink" Target="https://scryfall.com/sets/v14" TargetMode="External" Id="rId2351"/><Relationship Type="http://schemas.openxmlformats.org/officeDocument/2006/relationships/hyperlink" Target="https://scryfall.com/sets/v14" TargetMode="External" Id="rId2352"/><Relationship Type="http://schemas.openxmlformats.org/officeDocument/2006/relationships/hyperlink" Target="https://scryfall.com/sets/v14" TargetMode="External" Id="rId2353"/><Relationship Type="http://schemas.openxmlformats.org/officeDocument/2006/relationships/hyperlink" Target="https://scryfall.com/sets/m15" TargetMode="External" Id="rId2354"/><Relationship Type="http://schemas.openxmlformats.org/officeDocument/2006/relationships/hyperlink" Target="https://scryfall.com/sets/m15" TargetMode="External" Id="rId2355"/><Relationship Type="http://schemas.openxmlformats.org/officeDocument/2006/relationships/hyperlink" Target="https://scryfall.com/sets/m15" TargetMode="External" Id="rId2356"/><Relationship Type="http://schemas.openxmlformats.org/officeDocument/2006/relationships/hyperlink" Target="https://scryfall.com/sets/pm15" TargetMode="External" Id="rId2357"/><Relationship Type="http://schemas.openxmlformats.org/officeDocument/2006/relationships/hyperlink" Target="https://scryfall.com/sets/pm15" TargetMode="External" Id="rId2358"/><Relationship Type="http://schemas.openxmlformats.org/officeDocument/2006/relationships/hyperlink" Target="https://scryfall.com/sets/pm15" TargetMode="External" Id="rId2359"/><Relationship Type="http://schemas.openxmlformats.org/officeDocument/2006/relationships/hyperlink" Target="https://scryfall.com/sets/pm15" TargetMode="External" Id="rId2360"/><Relationship Type="http://schemas.openxmlformats.org/officeDocument/2006/relationships/hyperlink" Target="https://scryfall.com/sets/tm15" TargetMode="External" Id="rId2361"/><Relationship Type="http://schemas.openxmlformats.org/officeDocument/2006/relationships/hyperlink" Target="https://scryfall.com/sets/tm15" TargetMode="External" Id="rId2362"/><Relationship Type="http://schemas.openxmlformats.org/officeDocument/2006/relationships/hyperlink" Target="https://scryfall.com/sets/tm15" TargetMode="External" Id="rId2363"/><Relationship Type="http://schemas.openxmlformats.org/officeDocument/2006/relationships/hyperlink" Target="https://scryfall.com/sets/tm15" TargetMode="External" Id="rId2364"/><Relationship Type="http://schemas.openxmlformats.org/officeDocument/2006/relationships/hyperlink" Target="https://scryfall.com/sets/cp1" TargetMode="External" Id="rId2365"/><Relationship Type="http://schemas.openxmlformats.org/officeDocument/2006/relationships/hyperlink" Target="https://scryfall.com/sets/cp1" TargetMode="External" Id="rId2366"/><Relationship Type="http://schemas.openxmlformats.org/officeDocument/2006/relationships/hyperlink" Target="https://scryfall.com/sets/cp1" TargetMode="External" Id="rId2367"/><Relationship Type="http://schemas.openxmlformats.org/officeDocument/2006/relationships/hyperlink" Target="https://scryfall.com/sets/cp1" TargetMode="External" Id="rId2368"/><Relationship Type="http://schemas.openxmlformats.org/officeDocument/2006/relationships/hyperlink" Target="https://scryfall.com/sets/ppc1" TargetMode="External" Id="rId2369"/><Relationship Type="http://schemas.openxmlformats.org/officeDocument/2006/relationships/hyperlink" Target="https://scryfall.com/sets/ppc1" TargetMode="External" Id="rId2370"/><Relationship Type="http://schemas.openxmlformats.org/officeDocument/2006/relationships/hyperlink" Target="https://scryfall.com/sets/ppc1" TargetMode="External" Id="rId2371"/><Relationship Type="http://schemas.openxmlformats.org/officeDocument/2006/relationships/hyperlink" Target="https://scryfall.com/sets/ppc1" TargetMode="External" Id="rId2372"/><Relationship Type="http://schemas.openxmlformats.org/officeDocument/2006/relationships/hyperlink" Target="https://scryfall.com/sets/pdp15" TargetMode="External" Id="rId2373"/><Relationship Type="http://schemas.openxmlformats.org/officeDocument/2006/relationships/hyperlink" Target="https://scryfall.com/sets/pdp15" TargetMode="External" Id="rId2374"/><Relationship Type="http://schemas.openxmlformats.org/officeDocument/2006/relationships/hyperlink" Target="https://scryfall.com/sets/pdp15" TargetMode="External" Id="rId2375"/><Relationship Type="http://schemas.openxmlformats.org/officeDocument/2006/relationships/hyperlink" Target="https://scryfall.com/sets/pdp15" TargetMode="External" Id="rId2376"/><Relationship Type="http://schemas.openxmlformats.org/officeDocument/2006/relationships/hyperlink" Target="https://scryfall.com/sets/ps14" TargetMode="External" Id="rId2377"/><Relationship Type="http://schemas.openxmlformats.org/officeDocument/2006/relationships/hyperlink" Target="https://scryfall.com/sets/ps14" TargetMode="External" Id="rId2378"/><Relationship Type="http://schemas.openxmlformats.org/officeDocument/2006/relationships/hyperlink" Target="https://scryfall.com/sets/ps14" TargetMode="External" Id="rId2379"/><Relationship Type="http://schemas.openxmlformats.org/officeDocument/2006/relationships/hyperlink" Target="https://scryfall.com/sets/ps14" TargetMode="External" Id="rId2380"/><Relationship Type="http://schemas.openxmlformats.org/officeDocument/2006/relationships/hyperlink" Target="https://scryfall.com/sets/vma" TargetMode="External" Id="rId2381"/><Relationship Type="http://schemas.openxmlformats.org/officeDocument/2006/relationships/hyperlink" Target="https://scryfall.com/sets/vma" TargetMode="External" Id="rId2382"/><Relationship Type="http://schemas.openxmlformats.org/officeDocument/2006/relationships/hyperlink" Target="https://scryfall.com/sets/vma" TargetMode="External" Id="rId2383"/><Relationship Type="http://schemas.openxmlformats.org/officeDocument/2006/relationships/hyperlink" Target="https://scryfall.com/sets/vma" TargetMode="External" Id="rId2384"/><Relationship Type="http://schemas.openxmlformats.org/officeDocument/2006/relationships/hyperlink" Target="https://scryfall.com/sets/cns" TargetMode="External" Id="rId2385"/><Relationship Type="http://schemas.openxmlformats.org/officeDocument/2006/relationships/hyperlink" Target="https://scryfall.com/sets/cns" TargetMode="External" Id="rId2386"/><Relationship Type="http://schemas.openxmlformats.org/officeDocument/2006/relationships/hyperlink" Target="https://scryfall.com/sets/cns" TargetMode="External" Id="rId2387"/><Relationship Type="http://schemas.openxmlformats.org/officeDocument/2006/relationships/hyperlink" Target="https://scryfall.com/sets/pcns" TargetMode="External" Id="rId2388"/><Relationship Type="http://schemas.openxmlformats.org/officeDocument/2006/relationships/hyperlink" Target="https://scryfall.com/sets/pcns" TargetMode="External" Id="rId2389"/><Relationship Type="http://schemas.openxmlformats.org/officeDocument/2006/relationships/hyperlink" Target="https://scryfall.com/sets/pcns" TargetMode="External" Id="rId2390"/><Relationship Type="http://schemas.openxmlformats.org/officeDocument/2006/relationships/hyperlink" Target="https://scryfall.com/sets/pcns" TargetMode="External" Id="rId2391"/><Relationship Type="http://schemas.openxmlformats.org/officeDocument/2006/relationships/hyperlink" Target="https://scryfall.com/sets/tcns" TargetMode="External" Id="rId2392"/><Relationship Type="http://schemas.openxmlformats.org/officeDocument/2006/relationships/hyperlink" Target="https://scryfall.com/sets/tcns" TargetMode="External" Id="rId2393"/><Relationship Type="http://schemas.openxmlformats.org/officeDocument/2006/relationships/hyperlink" Target="https://scryfall.com/sets/tcns" TargetMode="External" Id="rId2394"/><Relationship Type="http://schemas.openxmlformats.org/officeDocument/2006/relationships/hyperlink" Target="https://scryfall.com/sets/tcns" TargetMode="External" Id="rId2395"/><Relationship Type="http://schemas.openxmlformats.org/officeDocument/2006/relationships/hyperlink" Target="https://scryfall.com/sets/md1" TargetMode="External" Id="rId2396"/><Relationship Type="http://schemas.openxmlformats.org/officeDocument/2006/relationships/hyperlink" Target="https://scryfall.com/sets/md1" TargetMode="External" Id="rId2397"/><Relationship Type="http://schemas.openxmlformats.org/officeDocument/2006/relationships/hyperlink" Target="https://scryfall.com/sets/md1" TargetMode="External" Id="rId2398"/><Relationship Type="http://schemas.openxmlformats.org/officeDocument/2006/relationships/hyperlink" Target="https://scryfall.com/sets/md1" TargetMode="External" Id="rId2399"/><Relationship Type="http://schemas.openxmlformats.org/officeDocument/2006/relationships/hyperlink" Target="https://scryfall.com/sets/tmd1" TargetMode="External" Id="rId2400"/><Relationship Type="http://schemas.openxmlformats.org/officeDocument/2006/relationships/hyperlink" Target="https://scryfall.com/sets/tmd1" TargetMode="External" Id="rId2401"/><Relationship Type="http://schemas.openxmlformats.org/officeDocument/2006/relationships/hyperlink" Target="https://scryfall.com/sets/tmd1" TargetMode="External" Id="rId2402"/><Relationship Type="http://schemas.openxmlformats.org/officeDocument/2006/relationships/hyperlink" Target="https://scryfall.com/sets/tmd1" TargetMode="External" Id="rId2403"/><Relationship Type="http://schemas.openxmlformats.org/officeDocument/2006/relationships/hyperlink" Target="https://scryfall.com/sets/jou" TargetMode="External" Id="rId2404"/><Relationship Type="http://schemas.openxmlformats.org/officeDocument/2006/relationships/hyperlink" Target="https://scryfall.com/sets/jou" TargetMode="External" Id="rId2405"/><Relationship Type="http://schemas.openxmlformats.org/officeDocument/2006/relationships/hyperlink" Target="https://scryfall.com/sets/jou" TargetMode="External" Id="rId2406"/><Relationship Type="http://schemas.openxmlformats.org/officeDocument/2006/relationships/hyperlink" Target="https://scryfall.com/sets/pjou" TargetMode="External" Id="rId2407"/><Relationship Type="http://schemas.openxmlformats.org/officeDocument/2006/relationships/hyperlink" Target="https://scryfall.com/sets/pjou" TargetMode="External" Id="rId2408"/><Relationship Type="http://schemas.openxmlformats.org/officeDocument/2006/relationships/hyperlink" Target="https://scryfall.com/sets/pjou" TargetMode="External" Id="rId2409"/><Relationship Type="http://schemas.openxmlformats.org/officeDocument/2006/relationships/hyperlink" Target="https://scryfall.com/sets/pjou" TargetMode="External" Id="rId2410"/><Relationship Type="http://schemas.openxmlformats.org/officeDocument/2006/relationships/hyperlink" Target="https://scryfall.com/sets/tjou" TargetMode="External" Id="rId2411"/><Relationship Type="http://schemas.openxmlformats.org/officeDocument/2006/relationships/hyperlink" Target="https://scryfall.com/sets/tjou" TargetMode="External" Id="rId2412"/><Relationship Type="http://schemas.openxmlformats.org/officeDocument/2006/relationships/hyperlink" Target="https://scryfall.com/sets/tjou" TargetMode="External" Id="rId2413"/><Relationship Type="http://schemas.openxmlformats.org/officeDocument/2006/relationships/hyperlink" Target="https://scryfall.com/sets/tjou" TargetMode="External" Id="rId2414"/><Relationship Type="http://schemas.openxmlformats.org/officeDocument/2006/relationships/hyperlink" Target="https://scryfall.com/sets/tdag" TargetMode="External" Id="rId2415"/><Relationship Type="http://schemas.openxmlformats.org/officeDocument/2006/relationships/hyperlink" Target="https://scryfall.com/sets/tdag" TargetMode="External" Id="rId2416"/><Relationship Type="http://schemas.openxmlformats.org/officeDocument/2006/relationships/hyperlink" Target="https://scryfall.com/sets/tdag" TargetMode="External" Id="rId2417"/><Relationship Type="http://schemas.openxmlformats.org/officeDocument/2006/relationships/hyperlink" Target="https://scryfall.com/sets/tdag" TargetMode="External" Id="rId2418"/><Relationship Type="http://schemas.openxmlformats.org/officeDocument/2006/relationships/hyperlink" Target="https://scryfall.com/sets/thp3" TargetMode="External" Id="rId2419"/><Relationship Type="http://schemas.openxmlformats.org/officeDocument/2006/relationships/hyperlink" Target="https://scryfall.com/sets/thp3" TargetMode="External" Id="rId2420"/><Relationship Type="http://schemas.openxmlformats.org/officeDocument/2006/relationships/hyperlink" Target="https://scryfall.com/sets/thp3" TargetMode="External" Id="rId2421"/><Relationship Type="http://schemas.openxmlformats.org/officeDocument/2006/relationships/hyperlink" Target="https://scryfall.com/sets/thp3" TargetMode="External" Id="rId2422"/><Relationship Type="http://schemas.openxmlformats.org/officeDocument/2006/relationships/hyperlink" Target="https://scryfall.com/sets/ddm" TargetMode="External" Id="rId2423"/><Relationship Type="http://schemas.openxmlformats.org/officeDocument/2006/relationships/hyperlink" Target="https://scryfall.com/sets/ddm" TargetMode="External" Id="rId2424"/><Relationship Type="http://schemas.openxmlformats.org/officeDocument/2006/relationships/hyperlink" Target="https://scryfall.com/sets/ddm" TargetMode="External" Id="rId2425"/><Relationship Type="http://schemas.openxmlformats.org/officeDocument/2006/relationships/hyperlink" Target="https://scryfall.com/sets/tddm" TargetMode="External" Id="rId2426"/><Relationship Type="http://schemas.openxmlformats.org/officeDocument/2006/relationships/hyperlink" Target="https://scryfall.com/sets/tddm" TargetMode="External" Id="rId2427"/><Relationship Type="http://schemas.openxmlformats.org/officeDocument/2006/relationships/hyperlink" Target="https://scryfall.com/sets/tddm" TargetMode="External" Id="rId2428"/><Relationship Type="http://schemas.openxmlformats.org/officeDocument/2006/relationships/hyperlink" Target="https://scryfall.com/sets/tddm" TargetMode="External" Id="rId2429"/><Relationship Type="http://schemas.openxmlformats.org/officeDocument/2006/relationships/hyperlink" Target="https://scryfall.com/sets/bng" TargetMode="External" Id="rId2430"/><Relationship Type="http://schemas.openxmlformats.org/officeDocument/2006/relationships/hyperlink" Target="https://scryfall.com/sets/bng" TargetMode="External" Id="rId2431"/><Relationship Type="http://schemas.openxmlformats.org/officeDocument/2006/relationships/hyperlink" Target="https://scryfall.com/sets/bng" TargetMode="External" Id="rId2432"/><Relationship Type="http://schemas.openxmlformats.org/officeDocument/2006/relationships/hyperlink" Target="https://scryfall.com/sets/pbng" TargetMode="External" Id="rId2433"/><Relationship Type="http://schemas.openxmlformats.org/officeDocument/2006/relationships/hyperlink" Target="https://scryfall.com/sets/pbng" TargetMode="External" Id="rId2434"/><Relationship Type="http://schemas.openxmlformats.org/officeDocument/2006/relationships/hyperlink" Target="https://scryfall.com/sets/pbng" TargetMode="External" Id="rId2435"/><Relationship Type="http://schemas.openxmlformats.org/officeDocument/2006/relationships/hyperlink" Target="https://scryfall.com/sets/pbng" TargetMode="External" Id="rId2436"/><Relationship Type="http://schemas.openxmlformats.org/officeDocument/2006/relationships/hyperlink" Target="https://scryfall.com/sets/tbng" TargetMode="External" Id="rId2437"/><Relationship Type="http://schemas.openxmlformats.org/officeDocument/2006/relationships/hyperlink" Target="https://scryfall.com/sets/tbng" TargetMode="External" Id="rId2438"/><Relationship Type="http://schemas.openxmlformats.org/officeDocument/2006/relationships/hyperlink" Target="https://scryfall.com/sets/tbng" TargetMode="External" Id="rId2439"/><Relationship Type="http://schemas.openxmlformats.org/officeDocument/2006/relationships/hyperlink" Target="https://scryfall.com/sets/tbng" TargetMode="External" Id="rId2440"/><Relationship Type="http://schemas.openxmlformats.org/officeDocument/2006/relationships/hyperlink" Target="https://scryfall.com/sets/tbth" TargetMode="External" Id="rId2441"/><Relationship Type="http://schemas.openxmlformats.org/officeDocument/2006/relationships/hyperlink" Target="https://scryfall.com/sets/tbth" TargetMode="External" Id="rId2442"/><Relationship Type="http://schemas.openxmlformats.org/officeDocument/2006/relationships/hyperlink" Target="https://scryfall.com/sets/tbth" TargetMode="External" Id="rId2443"/><Relationship Type="http://schemas.openxmlformats.org/officeDocument/2006/relationships/hyperlink" Target="https://scryfall.com/sets/tbth" TargetMode="External" Id="rId2444"/><Relationship Type="http://schemas.openxmlformats.org/officeDocument/2006/relationships/hyperlink" Target="https://scryfall.com/sets/thp2" TargetMode="External" Id="rId2445"/><Relationship Type="http://schemas.openxmlformats.org/officeDocument/2006/relationships/hyperlink" Target="https://scryfall.com/sets/thp2" TargetMode="External" Id="rId2446"/><Relationship Type="http://schemas.openxmlformats.org/officeDocument/2006/relationships/hyperlink" Target="https://scryfall.com/sets/thp2" TargetMode="External" Id="rId2447"/><Relationship Type="http://schemas.openxmlformats.org/officeDocument/2006/relationships/hyperlink" Target="https://scryfall.com/sets/thp2" TargetMode="External" Id="rId2448"/><Relationship Type="http://schemas.openxmlformats.org/officeDocument/2006/relationships/hyperlink" Target="https://scryfall.com/sets/l14" TargetMode="External" Id="rId2449"/><Relationship Type="http://schemas.openxmlformats.org/officeDocument/2006/relationships/hyperlink" Target="https://scryfall.com/sets/l14" TargetMode="External" Id="rId2450"/><Relationship Type="http://schemas.openxmlformats.org/officeDocument/2006/relationships/hyperlink" Target="https://scryfall.com/sets/l14" TargetMode="External" Id="rId2451"/><Relationship Type="http://schemas.openxmlformats.org/officeDocument/2006/relationships/hyperlink" Target="https://scryfall.com/sets/l14" TargetMode="External" Id="rId2452"/><Relationship Type="http://schemas.openxmlformats.org/officeDocument/2006/relationships/hyperlink" Target="https://scryfall.com/sets/j14" TargetMode="External" Id="rId2453"/><Relationship Type="http://schemas.openxmlformats.org/officeDocument/2006/relationships/hyperlink" Target="https://scryfall.com/sets/j14" TargetMode="External" Id="rId2454"/><Relationship Type="http://schemas.openxmlformats.org/officeDocument/2006/relationships/hyperlink" Target="https://scryfall.com/sets/j14" TargetMode="External" Id="rId2455"/><Relationship Type="http://schemas.openxmlformats.org/officeDocument/2006/relationships/hyperlink" Target="https://scryfall.com/sets/j14" TargetMode="External" Id="rId2456"/><Relationship Type="http://schemas.openxmlformats.org/officeDocument/2006/relationships/hyperlink" Target="https://scryfall.com/sets/f14" TargetMode="External" Id="rId2457"/><Relationship Type="http://schemas.openxmlformats.org/officeDocument/2006/relationships/hyperlink" Target="https://scryfall.com/sets/f14" TargetMode="External" Id="rId2458"/><Relationship Type="http://schemas.openxmlformats.org/officeDocument/2006/relationships/hyperlink" Target="https://scryfall.com/sets/f14" TargetMode="External" Id="rId2459"/><Relationship Type="http://schemas.openxmlformats.org/officeDocument/2006/relationships/hyperlink" Target="https://scryfall.com/sets/f14" TargetMode="External" Id="rId2460"/><Relationship Type="http://schemas.openxmlformats.org/officeDocument/2006/relationships/hyperlink" Target="https://scryfall.com/sets/c13" TargetMode="External" Id="rId2461"/><Relationship Type="http://schemas.openxmlformats.org/officeDocument/2006/relationships/hyperlink" Target="https://scryfall.com/sets/c13" TargetMode="External" Id="rId2462"/><Relationship Type="http://schemas.openxmlformats.org/officeDocument/2006/relationships/hyperlink" Target="https://scryfall.com/sets/c13" TargetMode="External" Id="rId2463"/><Relationship Type="http://schemas.openxmlformats.org/officeDocument/2006/relationships/hyperlink" Target="https://scryfall.com/sets/oc13" TargetMode="External" Id="rId2464"/><Relationship Type="http://schemas.openxmlformats.org/officeDocument/2006/relationships/hyperlink" Target="https://scryfall.com/sets/oc13" TargetMode="External" Id="rId2465"/><Relationship Type="http://schemas.openxmlformats.org/officeDocument/2006/relationships/hyperlink" Target="https://scryfall.com/sets/oc13" TargetMode="External" Id="rId2466"/><Relationship Type="http://schemas.openxmlformats.org/officeDocument/2006/relationships/hyperlink" Target="https://scryfall.com/sets/oc13" TargetMode="External" Id="rId2467"/><Relationship Type="http://schemas.openxmlformats.org/officeDocument/2006/relationships/hyperlink" Target="https://scryfall.com/sets/ths" TargetMode="External" Id="rId2468"/><Relationship Type="http://schemas.openxmlformats.org/officeDocument/2006/relationships/hyperlink" Target="https://scryfall.com/sets/ths" TargetMode="External" Id="rId2469"/><Relationship Type="http://schemas.openxmlformats.org/officeDocument/2006/relationships/hyperlink" Target="https://scryfall.com/sets/ths" TargetMode="External" Id="rId2470"/><Relationship Type="http://schemas.openxmlformats.org/officeDocument/2006/relationships/hyperlink" Target="https://scryfall.com/sets/pths" TargetMode="External" Id="rId2471"/><Relationship Type="http://schemas.openxmlformats.org/officeDocument/2006/relationships/hyperlink" Target="https://scryfall.com/sets/pths" TargetMode="External" Id="rId2472"/><Relationship Type="http://schemas.openxmlformats.org/officeDocument/2006/relationships/hyperlink" Target="https://scryfall.com/sets/pths" TargetMode="External" Id="rId2473"/><Relationship Type="http://schemas.openxmlformats.org/officeDocument/2006/relationships/hyperlink" Target="https://scryfall.com/sets/pths" TargetMode="External" Id="rId2474"/><Relationship Type="http://schemas.openxmlformats.org/officeDocument/2006/relationships/hyperlink" Target="https://scryfall.com/sets/tths" TargetMode="External" Id="rId2475"/><Relationship Type="http://schemas.openxmlformats.org/officeDocument/2006/relationships/hyperlink" Target="https://scryfall.com/sets/tths" TargetMode="External" Id="rId2476"/><Relationship Type="http://schemas.openxmlformats.org/officeDocument/2006/relationships/hyperlink" Target="https://scryfall.com/sets/tths" TargetMode="External" Id="rId2477"/><Relationship Type="http://schemas.openxmlformats.org/officeDocument/2006/relationships/hyperlink" Target="https://scryfall.com/sets/tths" TargetMode="External" Id="rId2478"/><Relationship Type="http://schemas.openxmlformats.org/officeDocument/2006/relationships/hyperlink" Target="https://scryfall.com/sets/tfth" TargetMode="External" Id="rId2479"/><Relationship Type="http://schemas.openxmlformats.org/officeDocument/2006/relationships/hyperlink" Target="https://scryfall.com/sets/tfth" TargetMode="External" Id="rId2480"/><Relationship Type="http://schemas.openxmlformats.org/officeDocument/2006/relationships/hyperlink" Target="https://scryfall.com/sets/tfth" TargetMode="External" Id="rId2481"/><Relationship Type="http://schemas.openxmlformats.org/officeDocument/2006/relationships/hyperlink" Target="https://scryfall.com/sets/tfth" TargetMode="External" Id="rId2482"/><Relationship Type="http://schemas.openxmlformats.org/officeDocument/2006/relationships/hyperlink" Target="https://scryfall.com/sets/thp1" TargetMode="External" Id="rId2483"/><Relationship Type="http://schemas.openxmlformats.org/officeDocument/2006/relationships/hyperlink" Target="https://scryfall.com/sets/thp1" TargetMode="External" Id="rId2484"/><Relationship Type="http://schemas.openxmlformats.org/officeDocument/2006/relationships/hyperlink" Target="https://scryfall.com/sets/thp1" TargetMode="External" Id="rId2485"/><Relationship Type="http://schemas.openxmlformats.org/officeDocument/2006/relationships/hyperlink" Target="https://scryfall.com/sets/thp1" TargetMode="External" Id="rId2486"/><Relationship Type="http://schemas.openxmlformats.org/officeDocument/2006/relationships/hyperlink" Target="https://scryfall.com/sets/ddl" TargetMode="External" Id="rId2487"/><Relationship Type="http://schemas.openxmlformats.org/officeDocument/2006/relationships/hyperlink" Target="https://scryfall.com/sets/ddl" TargetMode="External" Id="rId2488"/><Relationship Type="http://schemas.openxmlformats.org/officeDocument/2006/relationships/hyperlink" Target="https://scryfall.com/sets/ddl" TargetMode="External" Id="rId2489"/><Relationship Type="http://schemas.openxmlformats.org/officeDocument/2006/relationships/hyperlink" Target="https://scryfall.com/sets/tddl" TargetMode="External" Id="rId2490"/><Relationship Type="http://schemas.openxmlformats.org/officeDocument/2006/relationships/hyperlink" Target="https://scryfall.com/sets/tddl" TargetMode="External" Id="rId2491"/><Relationship Type="http://schemas.openxmlformats.org/officeDocument/2006/relationships/hyperlink" Target="https://scryfall.com/sets/tddl" TargetMode="External" Id="rId2492"/><Relationship Type="http://schemas.openxmlformats.org/officeDocument/2006/relationships/hyperlink" Target="https://scryfall.com/sets/tddl" TargetMode="External" Id="rId2493"/><Relationship Type="http://schemas.openxmlformats.org/officeDocument/2006/relationships/hyperlink" Target="https://scryfall.com/sets/v13" TargetMode="External" Id="rId2494"/><Relationship Type="http://schemas.openxmlformats.org/officeDocument/2006/relationships/hyperlink" Target="https://scryfall.com/sets/v13" TargetMode="External" Id="rId2495"/><Relationship Type="http://schemas.openxmlformats.org/officeDocument/2006/relationships/hyperlink" Target="https://scryfall.com/sets/v13" TargetMode="External" Id="rId2496"/><Relationship Type="http://schemas.openxmlformats.org/officeDocument/2006/relationships/hyperlink" Target="https://scryfall.com/sets/v13" TargetMode="External" Id="rId2497"/><Relationship Type="http://schemas.openxmlformats.org/officeDocument/2006/relationships/hyperlink" Target="https://scryfall.com/sets/m14" TargetMode="External" Id="rId2498"/><Relationship Type="http://schemas.openxmlformats.org/officeDocument/2006/relationships/hyperlink" Target="https://scryfall.com/sets/m14" TargetMode="External" Id="rId2499"/><Relationship Type="http://schemas.openxmlformats.org/officeDocument/2006/relationships/hyperlink" Target="https://scryfall.com/sets/m14" TargetMode="External" Id="rId2500"/><Relationship Type="http://schemas.openxmlformats.org/officeDocument/2006/relationships/hyperlink" Target="https://scryfall.com/sets/pm14" TargetMode="External" Id="rId2501"/><Relationship Type="http://schemas.openxmlformats.org/officeDocument/2006/relationships/hyperlink" Target="https://scryfall.com/sets/pm14" TargetMode="External" Id="rId2502"/><Relationship Type="http://schemas.openxmlformats.org/officeDocument/2006/relationships/hyperlink" Target="https://scryfall.com/sets/pm14" TargetMode="External" Id="rId2503"/><Relationship Type="http://schemas.openxmlformats.org/officeDocument/2006/relationships/hyperlink" Target="https://scryfall.com/sets/pm14" TargetMode="External" Id="rId2504"/><Relationship Type="http://schemas.openxmlformats.org/officeDocument/2006/relationships/hyperlink" Target="https://scryfall.com/sets/tm14" TargetMode="External" Id="rId2505"/><Relationship Type="http://schemas.openxmlformats.org/officeDocument/2006/relationships/hyperlink" Target="https://scryfall.com/sets/tm14" TargetMode="External" Id="rId2506"/><Relationship Type="http://schemas.openxmlformats.org/officeDocument/2006/relationships/hyperlink" Target="https://scryfall.com/sets/tm14" TargetMode="External" Id="rId2507"/><Relationship Type="http://schemas.openxmlformats.org/officeDocument/2006/relationships/hyperlink" Target="https://scryfall.com/sets/tm14" TargetMode="External" Id="rId2508"/><Relationship Type="http://schemas.openxmlformats.org/officeDocument/2006/relationships/hyperlink" Target="https://scryfall.com/sets/psdc" TargetMode="External" Id="rId2509"/><Relationship Type="http://schemas.openxmlformats.org/officeDocument/2006/relationships/hyperlink" Target="https://scryfall.com/sets/psdc" TargetMode="External" Id="rId2510"/><Relationship Type="http://schemas.openxmlformats.org/officeDocument/2006/relationships/hyperlink" Target="https://scryfall.com/sets/psdc" TargetMode="External" Id="rId2511"/><Relationship Type="http://schemas.openxmlformats.org/officeDocument/2006/relationships/hyperlink" Target="https://scryfall.com/sets/psdc" TargetMode="External" Id="rId2512"/><Relationship Type="http://schemas.openxmlformats.org/officeDocument/2006/relationships/hyperlink" Target="https://scryfall.com/sets/mma" TargetMode="External" Id="rId2513"/><Relationship Type="http://schemas.openxmlformats.org/officeDocument/2006/relationships/hyperlink" Target="https://scryfall.com/sets/mma" TargetMode="External" Id="rId2514"/><Relationship Type="http://schemas.openxmlformats.org/officeDocument/2006/relationships/hyperlink" Target="https://scryfall.com/sets/mma" TargetMode="External" Id="rId2515"/><Relationship Type="http://schemas.openxmlformats.org/officeDocument/2006/relationships/hyperlink" Target="https://scryfall.com/sets/mma" TargetMode="External" Id="rId2516"/><Relationship Type="http://schemas.openxmlformats.org/officeDocument/2006/relationships/hyperlink" Target="https://scryfall.com/sets/tmma" TargetMode="External" Id="rId2517"/><Relationship Type="http://schemas.openxmlformats.org/officeDocument/2006/relationships/hyperlink" Target="https://scryfall.com/sets/tmma" TargetMode="External" Id="rId2518"/><Relationship Type="http://schemas.openxmlformats.org/officeDocument/2006/relationships/hyperlink" Target="https://scryfall.com/sets/tmma" TargetMode="External" Id="rId2519"/><Relationship Type="http://schemas.openxmlformats.org/officeDocument/2006/relationships/hyperlink" Target="https://scryfall.com/sets/tmma" TargetMode="External" Id="rId2520"/><Relationship Type="http://schemas.openxmlformats.org/officeDocument/2006/relationships/hyperlink" Target="https://scryfall.com/sets/dgm" TargetMode="External" Id="rId2521"/><Relationship Type="http://schemas.openxmlformats.org/officeDocument/2006/relationships/hyperlink" Target="https://scryfall.com/sets/dgm" TargetMode="External" Id="rId2522"/><Relationship Type="http://schemas.openxmlformats.org/officeDocument/2006/relationships/hyperlink" Target="https://scryfall.com/sets/dgm" TargetMode="External" Id="rId2523"/><Relationship Type="http://schemas.openxmlformats.org/officeDocument/2006/relationships/hyperlink" Target="https://scryfall.com/sets/pdgm" TargetMode="External" Id="rId2524"/><Relationship Type="http://schemas.openxmlformats.org/officeDocument/2006/relationships/hyperlink" Target="https://scryfall.com/sets/pdgm" TargetMode="External" Id="rId2525"/><Relationship Type="http://schemas.openxmlformats.org/officeDocument/2006/relationships/hyperlink" Target="https://scryfall.com/sets/pdgm" TargetMode="External" Id="rId2526"/><Relationship Type="http://schemas.openxmlformats.org/officeDocument/2006/relationships/hyperlink" Target="https://scryfall.com/sets/pdgm" TargetMode="External" Id="rId2527"/><Relationship Type="http://schemas.openxmlformats.org/officeDocument/2006/relationships/hyperlink" Target="https://scryfall.com/sets/tdgm" TargetMode="External" Id="rId2528"/><Relationship Type="http://schemas.openxmlformats.org/officeDocument/2006/relationships/hyperlink" Target="https://scryfall.com/sets/tdgm" TargetMode="External" Id="rId2529"/><Relationship Type="http://schemas.openxmlformats.org/officeDocument/2006/relationships/hyperlink" Target="https://scryfall.com/sets/tdgm" TargetMode="External" Id="rId2530"/><Relationship Type="http://schemas.openxmlformats.org/officeDocument/2006/relationships/hyperlink" Target="https://scryfall.com/sets/tdgm" TargetMode="External" Id="rId2531"/><Relationship Type="http://schemas.openxmlformats.org/officeDocument/2006/relationships/hyperlink" Target="https://scryfall.com/sets/wmc" TargetMode="External" Id="rId2532"/><Relationship Type="http://schemas.openxmlformats.org/officeDocument/2006/relationships/hyperlink" Target="https://scryfall.com/sets/wmc" TargetMode="External" Id="rId2533"/><Relationship Type="http://schemas.openxmlformats.org/officeDocument/2006/relationships/hyperlink" Target="https://scryfall.com/sets/wmc" TargetMode="External" Id="rId2534"/><Relationship Type="http://schemas.openxmlformats.org/officeDocument/2006/relationships/hyperlink" Target="https://scryfall.com/sets/wmc" TargetMode="External" Id="rId2535"/><Relationship Type="http://schemas.openxmlformats.org/officeDocument/2006/relationships/hyperlink" Target="https://scryfall.com/sets/ddk" TargetMode="External" Id="rId2536"/><Relationship Type="http://schemas.openxmlformats.org/officeDocument/2006/relationships/hyperlink" Target="https://scryfall.com/sets/ddk" TargetMode="External" Id="rId2537"/><Relationship Type="http://schemas.openxmlformats.org/officeDocument/2006/relationships/hyperlink" Target="https://scryfall.com/sets/ddk" TargetMode="External" Id="rId2538"/><Relationship Type="http://schemas.openxmlformats.org/officeDocument/2006/relationships/hyperlink" Target="https://scryfall.com/sets/tddk" TargetMode="External" Id="rId2539"/><Relationship Type="http://schemas.openxmlformats.org/officeDocument/2006/relationships/hyperlink" Target="https://scryfall.com/sets/tddk" TargetMode="External" Id="rId2540"/><Relationship Type="http://schemas.openxmlformats.org/officeDocument/2006/relationships/hyperlink" Target="https://scryfall.com/sets/tddk" TargetMode="External" Id="rId2541"/><Relationship Type="http://schemas.openxmlformats.org/officeDocument/2006/relationships/hyperlink" Target="https://scryfall.com/sets/tddk" TargetMode="External" Id="rId2542"/><Relationship Type="http://schemas.openxmlformats.org/officeDocument/2006/relationships/hyperlink" Target="https://scryfall.com/sets/gtc" TargetMode="External" Id="rId2543"/><Relationship Type="http://schemas.openxmlformats.org/officeDocument/2006/relationships/hyperlink" Target="https://scryfall.com/sets/gtc" TargetMode="External" Id="rId2544"/><Relationship Type="http://schemas.openxmlformats.org/officeDocument/2006/relationships/hyperlink" Target="https://scryfall.com/sets/gtc" TargetMode="External" Id="rId2545"/><Relationship Type="http://schemas.openxmlformats.org/officeDocument/2006/relationships/hyperlink" Target="https://scryfall.com/sets/pgtc" TargetMode="External" Id="rId2546"/><Relationship Type="http://schemas.openxmlformats.org/officeDocument/2006/relationships/hyperlink" Target="https://scryfall.com/sets/pgtc" TargetMode="External" Id="rId2547"/><Relationship Type="http://schemas.openxmlformats.org/officeDocument/2006/relationships/hyperlink" Target="https://scryfall.com/sets/pgtc" TargetMode="External" Id="rId2548"/><Relationship Type="http://schemas.openxmlformats.org/officeDocument/2006/relationships/hyperlink" Target="https://scryfall.com/sets/pgtc" TargetMode="External" Id="rId2549"/><Relationship Type="http://schemas.openxmlformats.org/officeDocument/2006/relationships/hyperlink" Target="https://scryfall.com/sets/tgtc" TargetMode="External" Id="rId2550"/><Relationship Type="http://schemas.openxmlformats.org/officeDocument/2006/relationships/hyperlink" Target="https://scryfall.com/sets/tgtc" TargetMode="External" Id="rId2551"/><Relationship Type="http://schemas.openxmlformats.org/officeDocument/2006/relationships/hyperlink" Target="https://scryfall.com/sets/tgtc" TargetMode="External" Id="rId2552"/><Relationship Type="http://schemas.openxmlformats.org/officeDocument/2006/relationships/hyperlink" Target="https://scryfall.com/sets/tgtc" TargetMode="External" Id="rId2553"/><Relationship Type="http://schemas.openxmlformats.org/officeDocument/2006/relationships/hyperlink" Target="https://scryfall.com/sets/pdp14" TargetMode="External" Id="rId2554"/><Relationship Type="http://schemas.openxmlformats.org/officeDocument/2006/relationships/hyperlink" Target="https://scryfall.com/sets/pdp14" TargetMode="External" Id="rId2555"/><Relationship Type="http://schemas.openxmlformats.org/officeDocument/2006/relationships/hyperlink" Target="https://scryfall.com/sets/pdp14" TargetMode="External" Id="rId2556"/><Relationship Type="http://schemas.openxmlformats.org/officeDocument/2006/relationships/hyperlink" Target="https://scryfall.com/sets/pdp14" TargetMode="External" Id="rId2557"/><Relationship Type="http://schemas.openxmlformats.org/officeDocument/2006/relationships/hyperlink" Target="https://scryfall.com/sets/l13" TargetMode="External" Id="rId2558"/><Relationship Type="http://schemas.openxmlformats.org/officeDocument/2006/relationships/hyperlink" Target="https://scryfall.com/sets/l13" TargetMode="External" Id="rId2559"/><Relationship Type="http://schemas.openxmlformats.org/officeDocument/2006/relationships/hyperlink" Target="https://scryfall.com/sets/l13" TargetMode="External" Id="rId2560"/><Relationship Type="http://schemas.openxmlformats.org/officeDocument/2006/relationships/hyperlink" Target="https://scryfall.com/sets/l13" TargetMode="External" Id="rId2561"/><Relationship Type="http://schemas.openxmlformats.org/officeDocument/2006/relationships/hyperlink" Target="https://scryfall.com/sets/j13" TargetMode="External" Id="rId2562"/><Relationship Type="http://schemas.openxmlformats.org/officeDocument/2006/relationships/hyperlink" Target="https://scryfall.com/sets/j13" TargetMode="External" Id="rId2563"/><Relationship Type="http://schemas.openxmlformats.org/officeDocument/2006/relationships/hyperlink" Target="https://scryfall.com/sets/j13" TargetMode="External" Id="rId2564"/><Relationship Type="http://schemas.openxmlformats.org/officeDocument/2006/relationships/hyperlink" Target="https://scryfall.com/sets/j13" TargetMode="External" Id="rId2565"/><Relationship Type="http://schemas.openxmlformats.org/officeDocument/2006/relationships/hyperlink" Target="https://scryfall.com/sets/f13" TargetMode="External" Id="rId2566"/><Relationship Type="http://schemas.openxmlformats.org/officeDocument/2006/relationships/hyperlink" Target="https://scryfall.com/sets/f13" TargetMode="External" Id="rId2567"/><Relationship Type="http://schemas.openxmlformats.org/officeDocument/2006/relationships/hyperlink" Target="https://scryfall.com/sets/f13" TargetMode="External" Id="rId2568"/><Relationship Type="http://schemas.openxmlformats.org/officeDocument/2006/relationships/hyperlink" Target="https://scryfall.com/sets/f13" TargetMode="External" Id="rId2569"/><Relationship Type="http://schemas.openxmlformats.org/officeDocument/2006/relationships/hyperlink" Target="https://scryfall.com/sets/cm1" TargetMode="External" Id="rId2570"/><Relationship Type="http://schemas.openxmlformats.org/officeDocument/2006/relationships/hyperlink" Target="https://scryfall.com/sets/cm1" TargetMode="External" Id="rId2571"/><Relationship Type="http://schemas.openxmlformats.org/officeDocument/2006/relationships/hyperlink" Target="https://scryfall.com/sets/cm1" TargetMode="External" Id="rId2572"/><Relationship Type="http://schemas.openxmlformats.org/officeDocument/2006/relationships/hyperlink" Target="https://scryfall.com/sets/cm1" TargetMode="External" Id="rId2573"/><Relationship Type="http://schemas.openxmlformats.org/officeDocument/2006/relationships/hyperlink" Target="https://scryfall.com/sets/ocm1" TargetMode="External" Id="rId2574"/><Relationship Type="http://schemas.openxmlformats.org/officeDocument/2006/relationships/hyperlink" Target="https://scryfall.com/sets/ocm1" TargetMode="External" Id="rId2575"/><Relationship Type="http://schemas.openxmlformats.org/officeDocument/2006/relationships/hyperlink" Target="https://scryfall.com/sets/ocm1" TargetMode="External" Id="rId2576"/><Relationship Type="http://schemas.openxmlformats.org/officeDocument/2006/relationships/hyperlink" Target="https://scryfall.com/sets/ocm1" TargetMode="External" Id="rId2577"/><Relationship Type="http://schemas.openxmlformats.org/officeDocument/2006/relationships/hyperlink" Target="https://scryfall.com/sets/rtr" TargetMode="External" Id="rId2578"/><Relationship Type="http://schemas.openxmlformats.org/officeDocument/2006/relationships/hyperlink" Target="https://scryfall.com/sets/rtr" TargetMode="External" Id="rId2579"/><Relationship Type="http://schemas.openxmlformats.org/officeDocument/2006/relationships/hyperlink" Target="https://scryfall.com/sets/rtr" TargetMode="External" Id="rId2580"/><Relationship Type="http://schemas.openxmlformats.org/officeDocument/2006/relationships/hyperlink" Target="https://scryfall.com/sets/prtr" TargetMode="External" Id="rId2581"/><Relationship Type="http://schemas.openxmlformats.org/officeDocument/2006/relationships/hyperlink" Target="https://scryfall.com/sets/prtr" TargetMode="External" Id="rId2582"/><Relationship Type="http://schemas.openxmlformats.org/officeDocument/2006/relationships/hyperlink" Target="https://scryfall.com/sets/prtr" TargetMode="External" Id="rId2583"/><Relationship Type="http://schemas.openxmlformats.org/officeDocument/2006/relationships/hyperlink" Target="https://scryfall.com/sets/prtr" TargetMode="External" Id="rId2584"/><Relationship Type="http://schemas.openxmlformats.org/officeDocument/2006/relationships/hyperlink" Target="https://scryfall.com/sets/trtr" TargetMode="External" Id="rId2585"/><Relationship Type="http://schemas.openxmlformats.org/officeDocument/2006/relationships/hyperlink" Target="https://scryfall.com/sets/trtr" TargetMode="External" Id="rId2586"/><Relationship Type="http://schemas.openxmlformats.org/officeDocument/2006/relationships/hyperlink" Target="https://scryfall.com/sets/trtr" TargetMode="External" Id="rId2587"/><Relationship Type="http://schemas.openxmlformats.org/officeDocument/2006/relationships/hyperlink" Target="https://scryfall.com/sets/trtr" TargetMode="External" Id="rId2588"/><Relationship Type="http://schemas.openxmlformats.org/officeDocument/2006/relationships/hyperlink" Target="https://scryfall.com/sets/ddj" TargetMode="External" Id="rId2589"/><Relationship Type="http://schemas.openxmlformats.org/officeDocument/2006/relationships/hyperlink" Target="https://scryfall.com/sets/ddj" TargetMode="External" Id="rId2590"/><Relationship Type="http://schemas.openxmlformats.org/officeDocument/2006/relationships/hyperlink" Target="https://scryfall.com/sets/ddj" TargetMode="External" Id="rId2591"/><Relationship Type="http://schemas.openxmlformats.org/officeDocument/2006/relationships/hyperlink" Target="https://scryfall.com/sets/tddj" TargetMode="External" Id="rId2592"/><Relationship Type="http://schemas.openxmlformats.org/officeDocument/2006/relationships/hyperlink" Target="https://scryfall.com/sets/tddj" TargetMode="External" Id="rId2593"/><Relationship Type="http://schemas.openxmlformats.org/officeDocument/2006/relationships/hyperlink" Target="https://scryfall.com/sets/tddj" TargetMode="External" Id="rId2594"/><Relationship Type="http://schemas.openxmlformats.org/officeDocument/2006/relationships/hyperlink" Target="https://scryfall.com/sets/tddj" TargetMode="External" Id="rId2595"/><Relationship Type="http://schemas.openxmlformats.org/officeDocument/2006/relationships/hyperlink" Target="https://scryfall.com/sets/v12" TargetMode="External" Id="rId2596"/><Relationship Type="http://schemas.openxmlformats.org/officeDocument/2006/relationships/hyperlink" Target="https://scryfall.com/sets/v12" TargetMode="External" Id="rId2597"/><Relationship Type="http://schemas.openxmlformats.org/officeDocument/2006/relationships/hyperlink" Target="https://scryfall.com/sets/v12" TargetMode="External" Id="rId2598"/><Relationship Type="http://schemas.openxmlformats.org/officeDocument/2006/relationships/hyperlink" Target="https://scryfall.com/sets/v12" TargetMode="External" Id="rId2599"/><Relationship Type="http://schemas.openxmlformats.org/officeDocument/2006/relationships/hyperlink" Target="https://scryfall.com/sets/m13" TargetMode="External" Id="rId2600"/><Relationship Type="http://schemas.openxmlformats.org/officeDocument/2006/relationships/hyperlink" Target="https://scryfall.com/sets/m13" TargetMode="External" Id="rId2601"/><Relationship Type="http://schemas.openxmlformats.org/officeDocument/2006/relationships/hyperlink" Target="https://scryfall.com/sets/m13" TargetMode="External" Id="rId2602"/><Relationship Type="http://schemas.openxmlformats.org/officeDocument/2006/relationships/hyperlink" Target="https://scryfall.com/sets/pm13" TargetMode="External" Id="rId2603"/><Relationship Type="http://schemas.openxmlformats.org/officeDocument/2006/relationships/hyperlink" Target="https://scryfall.com/sets/pm13" TargetMode="External" Id="rId2604"/><Relationship Type="http://schemas.openxmlformats.org/officeDocument/2006/relationships/hyperlink" Target="https://scryfall.com/sets/pm13" TargetMode="External" Id="rId2605"/><Relationship Type="http://schemas.openxmlformats.org/officeDocument/2006/relationships/hyperlink" Target="https://scryfall.com/sets/pm13" TargetMode="External" Id="rId2606"/><Relationship Type="http://schemas.openxmlformats.org/officeDocument/2006/relationships/hyperlink" Target="https://scryfall.com/sets/tm13" TargetMode="External" Id="rId2607"/><Relationship Type="http://schemas.openxmlformats.org/officeDocument/2006/relationships/hyperlink" Target="https://scryfall.com/sets/tm13" TargetMode="External" Id="rId2608"/><Relationship Type="http://schemas.openxmlformats.org/officeDocument/2006/relationships/hyperlink" Target="https://scryfall.com/sets/tm13" TargetMode="External" Id="rId2609"/><Relationship Type="http://schemas.openxmlformats.org/officeDocument/2006/relationships/hyperlink" Target="https://scryfall.com/sets/tm13" TargetMode="External" Id="rId2610"/><Relationship Type="http://schemas.openxmlformats.org/officeDocument/2006/relationships/hyperlink" Target="https://scryfall.com/sets/pc2" TargetMode="External" Id="rId2611"/><Relationship Type="http://schemas.openxmlformats.org/officeDocument/2006/relationships/hyperlink" Target="https://scryfall.com/sets/pc2" TargetMode="External" Id="rId2612"/><Relationship Type="http://schemas.openxmlformats.org/officeDocument/2006/relationships/hyperlink" Target="https://scryfall.com/sets/pc2" TargetMode="External" Id="rId2613"/><Relationship Type="http://schemas.openxmlformats.org/officeDocument/2006/relationships/hyperlink" Target="https://scryfall.com/sets/opc2" TargetMode="External" Id="rId2614"/><Relationship Type="http://schemas.openxmlformats.org/officeDocument/2006/relationships/hyperlink" Target="https://scryfall.com/sets/opc2" TargetMode="External" Id="rId2615"/><Relationship Type="http://schemas.openxmlformats.org/officeDocument/2006/relationships/hyperlink" Target="https://scryfall.com/sets/opc2" TargetMode="External" Id="rId2616"/><Relationship Type="http://schemas.openxmlformats.org/officeDocument/2006/relationships/hyperlink" Target="https://scryfall.com/sets/avr" TargetMode="External" Id="rId2617"/><Relationship Type="http://schemas.openxmlformats.org/officeDocument/2006/relationships/hyperlink" Target="https://scryfall.com/sets/avr" TargetMode="External" Id="rId2618"/><Relationship Type="http://schemas.openxmlformats.org/officeDocument/2006/relationships/hyperlink" Target="https://scryfall.com/sets/avr" TargetMode="External" Id="rId2619"/><Relationship Type="http://schemas.openxmlformats.org/officeDocument/2006/relationships/hyperlink" Target="https://scryfall.com/sets/pavr" TargetMode="External" Id="rId2620"/><Relationship Type="http://schemas.openxmlformats.org/officeDocument/2006/relationships/hyperlink" Target="https://scryfall.com/sets/pavr" TargetMode="External" Id="rId2621"/><Relationship Type="http://schemas.openxmlformats.org/officeDocument/2006/relationships/hyperlink" Target="https://scryfall.com/sets/pavr" TargetMode="External" Id="rId2622"/><Relationship Type="http://schemas.openxmlformats.org/officeDocument/2006/relationships/hyperlink" Target="https://scryfall.com/sets/pavr" TargetMode="External" Id="rId2623"/><Relationship Type="http://schemas.openxmlformats.org/officeDocument/2006/relationships/hyperlink" Target="https://scryfall.com/sets/tavr" TargetMode="External" Id="rId2624"/><Relationship Type="http://schemas.openxmlformats.org/officeDocument/2006/relationships/hyperlink" Target="https://scryfall.com/sets/tavr" TargetMode="External" Id="rId2625"/><Relationship Type="http://schemas.openxmlformats.org/officeDocument/2006/relationships/hyperlink" Target="https://scryfall.com/sets/tavr" TargetMode="External" Id="rId2626"/><Relationship Type="http://schemas.openxmlformats.org/officeDocument/2006/relationships/hyperlink" Target="https://scryfall.com/sets/tavr" TargetMode="External" Id="rId2627"/><Relationship Type="http://schemas.openxmlformats.org/officeDocument/2006/relationships/hyperlink" Target="https://scryfall.com/sets/phel" TargetMode="External" Id="rId2628"/><Relationship Type="http://schemas.openxmlformats.org/officeDocument/2006/relationships/hyperlink" Target="https://scryfall.com/sets/phel" TargetMode="External" Id="rId2629"/><Relationship Type="http://schemas.openxmlformats.org/officeDocument/2006/relationships/hyperlink" Target="https://scryfall.com/sets/phel" TargetMode="External" Id="rId2630"/><Relationship Type="http://schemas.openxmlformats.org/officeDocument/2006/relationships/hyperlink" Target="https://scryfall.com/sets/phel" TargetMode="External" Id="rId2631"/><Relationship Type="http://schemas.openxmlformats.org/officeDocument/2006/relationships/hyperlink" Target="https://scryfall.com/sets/ddi" TargetMode="External" Id="rId2632"/><Relationship Type="http://schemas.openxmlformats.org/officeDocument/2006/relationships/hyperlink" Target="https://scryfall.com/sets/ddi" TargetMode="External" Id="rId2633"/><Relationship Type="http://schemas.openxmlformats.org/officeDocument/2006/relationships/hyperlink" Target="https://scryfall.com/sets/ddi" TargetMode="External" Id="rId2634"/><Relationship Type="http://schemas.openxmlformats.org/officeDocument/2006/relationships/hyperlink" Target="https://scryfall.com/sets/tddi" TargetMode="External" Id="rId2635"/><Relationship Type="http://schemas.openxmlformats.org/officeDocument/2006/relationships/hyperlink" Target="https://scryfall.com/sets/tddi" TargetMode="External" Id="rId2636"/><Relationship Type="http://schemas.openxmlformats.org/officeDocument/2006/relationships/hyperlink" Target="https://scryfall.com/sets/tddi" TargetMode="External" Id="rId2637"/><Relationship Type="http://schemas.openxmlformats.org/officeDocument/2006/relationships/hyperlink" Target="https://scryfall.com/sets/tddi" TargetMode="External" Id="rId2638"/><Relationship Type="http://schemas.openxmlformats.org/officeDocument/2006/relationships/hyperlink" Target="https://scryfall.com/sets/dka" TargetMode="External" Id="rId2639"/><Relationship Type="http://schemas.openxmlformats.org/officeDocument/2006/relationships/hyperlink" Target="https://scryfall.com/sets/dka" TargetMode="External" Id="rId2640"/><Relationship Type="http://schemas.openxmlformats.org/officeDocument/2006/relationships/hyperlink" Target="https://scryfall.com/sets/dka" TargetMode="External" Id="rId2641"/><Relationship Type="http://schemas.openxmlformats.org/officeDocument/2006/relationships/hyperlink" Target="https://scryfall.com/sets/pdka" TargetMode="External" Id="rId2642"/><Relationship Type="http://schemas.openxmlformats.org/officeDocument/2006/relationships/hyperlink" Target="https://scryfall.com/sets/pdka" TargetMode="External" Id="rId2643"/><Relationship Type="http://schemas.openxmlformats.org/officeDocument/2006/relationships/hyperlink" Target="https://scryfall.com/sets/pdka" TargetMode="External" Id="rId2644"/><Relationship Type="http://schemas.openxmlformats.org/officeDocument/2006/relationships/hyperlink" Target="https://scryfall.com/sets/pdka" TargetMode="External" Id="rId2645"/><Relationship Type="http://schemas.openxmlformats.org/officeDocument/2006/relationships/hyperlink" Target="https://scryfall.com/sets/tdka" TargetMode="External" Id="rId2646"/><Relationship Type="http://schemas.openxmlformats.org/officeDocument/2006/relationships/hyperlink" Target="https://scryfall.com/sets/tdka" TargetMode="External" Id="rId2647"/><Relationship Type="http://schemas.openxmlformats.org/officeDocument/2006/relationships/hyperlink" Target="https://scryfall.com/sets/tdka" TargetMode="External" Id="rId2648"/><Relationship Type="http://schemas.openxmlformats.org/officeDocument/2006/relationships/hyperlink" Target="https://scryfall.com/sets/tdka" TargetMode="External" Id="rId2649"/><Relationship Type="http://schemas.openxmlformats.org/officeDocument/2006/relationships/hyperlink" Target="https://scryfall.com/sets/pw12" TargetMode="External" Id="rId2650"/><Relationship Type="http://schemas.openxmlformats.org/officeDocument/2006/relationships/hyperlink" Target="https://scryfall.com/sets/pw12" TargetMode="External" Id="rId2651"/><Relationship Type="http://schemas.openxmlformats.org/officeDocument/2006/relationships/hyperlink" Target="https://scryfall.com/sets/pw12" TargetMode="External" Id="rId2652"/><Relationship Type="http://schemas.openxmlformats.org/officeDocument/2006/relationships/hyperlink" Target="https://scryfall.com/sets/pw12" TargetMode="External" Id="rId2653"/><Relationship Type="http://schemas.openxmlformats.org/officeDocument/2006/relationships/hyperlink" Target="https://scryfall.com/sets/pdp13" TargetMode="External" Id="rId2654"/><Relationship Type="http://schemas.openxmlformats.org/officeDocument/2006/relationships/hyperlink" Target="https://scryfall.com/sets/pdp13" TargetMode="External" Id="rId2655"/><Relationship Type="http://schemas.openxmlformats.org/officeDocument/2006/relationships/hyperlink" Target="https://scryfall.com/sets/pdp13" TargetMode="External" Id="rId2656"/><Relationship Type="http://schemas.openxmlformats.org/officeDocument/2006/relationships/hyperlink" Target="https://scryfall.com/sets/pdp13" TargetMode="External" Id="rId2657"/><Relationship Type="http://schemas.openxmlformats.org/officeDocument/2006/relationships/hyperlink" Target="https://scryfall.com/sets/pidw" TargetMode="External" Id="rId2658"/><Relationship Type="http://schemas.openxmlformats.org/officeDocument/2006/relationships/hyperlink" Target="https://scryfall.com/sets/pidw" TargetMode="External" Id="rId2659"/><Relationship Type="http://schemas.openxmlformats.org/officeDocument/2006/relationships/hyperlink" Target="https://scryfall.com/sets/pidw" TargetMode="External" Id="rId2660"/><Relationship Type="http://schemas.openxmlformats.org/officeDocument/2006/relationships/hyperlink" Target="https://scryfall.com/sets/pidw" TargetMode="External" Id="rId2661"/><Relationship Type="http://schemas.openxmlformats.org/officeDocument/2006/relationships/hyperlink" Target="https://scryfall.com/sets/l12" TargetMode="External" Id="rId2662"/><Relationship Type="http://schemas.openxmlformats.org/officeDocument/2006/relationships/hyperlink" Target="https://scryfall.com/sets/l12" TargetMode="External" Id="rId2663"/><Relationship Type="http://schemas.openxmlformats.org/officeDocument/2006/relationships/hyperlink" Target="https://scryfall.com/sets/l12" TargetMode="External" Id="rId2664"/><Relationship Type="http://schemas.openxmlformats.org/officeDocument/2006/relationships/hyperlink" Target="https://scryfall.com/sets/l12" TargetMode="External" Id="rId2665"/><Relationship Type="http://schemas.openxmlformats.org/officeDocument/2006/relationships/hyperlink" Target="https://scryfall.com/sets/j12" TargetMode="External" Id="rId2666"/><Relationship Type="http://schemas.openxmlformats.org/officeDocument/2006/relationships/hyperlink" Target="https://scryfall.com/sets/j12" TargetMode="External" Id="rId2667"/><Relationship Type="http://schemas.openxmlformats.org/officeDocument/2006/relationships/hyperlink" Target="https://scryfall.com/sets/j12" TargetMode="External" Id="rId2668"/><Relationship Type="http://schemas.openxmlformats.org/officeDocument/2006/relationships/hyperlink" Target="https://scryfall.com/sets/j12" TargetMode="External" Id="rId2669"/><Relationship Type="http://schemas.openxmlformats.org/officeDocument/2006/relationships/hyperlink" Target="https://scryfall.com/sets/f12" TargetMode="External" Id="rId2670"/><Relationship Type="http://schemas.openxmlformats.org/officeDocument/2006/relationships/hyperlink" Target="https://scryfall.com/sets/f12" TargetMode="External" Id="rId2671"/><Relationship Type="http://schemas.openxmlformats.org/officeDocument/2006/relationships/hyperlink" Target="https://scryfall.com/sets/f12" TargetMode="External" Id="rId2672"/><Relationship Type="http://schemas.openxmlformats.org/officeDocument/2006/relationships/hyperlink" Target="https://scryfall.com/sets/f12" TargetMode="External" Id="rId2673"/><Relationship Type="http://schemas.openxmlformats.org/officeDocument/2006/relationships/hyperlink" Target="https://scryfall.com/sets/pd3" TargetMode="External" Id="rId2674"/><Relationship Type="http://schemas.openxmlformats.org/officeDocument/2006/relationships/hyperlink" Target="https://scryfall.com/sets/pd3" TargetMode="External" Id="rId2675"/><Relationship Type="http://schemas.openxmlformats.org/officeDocument/2006/relationships/hyperlink" Target="https://scryfall.com/sets/pd3" TargetMode="External" Id="rId2676"/><Relationship Type="http://schemas.openxmlformats.org/officeDocument/2006/relationships/hyperlink" Target="https://scryfall.com/sets/pd3" TargetMode="External" Id="rId2677"/><Relationship Type="http://schemas.openxmlformats.org/officeDocument/2006/relationships/hyperlink" Target="https://scryfall.com/sets/isd" TargetMode="External" Id="rId2678"/><Relationship Type="http://schemas.openxmlformats.org/officeDocument/2006/relationships/hyperlink" Target="https://scryfall.com/sets/isd" TargetMode="External" Id="rId2679"/><Relationship Type="http://schemas.openxmlformats.org/officeDocument/2006/relationships/hyperlink" Target="https://scryfall.com/sets/isd" TargetMode="External" Id="rId2680"/><Relationship Type="http://schemas.openxmlformats.org/officeDocument/2006/relationships/hyperlink" Target="https://scryfall.com/sets/pisd" TargetMode="External" Id="rId2681"/><Relationship Type="http://schemas.openxmlformats.org/officeDocument/2006/relationships/hyperlink" Target="https://scryfall.com/sets/pisd" TargetMode="External" Id="rId2682"/><Relationship Type="http://schemas.openxmlformats.org/officeDocument/2006/relationships/hyperlink" Target="https://scryfall.com/sets/pisd" TargetMode="External" Id="rId2683"/><Relationship Type="http://schemas.openxmlformats.org/officeDocument/2006/relationships/hyperlink" Target="https://scryfall.com/sets/pisd" TargetMode="External" Id="rId2684"/><Relationship Type="http://schemas.openxmlformats.org/officeDocument/2006/relationships/hyperlink" Target="https://scryfall.com/sets/tisd" TargetMode="External" Id="rId2685"/><Relationship Type="http://schemas.openxmlformats.org/officeDocument/2006/relationships/hyperlink" Target="https://scryfall.com/sets/tisd" TargetMode="External" Id="rId2686"/><Relationship Type="http://schemas.openxmlformats.org/officeDocument/2006/relationships/hyperlink" Target="https://scryfall.com/sets/tisd" TargetMode="External" Id="rId2687"/><Relationship Type="http://schemas.openxmlformats.org/officeDocument/2006/relationships/hyperlink" Target="https://scryfall.com/sets/tisd" TargetMode="External" Id="rId2688"/><Relationship Type="http://schemas.openxmlformats.org/officeDocument/2006/relationships/hyperlink" Target="https://scryfall.com/sets/ddh" TargetMode="External" Id="rId2689"/><Relationship Type="http://schemas.openxmlformats.org/officeDocument/2006/relationships/hyperlink" Target="https://scryfall.com/sets/ddh" TargetMode="External" Id="rId2690"/><Relationship Type="http://schemas.openxmlformats.org/officeDocument/2006/relationships/hyperlink" Target="https://scryfall.com/sets/ddh" TargetMode="External" Id="rId2691"/><Relationship Type="http://schemas.openxmlformats.org/officeDocument/2006/relationships/hyperlink" Target="https://scryfall.com/sets/tddh" TargetMode="External" Id="rId2692"/><Relationship Type="http://schemas.openxmlformats.org/officeDocument/2006/relationships/hyperlink" Target="https://scryfall.com/sets/tddh" TargetMode="External" Id="rId2693"/><Relationship Type="http://schemas.openxmlformats.org/officeDocument/2006/relationships/hyperlink" Target="https://scryfall.com/sets/tddh" TargetMode="External" Id="rId2694"/><Relationship Type="http://schemas.openxmlformats.org/officeDocument/2006/relationships/hyperlink" Target="https://scryfall.com/sets/tddh" TargetMode="External" Id="rId2695"/><Relationship Type="http://schemas.openxmlformats.org/officeDocument/2006/relationships/hyperlink" Target="https://scryfall.com/sets/v11" TargetMode="External" Id="rId2696"/><Relationship Type="http://schemas.openxmlformats.org/officeDocument/2006/relationships/hyperlink" Target="https://scryfall.com/sets/v11" TargetMode="External" Id="rId2697"/><Relationship Type="http://schemas.openxmlformats.org/officeDocument/2006/relationships/hyperlink" Target="https://scryfall.com/sets/v11" TargetMode="External" Id="rId2698"/><Relationship Type="http://schemas.openxmlformats.org/officeDocument/2006/relationships/hyperlink" Target="https://scryfall.com/sets/v11" TargetMode="External" Id="rId2699"/><Relationship Type="http://schemas.openxmlformats.org/officeDocument/2006/relationships/hyperlink" Target="https://scryfall.com/sets/m12" TargetMode="External" Id="rId2700"/><Relationship Type="http://schemas.openxmlformats.org/officeDocument/2006/relationships/hyperlink" Target="https://scryfall.com/sets/m12" TargetMode="External" Id="rId2701"/><Relationship Type="http://schemas.openxmlformats.org/officeDocument/2006/relationships/hyperlink" Target="https://scryfall.com/sets/m12" TargetMode="External" Id="rId2702"/><Relationship Type="http://schemas.openxmlformats.org/officeDocument/2006/relationships/hyperlink" Target="https://scryfall.com/sets/pm12" TargetMode="External" Id="rId2703"/><Relationship Type="http://schemas.openxmlformats.org/officeDocument/2006/relationships/hyperlink" Target="https://scryfall.com/sets/pm12" TargetMode="External" Id="rId2704"/><Relationship Type="http://schemas.openxmlformats.org/officeDocument/2006/relationships/hyperlink" Target="https://scryfall.com/sets/pm12" TargetMode="External" Id="rId2705"/><Relationship Type="http://schemas.openxmlformats.org/officeDocument/2006/relationships/hyperlink" Target="https://scryfall.com/sets/pm12" TargetMode="External" Id="rId2706"/><Relationship Type="http://schemas.openxmlformats.org/officeDocument/2006/relationships/hyperlink" Target="https://scryfall.com/sets/tm12" TargetMode="External" Id="rId2707"/><Relationship Type="http://schemas.openxmlformats.org/officeDocument/2006/relationships/hyperlink" Target="https://scryfall.com/sets/tm12" TargetMode="External" Id="rId2708"/><Relationship Type="http://schemas.openxmlformats.org/officeDocument/2006/relationships/hyperlink" Target="https://scryfall.com/sets/tm12" TargetMode="External" Id="rId2709"/><Relationship Type="http://schemas.openxmlformats.org/officeDocument/2006/relationships/hyperlink" Target="https://scryfall.com/sets/tm12" TargetMode="External" Id="rId2710"/><Relationship Type="http://schemas.openxmlformats.org/officeDocument/2006/relationships/hyperlink" Target="https://scryfall.com/sets/cmd" TargetMode="External" Id="rId2711"/><Relationship Type="http://schemas.openxmlformats.org/officeDocument/2006/relationships/hyperlink" Target="https://scryfall.com/sets/cmd" TargetMode="External" Id="rId2712"/><Relationship Type="http://schemas.openxmlformats.org/officeDocument/2006/relationships/hyperlink" Target="https://scryfall.com/sets/cmd" TargetMode="External" Id="rId2713"/><Relationship Type="http://schemas.openxmlformats.org/officeDocument/2006/relationships/hyperlink" Target="https://scryfall.com/sets/pcmd" TargetMode="External" Id="rId2714"/><Relationship Type="http://schemas.openxmlformats.org/officeDocument/2006/relationships/hyperlink" Target="https://scryfall.com/sets/pcmd" TargetMode="External" Id="rId2715"/><Relationship Type="http://schemas.openxmlformats.org/officeDocument/2006/relationships/hyperlink" Target="https://scryfall.com/sets/pcmd" TargetMode="External" Id="rId2716"/><Relationship Type="http://schemas.openxmlformats.org/officeDocument/2006/relationships/hyperlink" Target="https://scryfall.com/sets/pcmd" TargetMode="External" Id="rId2717"/><Relationship Type="http://schemas.openxmlformats.org/officeDocument/2006/relationships/hyperlink" Target="https://scryfall.com/sets/ocmd" TargetMode="External" Id="rId2718"/><Relationship Type="http://schemas.openxmlformats.org/officeDocument/2006/relationships/hyperlink" Target="https://scryfall.com/sets/ocmd" TargetMode="External" Id="rId2719"/><Relationship Type="http://schemas.openxmlformats.org/officeDocument/2006/relationships/hyperlink" Target="https://scryfall.com/sets/ocmd" TargetMode="External" Id="rId2720"/><Relationship Type="http://schemas.openxmlformats.org/officeDocument/2006/relationships/hyperlink" Target="https://scryfall.com/sets/ocmd" TargetMode="External" Id="rId2721"/><Relationship Type="http://schemas.openxmlformats.org/officeDocument/2006/relationships/hyperlink" Target="https://scryfall.com/sets/td2" TargetMode="External" Id="rId2722"/><Relationship Type="http://schemas.openxmlformats.org/officeDocument/2006/relationships/hyperlink" Target="https://scryfall.com/sets/td2" TargetMode="External" Id="rId2723"/><Relationship Type="http://schemas.openxmlformats.org/officeDocument/2006/relationships/hyperlink" Target="https://scryfall.com/sets/td2" TargetMode="External" Id="rId2724"/><Relationship Type="http://schemas.openxmlformats.org/officeDocument/2006/relationships/hyperlink" Target="https://scryfall.com/sets/td2" TargetMode="External" Id="rId2725"/><Relationship Type="http://schemas.openxmlformats.org/officeDocument/2006/relationships/hyperlink" Target="https://scryfall.com/sets/nph" TargetMode="External" Id="rId2726"/><Relationship Type="http://schemas.openxmlformats.org/officeDocument/2006/relationships/hyperlink" Target="https://scryfall.com/sets/nph" TargetMode="External" Id="rId2727"/><Relationship Type="http://schemas.openxmlformats.org/officeDocument/2006/relationships/hyperlink" Target="https://scryfall.com/sets/nph" TargetMode="External" Id="rId2728"/><Relationship Type="http://schemas.openxmlformats.org/officeDocument/2006/relationships/hyperlink" Target="https://scryfall.com/sets/pnph" TargetMode="External" Id="rId2729"/><Relationship Type="http://schemas.openxmlformats.org/officeDocument/2006/relationships/hyperlink" Target="https://scryfall.com/sets/pnph" TargetMode="External" Id="rId2730"/><Relationship Type="http://schemas.openxmlformats.org/officeDocument/2006/relationships/hyperlink" Target="https://scryfall.com/sets/pnph" TargetMode="External" Id="rId2731"/><Relationship Type="http://schemas.openxmlformats.org/officeDocument/2006/relationships/hyperlink" Target="https://scryfall.com/sets/pnph" TargetMode="External" Id="rId2732"/><Relationship Type="http://schemas.openxmlformats.org/officeDocument/2006/relationships/hyperlink" Target="https://scryfall.com/sets/tnph" TargetMode="External" Id="rId2733"/><Relationship Type="http://schemas.openxmlformats.org/officeDocument/2006/relationships/hyperlink" Target="https://scryfall.com/sets/tnph" TargetMode="External" Id="rId2734"/><Relationship Type="http://schemas.openxmlformats.org/officeDocument/2006/relationships/hyperlink" Target="https://scryfall.com/sets/tnph" TargetMode="External" Id="rId2735"/><Relationship Type="http://schemas.openxmlformats.org/officeDocument/2006/relationships/hyperlink" Target="https://scryfall.com/sets/tnph" TargetMode="External" Id="rId2736"/><Relationship Type="http://schemas.openxmlformats.org/officeDocument/2006/relationships/hyperlink" Target="https://scryfall.com/sets/ddg" TargetMode="External" Id="rId2737"/><Relationship Type="http://schemas.openxmlformats.org/officeDocument/2006/relationships/hyperlink" Target="https://scryfall.com/sets/ddg" TargetMode="External" Id="rId2738"/><Relationship Type="http://schemas.openxmlformats.org/officeDocument/2006/relationships/hyperlink" Target="https://scryfall.com/sets/ddg" TargetMode="External" Id="rId2739"/><Relationship Type="http://schemas.openxmlformats.org/officeDocument/2006/relationships/hyperlink" Target="https://scryfall.com/sets/tddg" TargetMode="External" Id="rId2740"/><Relationship Type="http://schemas.openxmlformats.org/officeDocument/2006/relationships/hyperlink" Target="https://scryfall.com/sets/tddg" TargetMode="External" Id="rId2741"/><Relationship Type="http://schemas.openxmlformats.org/officeDocument/2006/relationships/hyperlink" Target="https://scryfall.com/sets/tddg" TargetMode="External" Id="rId2742"/><Relationship Type="http://schemas.openxmlformats.org/officeDocument/2006/relationships/hyperlink" Target="https://scryfall.com/sets/tddg" TargetMode="External" Id="rId2743"/><Relationship Type="http://schemas.openxmlformats.org/officeDocument/2006/relationships/hyperlink" Target="https://scryfall.com/sets/mbs" TargetMode="External" Id="rId2744"/><Relationship Type="http://schemas.openxmlformats.org/officeDocument/2006/relationships/hyperlink" Target="https://scryfall.com/sets/mbs" TargetMode="External" Id="rId2745"/><Relationship Type="http://schemas.openxmlformats.org/officeDocument/2006/relationships/hyperlink" Target="https://scryfall.com/sets/mbs" TargetMode="External" Id="rId2746"/><Relationship Type="http://schemas.openxmlformats.org/officeDocument/2006/relationships/hyperlink" Target="https://scryfall.com/sets/pmbs" TargetMode="External" Id="rId2747"/><Relationship Type="http://schemas.openxmlformats.org/officeDocument/2006/relationships/hyperlink" Target="https://scryfall.com/sets/pmbs" TargetMode="External" Id="rId2748"/><Relationship Type="http://schemas.openxmlformats.org/officeDocument/2006/relationships/hyperlink" Target="https://scryfall.com/sets/pmbs" TargetMode="External" Id="rId2749"/><Relationship Type="http://schemas.openxmlformats.org/officeDocument/2006/relationships/hyperlink" Target="https://scryfall.com/sets/pmbs" TargetMode="External" Id="rId2750"/><Relationship Type="http://schemas.openxmlformats.org/officeDocument/2006/relationships/hyperlink" Target="https://scryfall.com/sets/tmbs" TargetMode="External" Id="rId2751"/><Relationship Type="http://schemas.openxmlformats.org/officeDocument/2006/relationships/hyperlink" Target="https://scryfall.com/sets/tmbs" TargetMode="External" Id="rId2752"/><Relationship Type="http://schemas.openxmlformats.org/officeDocument/2006/relationships/hyperlink" Target="https://scryfall.com/sets/tmbs" TargetMode="External" Id="rId2753"/><Relationship Type="http://schemas.openxmlformats.org/officeDocument/2006/relationships/hyperlink" Target="https://scryfall.com/sets/tmbs" TargetMode="External" Id="rId2754"/><Relationship Type="http://schemas.openxmlformats.org/officeDocument/2006/relationships/hyperlink" Target="https://scryfall.com/sets/me4" TargetMode="External" Id="rId2755"/><Relationship Type="http://schemas.openxmlformats.org/officeDocument/2006/relationships/hyperlink" Target="https://scryfall.com/sets/me4" TargetMode="External" Id="rId2756"/><Relationship Type="http://schemas.openxmlformats.org/officeDocument/2006/relationships/hyperlink" Target="https://scryfall.com/sets/me4" TargetMode="External" Id="rId2757"/><Relationship Type="http://schemas.openxmlformats.org/officeDocument/2006/relationships/hyperlink" Target="https://scryfall.com/sets/me4" TargetMode="External" Id="rId2758"/><Relationship Type="http://schemas.openxmlformats.org/officeDocument/2006/relationships/hyperlink" Target="https://scryfall.com/sets/pmps11" TargetMode="External" Id="rId2759"/><Relationship Type="http://schemas.openxmlformats.org/officeDocument/2006/relationships/hyperlink" Target="https://scryfall.com/sets/pmps11" TargetMode="External" Id="rId2760"/><Relationship Type="http://schemas.openxmlformats.org/officeDocument/2006/relationships/hyperlink" Target="https://scryfall.com/sets/pmps11" TargetMode="External" Id="rId2761"/><Relationship Type="http://schemas.openxmlformats.org/officeDocument/2006/relationships/hyperlink" Target="https://scryfall.com/sets/pmps11/ja" TargetMode="External" Id="rId2762"/><Relationship Type="http://schemas.openxmlformats.org/officeDocument/2006/relationships/hyperlink" Target="https://scryfall.com/sets/pw11" TargetMode="External" Id="rId2763"/><Relationship Type="http://schemas.openxmlformats.org/officeDocument/2006/relationships/hyperlink" Target="https://scryfall.com/sets/pw11" TargetMode="External" Id="rId2764"/><Relationship Type="http://schemas.openxmlformats.org/officeDocument/2006/relationships/hyperlink" Target="https://scryfall.com/sets/pw11" TargetMode="External" Id="rId2765"/><Relationship Type="http://schemas.openxmlformats.org/officeDocument/2006/relationships/hyperlink" Target="https://scryfall.com/sets/pw11" TargetMode="External" Id="rId2766"/><Relationship Type="http://schemas.openxmlformats.org/officeDocument/2006/relationships/hyperlink" Target="https://scryfall.com/sets/pdp12" TargetMode="External" Id="rId2767"/><Relationship Type="http://schemas.openxmlformats.org/officeDocument/2006/relationships/hyperlink" Target="https://scryfall.com/sets/pdp12" TargetMode="External" Id="rId2768"/><Relationship Type="http://schemas.openxmlformats.org/officeDocument/2006/relationships/hyperlink" Target="https://scryfall.com/sets/pdp12" TargetMode="External" Id="rId2769"/><Relationship Type="http://schemas.openxmlformats.org/officeDocument/2006/relationships/hyperlink" Target="https://scryfall.com/sets/pdp12" TargetMode="External" Id="rId2770"/><Relationship Type="http://schemas.openxmlformats.org/officeDocument/2006/relationships/hyperlink" Target="https://scryfall.com/sets/ps11" TargetMode="External" Id="rId2771"/><Relationship Type="http://schemas.openxmlformats.org/officeDocument/2006/relationships/hyperlink" Target="https://scryfall.com/sets/ps11" TargetMode="External" Id="rId2772"/><Relationship Type="http://schemas.openxmlformats.org/officeDocument/2006/relationships/hyperlink" Target="https://scryfall.com/sets/ps11" TargetMode="External" Id="rId2773"/><Relationship Type="http://schemas.openxmlformats.org/officeDocument/2006/relationships/hyperlink" Target="https://scryfall.com/sets/ps11/es" TargetMode="External" Id="rId2774"/><Relationship Type="http://schemas.openxmlformats.org/officeDocument/2006/relationships/hyperlink" Target="https://scryfall.com/sets/olgc" TargetMode="External" Id="rId2775"/><Relationship Type="http://schemas.openxmlformats.org/officeDocument/2006/relationships/hyperlink" Target="https://scryfall.com/sets/olgc" TargetMode="External" Id="rId2776"/><Relationship Type="http://schemas.openxmlformats.org/officeDocument/2006/relationships/hyperlink" Target="https://scryfall.com/sets/olgc" TargetMode="External" Id="rId2777"/><Relationship Type="http://schemas.openxmlformats.org/officeDocument/2006/relationships/hyperlink" Target="https://scryfall.com/sets/olgc" TargetMode="External" Id="rId2778"/><Relationship Type="http://schemas.openxmlformats.org/officeDocument/2006/relationships/hyperlink" Target="https://scryfall.com/sets/g11" TargetMode="External" Id="rId2779"/><Relationship Type="http://schemas.openxmlformats.org/officeDocument/2006/relationships/hyperlink" Target="https://scryfall.com/sets/g11" TargetMode="External" Id="rId2780"/><Relationship Type="http://schemas.openxmlformats.org/officeDocument/2006/relationships/hyperlink" Target="https://scryfall.com/sets/g11" TargetMode="External" Id="rId2781"/><Relationship Type="http://schemas.openxmlformats.org/officeDocument/2006/relationships/hyperlink" Target="https://scryfall.com/sets/g11" TargetMode="External" Id="rId2782"/><Relationship Type="http://schemas.openxmlformats.org/officeDocument/2006/relationships/hyperlink" Target="https://scryfall.com/sets/p11" TargetMode="External" Id="rId2783"/><Relationship Type="http://schemas.openxmlformats.org/officeDocument/2006/relationships/hyperlink" Target="https://scryfall.com/sets/p11" TargetMode="External" Id="rId2784"/><Relationship Type="http://schemas.openxmlformats.org/officeDocument/2006/relationships/hyperlink" Target="https://scryfall.com/sets/p11" TargetMode="External" Id="rId2785"/><Relationship Type="http://schemas.openxmlformats.org/officeDocument/2006/relationships/hyperlink" Target="https://scryfall.com/sets/p11" TargetMode="External" Id="rId2786"/><Relationship Type="http://schemas.openxmlformats.org/officeDocument/2006/relationships/hyperlink" Target="https://scryfall.com/sets/f11" TargetMode="External" Id="rId2787"/><Relationship Type="http://schemas.openxmlformats.org/officeDocument/2006/relationships/hyperlink" Target="https://scryfall.com/sets/f11" TargetMode="External" Id="rId2788"/><Relationship Type="http://schemas.openxmlformats.org/officeDocument/2006/relationships/hyperlink" Target="https://scryfall.com/sets/f11" TargetMode="External" Id="rId2789"/><Relationship Type="http://schemas.openxmlformats.org/officeDocument/2006/relationships/hyperlink" Target="https://scryfall.com/sets/f11" TargetMode="External" Id="rId2790"/><Relationship Type="http://schemas.openxmlformats.org/officeDocument/2006/relationships/hyperlink" Target="https://scryfall.com/sets/pd2" TargetMode="External" Id="rId2791"/><Relationship Type="http://schemas.openxmlformats.org/officeDocument/2006/relationships/hyperlink" Target="https://scryfall.com/sets/pd2" TargetMode="External" Id="rId2792"/><Relationship Type="http://schemas.openxmlformats.org/officeDocument/2006/relationships/hyperlink" Target="https://scryfall.com/sets/pd2" TargetMode="External" Id="rId2793"/><Relationship Type="http://schemas.openxmlformats.org/officeDocument/2006/relationships/hyperlink" Target="https://scryfall.com/sets/pd2" TargetMode="External" Id="rId2794"/><Relationship Type="http://schemas.openxmlformats.org/officeDocument/2006/relationships/hyperlink" Target="https://scryfall.com/sets/td0" TargetMode="External" Id="rId2795"/><Relationship Type="http://schemas.openxmlformats.org/officeDocument/2006/relationships/hyperlink" Target="https://scryfall.com/sets/td0" TargetMode="External" Id="rId2796"/><Relationship Type="http://schemas.openxmlformats.org/officeDocument/2006/relationships/hyperlink" Target="https://scryfall.com/sets/td0" TargetMode="External" Id="rId2797"/><Relationship Type="http://schemas.openxmlformats.org/officeDocument/2006/relationships/hyperlink" Target="https://scryfall.com/sets/td0" TargetMode="External" Id="rId2798"/><Relationship Type="http://schemas.openxmlformats.org/officeDocument/2006/relationships/hyperlink" Target="https://scryfall.com/sets/som" TargetMode="External" Id="rId2799"/><Relationship Type="http://schemas.openxmlformats.org/officeDocument/2006/relationships/hyperlink" Target="https://scryfall.com/sets/som" TargetMode="External" Id="rId2800"/><Relationship Type="http://schemas.openxmlformats.org/officeDocument/2006/relationships/hyperlink" Target="https://scryfall.com/sets/som" TargetMode="External" Id="rId2801"/><Relationship Type="http://schemas.openxmlformats.org/officeDocument/2006/relationships/hyperlink" Target="https://scryfall.com/sets/psom" TargetMode="External" Id="rId2802"/><Relationship Type="http://schemas.openxmlformats.org/officeDocument/2006/relationships/hyperlink" Target="https://scryfall.com/sets/psom" TargetMode="External" Id="rId2803"/><Relationship Type="http://schemas.openxmlformats.org/officeDocument/2006/relationships/hyperlink" Target="https://scryfall.com/sets/psom" TargetMode="External" Id="rId2804"/><Relationship Type="http://schemas.openxmlformats.org/officeDocument/2006/relationships/hyperlink" Target="https://scryfall.com/sets/psom" TargetMode="External" Id="rId2805"/><Relationship Type="http://schemas.openxmlformats.org/officeDocument/2006/relationships/hyperlink" Target="https://scryfall.com/sets/tsom" TargetMode="External" Id="rId2806"/><Relationship Type="http://schemas.openxmlformats.org/officeDocument/2006/relationships/hyperlink" Target="https://scryfall.com/sets/tsom" TargetMode="External" Id="rId2807"/><Relationship Type="http://schemas.openxmlformats.org/officeDocument/2006/relationships/hyperlink" Target="https://scryfall.com/sets/tsom" TargetMode="External" Id="rId2808"/><Relationship Type="http://schemas.openxmlformats.org/officeDocument/2006/relationships/hyperlink" Target="https://scryfall.com/sets/tsom" TargetMode="External" Id="rId2809"/><Relationship Type="http://schemas.openxmlformats.org/officeDocument/2006/relationships/hyperlink" Target="https://scryfall.com/sets/ddf" TargetMode="External" Id="rId2810"/><Relationship Type="http://schemas.openxmlformats.org/officeDocument/2006/relationships/hyperlink" Target="https://scryfall.com/sets/ddf" TargetMode="External" Id="rId2811"/><Relationship Type="http://schemas.openxmlformats.org/officeDocument/2006/relationships/hyperlink" Target="https://scryfall.com/sets/ddf" TargetMode="External" Id="rId2812"/><Relationship Type="http://schemas.openxmlformats.org/officeDocument/2006/relationships/hyperlink" Target="https://scryfall.com/sets/tddf" TargetMode="External" Id="rId2813"/><Relationship Type="http://schemas.openxmlformats.org/officeDocument/2006/relationships/hyperlink" Target="https://scryfall.com/sets/tddf" TargetMode="External" Id="rId2814"/><Relationship Type="http://schemas.openxmlformats.org/officeDocument/2006/relationships/hyperlink" Target="https://scryfall.com/sets/tddf" TargetMode="External" Id="rId2815"/><Relationship Type="http://schemas.openxmlformats.org/officeDocument/2006/relationships/hyperlink" Target="https://scryfall.com/sets/tddf" TargetMode="External" Id="rId2816"/><Relationship Type="http://schemas.openxmlformats.org/officeDocument/2006/relationships/hyperlink" Target="https://scryfall.com/sets/v10" TargetMode="External" Id="rId2817"/><Relationship Type="http://schemas.openxmlformats.org/officeDocument/2006/relationships/hyperlink" Target="https://scryfall.com/sets/v10" TargetMode="External" Id="rId2818"/><Relationship Type="http://schemas.openxmlformats.org/officeDocument/2006/relationships/hyperlink" Target="https://scryfall.com/sets/v10" TargetMode="External" Id="rId2819"/><Relationship Type="http://schemas.openxmlformats.org/officeDocument/2006/relationships/hyperlink" Target="https://scryfall.com/sets/v10" TargetMode="External" Id="rId2820"/><Relationship Type="http://schemas.openxmlformats.org/officeDocument/2006/relationships/hyperlink" Target="https://scryfall.com/sets/m11" TargetMode="External" Id="rId2821"/><Relationship Type="http://schemas.openxmlformats.org/officeDocument/2006/relationships/hyperlink" Target="https://scryfall.com/sets/m11" TargetMode="External" Id="rId2822"/><Relationship Type="http://schemas.openxmlformats.org/officeDocument/2006/relationships/hyperlink" Target="https://scryfall.com/sets/m11" TargetMode="External" Id="rId2823"/><Relationship Type="http://schemas.openxmlformats.org/officeDocument/2006/relationships/hyperlink" Target="https://scryfall.com/sets/pm11" TargetMode="External" Id="rId2824"/><Relationship Type="http://schemas.openxmlformats.org/officeDocument/2006/relationships/hyperlink" Target="https://scryfall.com/sets/pm11" TargetMode="External" Id="rId2825"/><Relationship Type="http://schemas.openxmlformats.org/officeDocument/2006/relationships/hyperlink" Target="https://scryfall.com/sets/pm11" TargetMode="External" Id="rId2826"/><Relationship Type="http://schemas.openxmlformats.org/officeDocument/2006/relationships/hyperlink" Target="https://scryfall.com/sets/tm11" TargetMode="External" Id="rId2827"/><Relationship Type="http://schemas.openxmlformats.org/officeDocument/2006/relationships/hyperlink" Target="https://scryfall.com/sets/tm11" TargetMode="External" Id="rId2828"/><Relationship Type="http://schemas.openxmlformats.org/officeDocument/2006/relationships/hyperlink" Target="https://scryfall.com/sets/tm11" TargetMode="External" Id="rId2829"/><Relationship Type="http://schemas.openxmlformats.org/officeDocument/2006/relationships/hyperlink" Target="https://scryfall.com/sets/tm11" TargetMode="External" Id="rId2830"/><Relationship Type="http://schemas.openxmlformats.org/officeDocument/2006/relationships/hyperlink" Target="https://scryfall.com/sets/arc" TargetMode="External" Id="rId2831"/><Relationship Type="http://schemas.openxmlformats.org/officeDocument/2006/relationships/hyperlink" Target="https://scryfall.com/sets/arc" TargetMode="External" Id="rId2832"/><Relationship Type="http://schemas.openxmlformats.org/officeDocument/2006/relationships/hyperlink" Target="https://scryfall.com/sets/arc" TargetMode="External" Id="rId2833"/><Relationship Type="http://schemas.openxmlformats.org/officeDocument/2006/relationships/hyperlink" Target="https://scryfall.com/sets/arc" TargetMode="External" Id="rId2834"/><Relationship Type="http://schemas.openxmlformats.org/officeDocument/2006/relationships/hyperlink" Target="https://scryfall.com/sets/oarc" TargetMode="External" Id="rId2835"/><Relationship Type="http://schemas.openxmlformats.org/officeDocument/2006/relationships/hyperlink" Target="https://scryfall.com/sets/oarc" TargetMode="External" Id="rId2836"/><Relationship Type="http://schemas.openxmlformats.org/officeDocument/2006/relationships/hyperlink" Target="https://scryfall.com/sets/oarc" TargetMode="External" Id="rId2837"/><Relationship Type="http://schemas.openxmlformats.org/officeDocument/2006/relationships/hyperlink" Target="https://scryfall.com/sets/oarc" TargetMode="External" Id="rId2838"/><Relationship Type="http://schemas.openxmlformats.org/officeDocument/2006/relationships/hyperlink" Target="https://scryfall.com/sets/dpa" TargetMode="External" Id="rId2839"/><Relationship Type="http://schemas.openxmlformats.org/officeDocument/2006/relationships/hyperlink" Target="https://scryfall.com/sets/dpa" TargetMode="External" Id="rId2840"/><Relationship Type="http://schemas.openxmlformats.org/officeDocument/2006/relationships/hyperlink" Target="https://scryfall.com/sets/dpa" TargetMode="External" Id="rId2841"/><Relationship Type="http://schemas.openxmlformats.org/officeDocument/2006/relationships/hyperlink" Target="https://scryfall.com/sets/dpa" TargetMode="External" Id="rId2842"/><Relationship Type="http://schemas.openxmlformats.org/officeDocument/2006/relationships/hyperlink" Target="https://scryfall.com/sets/roe" TargetMode="External" Id="rId2843"/><Relationship Type="http://schemas.openxmlformats.org/officeDocument/2006/relationships/hyperlink" Target="https://scryfall.com/sets/roe" TargetMode="External" Id="rId2844"/><Relationship Type="http://schemas.openxmlformats.org/officeDocument/2006/relationships/hyperlink" Target="https://scryfall.com/sets/roe" TargetMode="External" Id="rId2845"/><Relationship Type="http://schemas.openxmlformats.org/officeDocument/2006/relationships/hyperlink" Target="https://scryfall.com/sets/proe" TargetMode="External" Id="rId2846"/><Relationship Type="http://schemas.openxmlformats.org/officeDocument/2006/relationships/hyperlink" Target="https://scryfall.com/sets/proe" TargetMode="External" Id="rId2847"/><Relationship Type="http://schemas.openxmlformats.org/officeDocument/2006/relationships/hyperlink" Target="https://scryfall.com/sets/proe" TargetMode="External" Id="rId2848"/><Relationship Type="http://schemas.openxmlformats.org/officeDocument/2006/relationships/hyperlink" Target="https://scryfall.com/sets/troe" TargetMode="External" Id="rId2849"/><Relationship Type="http://schemas.openxmlformats.org/officeDocument/2006/relationships/hyperlink" Target="https://scryfall.com/sets/troe" TargetMode="External" Id="rId2850"/><Relationship Type="http://schemas.openxmlformats.org/officeDocument/2006/relationships/hyperlink" Target="https://scryfall.com/sets/troe" TargetMode="External" Id="rId2851"/><Relationship Type="http://schemas.openxmlformats.org/officeDocument/2006/relationships/hyperlink" Target="https://scryfall.com/sets/troe" TargetMode="External" Id="rId2852"/><Relationship Type="http://schemas.openxmlformats.org/officeDocument/2006/relationships/hyperlink" Target="https://scryfall.com/sets/dde" TargetMode="External" Id="rId2853"/><Relationship Type="http://schemas.openxmlformats.org/officeDocument/2006/relationships/hyperlink" Target="https://scryfall.com/sets/dde" TargetMode="External" Id="rId2854"/><Relationship Type="http://schemas.openxmlformats.org/officeDocument/2006/relationships/hyperlink" Target="https://scryfall.com/sets/dde" TargetMode="External" Id="rId2855"/><Relationship Type="http://schemas.openxmlformats.org/officeDocument/2006/relationships/hyperlink" Target="https://scryfall.com/sets/tdde" TargetMode="External" Id="rId2856"/><Relationship Type="http://schemas.openxmlformats.org/officeDocument/2006/relationships/hyperlink" Target="https://scryfall.com/sets/tdde" TargetMode="External" Id="rId2857"/><Relationship Type="http://schemas.openxmlformats.org/officeDocument/2006/relationships/hyperlink" Target="https://scryfall.com/sets/tdde" TargetMode="External" Id="rId2858"/><Relationship Type="http://schemas.openxmlformats.org/officeDocument/2006/relationships/hyperlink" Target="https://scryfall.com/sets/tdde" TargetMode="External" Id="rId2859"/><Relationship Type="http://schemas.openxmlformats.org/officeDocument/2006/relationships/hyperlink" Target="https://scryfall.com/sets/wwk" TargetMode="External" Id="rId2860"/><Relationship Type="http://schemas.openxmlformats.org/officeDocument/2006/relationships/hyperlink" Target="https://scryfall.com/sets/wwk" TargetMode="External" Id="rId2861"/><Relationship Type="http://schemas.openxmlformats.org/officeDocument/2006/relationships/hyperlink" Target="https://scryfall.com/sets/wwk" TargetMode="External" Id="rId2862"/><Relationship Type="http://schemas.openxmlformats.org/officeDocument/2006/relationships/hyperlink" Target="https://scryfall.com/sets/pwwk" TargetMode="External" Id="rId2863"/><Relationship Type="http://schemas.openxmlformats.org/officeDocument/2006/relationships/hyperlink" Target="https://scryfall.com/sets/pwwk" TargetMode="External" Id="rId2864"/><Relationship Type="http://schemas.openxmlformats.org/officeDocument/2006/relationships/hyperlink" Target="https://scryfall.com/sets/pwwk" TargetMode="External" Id="rId2865"/><Relationship Type="http://schemas.openxmlformats.org/officeDocument/2006/relationships/hyperlink" Target="https://scryfall.com/sets/twwk" TargetMode="External" Id="rId2866"/><Relationship Type="http://schemas.openxmlformats.org/officeDocument/2006/relationships/hyperlink" Target="https://scryfall.com/sets/twwk" TargetMode="External" Id="rId2867"/><Relationship Type="http://schemas.openxmlformats.org/officeDocument/2006/relationships/hyperlink" Target="https://scryfall.com/sets/twwk" TargetMode="External" Id="rId2868"/><Relationship Type="http://schemas.openxmlformats.org/officeDocument/2006/relationships/hyperlink" Target="https://scryfall.com/sets/twwk" TargetMode="External" Id="rId2869"/><Relationship Type="http://schemas.openxmlformats.org/officeDocument/2006/relationships/hyperlink" Target="https://scryfall.com/sets/pdp10" TargetMode="External" Id="rId2870"/><Relationship Type="http://schemas.openxmlformats.org/officeDocument/2006/relationships/hyperlink" Target="https://scryfall.com/sets/pdp10" TargetMode="External" Id="rId2871"/><Relationship Type="http://schemas.openxmlformats.org/officeDocument/2006/relationships/hyperlink" Target="https://scryfall.com/sets/pdp10" TargetMode="External" Id="rId2872"/><Relationship Type="http://schemas.openxmlformats.org/officeDocument/2006/relationships/hyperlink" Target="https://scryfall.com/sets/pdp10" TargetMode="External" Id="rId2873"/><Relationship Type="http://schemas.openxmlformats.org/officeDocument/2006/relationships/hyperlink" Target="https://scryfall.com/sets/pmps10" TargetMode="External" Id="rId2874"/><Relationship Type="http://schemas.openxmlformats.org/officeDocument/2006/relationships/hyperlink" Target="https://scryfall.com/sets/pmps10" TargetMode="External" Id="rId2875"/><Relationship Type="http://schemas.openxmlformats.org/officeDocument/2006/relationships/hyperlink" Target="https://scryfall.com/sets/pmps10" TargetMode="External" Id="rId2876"/><Relationship Type="http://schemas.openxmlformats.org/officeDocument/2006/relationships/hyperlink" Target="https://scryfall.com/sets/pmps10/ja" TargetMode="External" Id="rId2877"/><Relationship Type="http://schemas.openxmlformats.org/officeDocument/2006/relationships/hyperlink" Target="https://scryfall.com/sets/p10" TargetMode="External" Id="rId2878"/><Relationship Type="http://schemas.openxmlformats.org/officeDocument/2006/relationships/hyperlink" Target="https://scryfall.com/sets/p10" TargetMode="External" Id="rId2879"/><Relationship Type="http://schemas.openxmlformats.org/officeDocument/2006/relationships/hyperlink" Target="https://scryfall.com/sets/p10" TargetMode="External" Id="rId2880"/><Relationship Type="http://schemas.openxmlformats.org/officeDocument/2006/relationships/hyperlink" Target="https://scryfall.com/sets/p10" TargetMode="External" Id="rId2881"/><Relationship Type="http://schemas.openxmlformats.org/officeDocument/2006/relationships/hyperlink" Target="https://scryfall.com/sets/g10" TargetMode="External" Id="rId2882"/><Relationship Type="http://schemas.openxmlformats.org/officeDocument/2006/relationships/hyperlink" Target="https://scryfall.com/sets/g10" TargetMode="External" Id="rId2883"/><Relationship Type="http://schemas.openxmlformats.org/officeDocument/2006/relationships/hyperlink" Target="https://scryfall.com/sets/g10" TargetMode="External" Id="rId2884"/><Relationship Type="http://schemas.openxmlformats.org/officeDocument/2006/relationships/hyperlink" Target="https://scryfall.com/sets/g10" TargetMode="External" Id="rId2885"/><Relationship Type="http://schemas.openxmlformats.org/officeDocument/2006/relationships/hyperlink" Target="https://scryfall.com/sets/f10" TargetMode="External" Id="rId2886"/><Relationship Type="http://schemas.openxmlformats.org/officeDocument/2006/relationships/hyperlink" Target="https://scryfall.com/sets/f10" TargetMode="External" Id="rId2887"/><Relationship Type="http://schemas.openxmlformats.org/officeDocument/2006/relationships/hyperlink" Target="https://scryfall.com/sets/f10" TargetMode="External" Id="rId2888"/><Relationship Type="http://schemas.openxmlformats.org/officeDocument/2006/relationships/hyperlink" Target="https://scryfall.com/sets/f10" TargetMode="External" Id="rId2889"/><Relationship Type="http://schemas.openxmlformats.org/officeDocument/2006/relationships/hyperlink" Target="https://scryfall.com/sets/h09" TargetMode="External" Id="rId2890"/><Relationship Type="http://schemas.openxmlformats.org/officeDocument/2006/relationships/hyperlink" Target="https://scryfall.com/sets/h09" TargetMode="External" Id="rId2891"/><Relationship Type="http://schemas.openxmlformats.org/officeDocument/2006/relationships/hyperlink" Target="https://scryfall.com/sets/h09" TargetMode="External" Id="rId2892"/><Relationship Type="http://schemas.openxmlformats.org/officeDocument/2006/relationships/hyperlink" Target="https://scryfall.com/sets/h09" TargetMode="External" Id="rId2893"/><Relationship Type="http://schemas.openxmlformats.org/officeDocument/2006/relationships/hyperlink" Target="https://scryfall.com/sets/ddd" TargetMode="External" Id="rId2894"/><Relationship Type="http://schemas.openxmlformats.org/officeDocument/2006/relationships/hyperlink" Target="https://scryfall.com/sets/ddd" TargetMode="External" Id="rId2895"/><Relationship Type="http://schemas.openxmlformats.org/officeDocument/2006/relationships/hyperlink" Target="https://scryfall.com/sets/ddd" TargetMode="External" Id="rId2896"/><Relationship Type="http://schemas.openxmlformats.org/officeDocument/2006/relationships/hyperlink" Target="https://scryfall.com/sets/ddd" TargetMode="External" Id="rId2897"/><Relationship Type="http://schemas.openxmlformats.org/officeDocument/2006/relationships/hyperlink" Target="https://scryfall.com/sets/tddd" TargetMode="External" Id="rId2898"/><Relationship Type="http://schemas.openxmlformats.org/officeDocument/2006/relationships/hyperlink" Target="https://scryfall.com/sets/tddd" TargetMode="External" Id="rId2899"/><Relationship Type="http://schemas.openxmlformats.org/officeDocument/2006/relationships/hyperlink" Target="https://scryfall.com/sets/tddd" TargetMode="External" Id="rId2900"/><Relationship Type="http://schemas.openxmlformats.org/officeDocument/2006/relationships/hyperlink" Target="https://scryfall.com/sets/tddd" TargetMode="External" Id="rId2901"/><Relationship Type="http://schemas.openxmlformats.org/officeDocument/2006/relationships/hyperlink" Target="https://scryfall.com/sets/zen" TargetMode="External" Id="rId2902"/><Relationship Type="http://schemas.openxmlformats.org/officeDocument/2006/relationships/hyperlink" Target="https://scryfall.com/sets/zen" TargetMode="External" Id="rId2903"/><Relationship Type="http://schemas.openxmlformats.org/officeDocument/2006/relationships/hyperlink" Target="https://scryfall.com/sets/zen" TargetMode="External" Id="rId2904"/><Relationship Type="http://schemas.openxmlformats.org/officeDocument/2006/relationships/hyperlink" Target="https://scryfall.com/sets/pzen" TargetMode="External" Id="rId2905"/><Relationship Type="http://schemas.openxmlformats.org/officeDocument/2006/relationships/hyperlink" Target="https://scryfall.com/sets/pzen" TargetMode="External" Id="rId2906"/><Relationship Type="http://schemas.openxmlformats.org/officeDocument/2006/relationships/hyperlink" Target="https://scryfall.com/sets/pzen" TargetMode="External" Id="rId2907"/><Relationship Type="http://schemas.openxmlformats.org/officeDocument/2006/relationships/hyperlink" Target="https://scryfall.com/sets/tzen" TargetMode="External" Id="rId2908"/><Relationship Type="http://schemas.openxmlformats.org/officeDocument/2006/relationships/hyperlink" Target="https://scryfall.com/sets/tzen" TargetMode="External" Id="rId2909"/><Relationship Type="http://schemas.openxmlformats.org/officeDocument/2006/relationships/hyperlink" Target="https://scryfall.com/sets/tzen" TargetMode="External" Id="rId2910"/><Relationship Type="http://schemas.openxmlformats.org/officeDocument/2006/relationships/hyperlink" Target="https://scryfall.com/sets/tzen" TargetMode="External" Id="rId2911"/><Relationship Type="http://schemas.openxmlformats.org/officeDocument/2006/relationships/hyperlink" Target="https://scryfall.com/sets/me3" TargetMode="External" Id="rId2912"/><Relationship Type="http://schemas.openxmlformats.org/officeDocument/2006/relationships/hyperlink" Target="https://scryfall.com/sets/me3" TargetMode="External" Id="rId2913"/><Relationship Type="http://schemas.openxmlformats.org/officeDocument/2006/relationships/hyperlink" Target="https://scryfall.com/sets/me3" TargetMode="External" Id="rId2914"/><Relationship Type="http://schemas.openxmlformats.org/officeDocument/2006/relationships/hyperlink" Target="https://scryfall.com/sets/me3" TargetMode="External" Id="rId2915"/><Relationship Type="http://schemas.openxmlformats.org/officeDocument/2006/relationships/hyperlink" Target="https://scryfall.com/sets/hop" TargetMode="External" Id="rId2916"/><Relationship Type="http://schemas.openxmlformats.org/officeDocument/2006/relationships/hyperlink" Target="https://scryfall.com/sets/hop" TargetMode="External" Id="rId2917"/><Relationship Type="http://schemas.openxmlformats.org/officeDocument/2006/relationships/hyperlink" Target="https://scryfall.com/sets/hop" TargetMode="External" Id="rId2918"/><Relationship Type="http://schemas.openxmlformats.org/officeDocument/2006/relationships/hyperlink" Target="https://scryfall.com/sets/hop" TargetMode="External" Id="rId2919"/><Relationship Type="http://schemas.openxmlformats.org/officeDocument/2006/relationships/hyperlink" Target="https://scryfall.com/sets/phop" TargetMode="External" Id="rId2920"/><Relationship Type="http://schemas.openxmlformats.org/officeDocument/2006/relationships/hyperlink" Target="https://scryfall.com/sets/phop" TargetMode="External" Id="rId2921"/><Relationship Type="http://schemas.openxmlformats.org/officeDocument/2006/relationships/hyperlink" Target="https://scryfall.com/sets/phop" TargetMode="External" Id="rId2922"/><Relationship Type="http://schemas.openxmlformats.org/officeDocument/2006/relationships/hyperlink" Target="https://scryfall.com/sets/phop" TargetMode="External" Id="rId2923"/><Relationship Type="http://schemas.openxmlformats.org/officeDocument/2006/relationships/hyperlink" Target="https://scryfall.com/sets/ohop" TargetMode="External" Id="rId2924"/><Relationship Type="http://schemas.openxmlformats.org/officeDocument/2006/relationships/hyperlink" Target="https://scryfall.com/sets/ohop" TargetMode="External" Id="rId2925"/><Relationship Type="http://schemas.openxmlformats.org/officeDocument/2006/relationships/hyperlink" Target="https://scryfall.com/sets/ohop" TargetMode="External" Id="rId2926"/><Relationship Type="http://schemas.openxmlformats.org/officeDocument/2006/relationships/hyperlink" Target="https://scryfall.com/sets/v09" TargetMode="External" Id="rId2927"/><Relationship Type="http://schemas.openxmlformats.org/officeDocument/2006/relationships/hyperlink" Target="https://scryfall.com/sets/v09" TargetMode="External" Id="rId2928"/><Relationship Type="http://schemas.openxmlformats.org/officeDocument/2006/relationships/hyperlink" Target="https://scryfall.com/sets/v09" TargetMode="External" Id="rId2929"/><Relationship Type="http://schemas.openxmlformats.org/officeDocument/2006/relationships/hyperlink" Target="https://scryfall.com/sets/v09" TargetMode="External" Id="rId2930"/><Relationship Type="http://schemas.openxmlformats.org/officeDocument/2006/relationships/hyperlink" Target="https://scryfall.com/sets/m10" TargetMode="External" Id="rId2931"/><Relationship Type="http://schemas.openxmlformats.org/officeDocument/2006/relationships/hyperlink" Target="https://scryfall.com/sets/m10" TargetMode="External" Id="rId2932"/><Relationship Type="http://schemas.openxmlformats.org/officeDocument/2006/relationships/hyperlink" Target="https://scryfall.com/sets/m10" TargetMode="External" Id="rId2933"/><Relationship Type="http://schemas.openxmlformats.org/officeDocument/2006/relationships/hyperlink" Target="https://scryfall.com/sets/pm10" TargetMode="External" Id="rId2934"/><Relationship Type="http://schemas.openxmlformats.org/officeDocument/2006/relationships/hyperlink" Target="https://scryfall.com/sets/pm10" TargetMode="External" Id="rId2935"/><Relationship Type="http://schemas.openxmlformats.org/officeDocument/2006/relationships/hyperlink" Target="https://scryfall.com/sets/pm10" TargetMode="External" Id="rId2936"/><Relationship Type="http://schemas.openxmlformats.org/officeDocument/2006/relationships/hyperlink" Target="https://scryfall.com/sets/pm10" TargetMode="External" Id="rId2937"/><Relationship Type="http://schemas.openxmlformats.org/officeDocument/2006/relationships/hyperlink" Target="https://scryfall.com/sets/tm10" TargetMode="External" Id="rId2938"/><Relationship Type="http://schemas.openxmlformats.org/officeDocument/2006/relationships/hyperlink" Target="https://scryfall.com/sets/tm10" TargetMode="External" Id="rId2939"/><Relationship Type="http://schemas.openxmlformats.org/officeDocument/2006/relationships/hyperlink" Target="https://scryfall.com/sets/tm10" TargetMode="External" Id="rId2940"/><Relationship Type="http://schemas.openxmlformats.org/officeDocument/2006/relationships/hyperlink" Target="https://scryfall.com/sets/tm10" TargetMode="External" Id="rId2941"/><Relationship Type="http://schemas.openxmlformats.org/officeDocument/2006/relationships/hyperlink" Target="https://scryfall.com/sets/arb" TargetMode="External" Id="rId2942"/><Relationship Type="http://schemas.openxmlformats.org/officeDocument/2006/relationships/hyperlink" Target="https://scryfall.com/sets/arb" TargetMode="External" Id="rId2943"/><Relationship Type="http://schemas.openxmlformats.org/officeDocument/2006/relationships/hyperlink" Target="https://scryfall.com/sets/arb" TargetMode="External" Id="rId2944"/><Relationship Type="http://schemas.openxmlformats.org/officeDocument/2006/relationships/hyperlink" Target="https://scryfall.com/sets/parb" TargetMode="External" Id="rId2945"/><Relationship Type="http://schemas.openxmlformats.org/officeDocument/2006/relationships/hyperlink" Target="https://scryfall.com/sets/parb" TargetMode="External" Id="rId2946"/><Relationship Type="http://schemas.openxmlformats.org/officeDocument/2006/relationships/hyperlink" Target="https://scryfall.com/sets/parb" TargetMode="External" Id="rId2947"/><Relationship Type="http://schemas.openxmlformats.org/officeDocument/2006/relationships/hyperlink" Target="https://scryfall.com/sets/parb" TargetMode="External" Id="rId2948"/><Relationship Type="http://schemas.openxmlformats.org/officeDocument/2006/relationships/hyperlink" Target="https://scryfall.com/sets/tarb" TargetMode="External" Id="rId2949"/><Relationship Type="http://schemas.openxmlformats.org/officeDocument/2006/relationships/hyperlink" Target="https://scryfall.com/sets/tarb" TargetMode="External" Id="rId2950"/><Relationship Type="http://schemas.openxmlformats.org/officeDocument/2006/relationships/hyperlink" Target="https://scryfall.com/sets/tarb" TargetMode="External" Id="rId2951"/><Relationship Type="http://schemas.openxmlformats.org/officeDocument/2006/relationships/hyperlink" Target="https://scryfall.com/sets/tarb" TargetMode="External" Id="rId2952"/><Relationship Type="http://schemas.openxmlformats.org/officeDocument/2006/relationships/hyperlink" Target="https://scryfall.com/sets/ddc" TargetMode="External" Id="rId2953"/><Relationship Type="http://schemas.openxmlformats.org/officeDocument/2006/relationships/hyperlink" Target="https://scryfall.com/sets/ddc" TargetMode="External" Id="rId2954"/><Relationship Type="http://schemas.openxmlformats.org/officeDocument/2006/relationships/hyperlink" Target="https://scryfall.com/sets/ddc" TargetMode="External" Id="rId2955"/><Relationship Type="http://schemas.openxmlformats.org/officeDocument/2006/relationships/hyperlink" Target="https://scryfall.com/sets/ddc" TargetMode="External" Id="rId2956"/><Relationship Type="http://schemas.openxmlformats.org/officeDocument/2006/relationships/hyperlink" Target="https://scryfall.com/sets/tddc" TargetMode="External" Id="rId2957"/><Relationship Type="http://schemas.openxmlformats.org/officeDocument/2006/relationships/hyperlink" Target="https://scryfall.com/sets/tddc" TargetMode="External" Id="rId2958"/><Relationship Type="http://schemas.openxmlformats.org/officeDocument/2006/relationships/hyperlink" Target="https://scryfall.com/sets/tddc" TargetMode="External" Id="rId2959"/><Relationship Type="http://schemas.openxmlformats.org/officeDocument/2006/relationships/hyperlink" Target="https://scryfall.com/sets/tddc" TargetMode="External" Id="rId2960"/><Relationship Type="http://schemas.openxmlformats.org/officeDocument/2006/relationships/hyperlink" Target="https://scryfall.com/sets/purl" TargetMode="External" Id="rId2961"/><Relationship Type="http://schemas.openxmlformats.org/officeDocument/2006/relationships/hyperlink" Target="https://scryfall.com/sets/purl" TargetMode="External" Id="rId2962"/><Relationship Type="http://schemas.openxmlformats.org/officeDocument/2006/relationships/hyperlink" Target="https://scryfall.com/sets/purl" TargetMode="External" Id="rId2963"/><Relationship Type="http://schemas.openxmlformats.org/officeDocument/2006/relationships/hyperlink" Target="https://scryfall.com/sets/con" TargetMode="External" Id="rId2964"/><Relationship Type="http://schemas.openxmlformats.org/officeDocument/2006/relationships/hyperlink" Target="https://scryfall.com/sets/con" TargetMode="External" Id="rId2965"/><Relationship Type="http://schemas.openxmlformats.org/officeDocument/2006/relationships/hyperlink" Target="https://scryfall.com/sets/con" TargetMode="External" Id="rId2966"/><Relationship Type="http://schemas.openxmlformats.org/officeDocument/2006/relationships/hyperlink" Target="https://scryfall.com/sets/pcon" TargetMode="External" Id="rId2967"/><Relationship Type="http://schemas.openxmlformats.org/officeDocument/2006/relationships/hyperlink" Target="https://scryfall.com/sets/pcon" TargetMode="External" Id="rId2968"/><Relationship Type="http://schemas.openxmlformats.org/officeDocument/2006/relationships/hyperlink" Target="https://scryfall.com/sets/pcon" TargetMode="External" Id="rId2969"/><Relationship Type="http://schemas.openxmlformats.org/officeDocument/2006/relationships/hyperlink" Target="https://scryfall.com/sets/pcon" TargetMode="External" Id="rId2970"/><Relationship Type="http://schemas.openxmlformats.org/officeDocument/2006/relationships/hyperlink" Target="https://scryfall.com/sets/tcon" TargetMode="External" Id="rId2971"/><Relationship Type="http://schemas.openxmlformats.org/officeDocument/2006/relationships/hyperlink" Target="https://scryfall.com/sets/tcon" TargetMode="External" Id="rId2972"/><Relationship Type="http://schemas.openxmlformats.org/officeDocument/2006/relationships/hyperlink" Target="https://scryfall.com/sets/tcon" TargetMode="External" Id="rId2973"/><Relationship Type="http://schemas.openxmlformats.org/officeDocument/2006/relationships/hyperlink" Target="https://scryfall.com/sets/tcon" TargetMode="External" Id="rId2974"/><Relationship Type="http://schemas.openxmlformats.org/officeDocument/2006/relationships/hyperlink" Target="https://scryfall.com/sets/pdtp" TargetMode="External" Id="rId2975"/><Relationship Type="http://schemas.openxmlformats.org/officeDocument/2006/relationships/hyperlink" Target="https://scryfall.com/sets/pdtp" TargetMode="External" Id="rId2976"/><Relationship Type="http://schemas.openxmlformats.org/officeDocument/2006/relationships/hyperlink" Target="https://scryfall.com/sets/pdtp" TargetMode="External" Id="rId2977"/><Relationship Type="http://schemas.openxmlformats.org/officeDocument/2006/relationships/hyperlink" Target="https://scryfall.com/sets/pdtp" TargetMode="External" Id="rId2978"/><Relationship Type="http://schemas.openxmlformats.org/officeDocument/2006/relationships/hyperlink" Target="https://scryfall.com/sets/pmps09" TargetMode="External" Id="rId2979"/><Relationship Type="http://schemas.openxmlformats.org/officeDocument/2006/relationships/hyperlink" Target="https://scryfall.com/sets/pmps09" TargetMode="External" Id="rId2980"/><Relationship Type="http://schemas.openxmlformats.org/officeDocument/2006/relationships/hyperlink" Target="https://scryfall.com/sets/pmps09" TargetMode="External" Id="rId2981"/><Relationship Type="http://schemas.openxmlformats.org/officeDocument/2006/relationships/hyperlink" Target="https://scryfall.com/sets/pmps09/ja" TargetMode="External" Id="rId2982"/><Relationship Type="http://schemas.openxmlformats.org/officeDocument/2006/relationships/hyperlink" Target="https://scryfall.com/sets/f09" TargetMode="External" Id="rId2983"/><Relationship Type="http://schemas.openxmlformats.org/officeDocument/2006/relationships/hyperlink" Target="https://scryfall.com/sets/f09" TargetMode="External" Id="rId2984"/><Relationship Type="http://schemas.openxmlformats.org/officeDocument/2006/relationships/hyperlink" Target="https://scryfall.com/sets/f09" TargetMode="External" Id="rId2985"/><Relationship Type="http://schemas.openxmlformats.org/officeDocument/2006/relationships/hyperlink" Target="https://scryfall.com/sets/f09" TargetMode="External" Id="rId2986"/><Relationship Type="http://schemas.openxmlformats.org/officeDocument/2006/relationships/hyperlink" Target="https://scryfall.com/sets/p09" TargetMode="External" Id="rId2987"/><Relationship Type="http://schemas.openxmlformats.org/officeDocument/2006/relationships/hyperlink" Target="https://scryfall.com/sets/p09" TargetMode="External" Id="rId2988"/><Relationship Type="http://schemas.openxmlformats.org/officeDocument/2006/relationships/hyperlink" Target="https://scryfall.com/sets/p09" TargetMode="External" Id="rId2989"/><Relationship Type="http://schemas.openxmlformats.org/officeDocument/2006/relationships/hyperlink" Target="https://scryfall.com/sets/p09" TargetMode="External" Id="rId2990"/><Relationship Type="http://schemas.openxmlformats.org/officeDocument/2006/relationships/hyperlink" Target="https://scryfall.com/sets/g09" TargetMode="External" Id="rId2991"/><Relationship Type="http://schemas.openxmlformats.org/officeDocument/2006/relationships/hyperlink" Target="https://scryfall.com/sets/g09" TargetMode="External" Id="rId2992"/><Relationship Type="http://schemas.openxmlformats.org/officeDocument/2006/relationships/hyperlink" Target="https://scryfall.com/sets/g09" TargetMode="External" Id="rId2993"/><Relationship Type="http://schemas.openxmlformats.org/officeDocument/2006/relationships/hyperlink" Target="https://scryfall.com/sets/g09" TargetMode="External" Id="rId2994"/><Relationship Type="http://schemas.openxmlformats.org/officeDocument/2006/relationships/hyperlink" Target="https://scryfall.com/sets/dd2" TargetMode="External" Id="rId2995"/><Relationship Type="http://schemas.openxmlformats.org/officeDocument/2006/relationships/hyperlink" Target="https://scryfall.com/sets/dd2" TargetMode="External" Id="rId2996"/><Relationship Type="http://schemas.openxmlformats.org/officeDocument/2006/relationships/hyperlink" Target="https://scryfall.com/sets/dd2" TargetMode="External" Id="rId2997"/><Relationship Type="http://schemas.openxmlformats.org/officeDocument/2006/relationships/hyperlink" Target="https://scryfall.com/sets/tdd2" TargetMode="External" Id="rId2998"/><Relationship Type="http://schemas.openxmlformats.org/officeDocument/2006/relationships/hyperlink" Target="https://scryfall.com/sets/tdd2" TargetMode="External" Id="rId2999"/><Relationship Type="http://schemas.openxmlformats.org/officeDocument/2006/relationships/hyperlink" Target="https://scryfall.com/sets/tdd2" TargetMode="External" Id="rId3000"/><Relationship Type="http://schemas.openxmlformats.org/officeDocument/2006/relationships/hyperlink" Target="https://scryfall.com/sets/tdd2" TargetMode="External" Id="rId3001"/><Relationship Type="http://schemas.openxmlformats.org/officeDocument/2006/relationships/hyperlink" Target="https://scryfall.com/sets/ala" TargetMode="External" Id="rId3002"/><Relationship Type="http://schemas.openxmlformats.org/officeDocument/2006/relationships/hyperlink" Target="https://scryfall.com/sets/ala" TargetMode="External" Id="rId3003"/><Relationship Type="http://schemas.openxmlformats.org/officeDocument/2006/relationships/hyperlink" Target="https://scryfall.com/sets/ala" TargetMode="External" Id="rId3004"/><Relationship Type="http://schemas.openxmlformats.org/officeDocument/2006/relationships/hyperlink" Target="https://scryfall.com/sets/pala" TargetMode="External" Id="rId3005"/><Relationship Type="http://schemas.openxmlformats.org/officeDocument/2006/relationships/hyperlink" Target="https://scryfall.com/sets/pala" TargetMode="External" Id="rId3006"/><Relationship Type="http://schemas.openxmlformats.org/officeDocument/2006/relationships/hyperlink" Target="https://scryfall.com/sets/pala" TargetMode="External" Id="rId3007"/><Relationship Type="http://schemas.openxmlformats.org/officeDocument/2006/relationships/hyperlink" Target="https://scryfall.com/sets/pala" TargetMode="External" Id="rId3008"/><Relationship Type="http://schemas.openxmlformats.org/officeDocument/2006/relationships/hyperlink" Target="https://scryfall.com/sets/tala" TargetMode="External" Id="rId3009"/><Relationship Type="http://schemas.openxmlformats.org/officeDocument/2006/relationships/hyperlink" Target="https://scryfall.com/sets/tala" TargetMode="External" Id="rId3010"/><Relationship Type="http://schemas.openxmlformats.org/officeDocument/2006/relationships/hyperlink" Target="https://scryfall.com/sets/tala" TargetMode="External" Id="rId3011"/><Relationship Type="http://schemas.openxmlformats.org/officeDocument/2006/relationships/hyperlink" Target="https://scryfall.com/sets/tala" TargetMode="External" Id="rId3012"/><Relationship Type="http://schemas.openxmlformats.org/officeDocument/2006/relationships/hyperlink" Target="https://scryfall.com/sets/me2" TargetMode="External" Id="rId3013"/><Relationship Type="http://schemas.openxmlformats.org/officeDocument/2006/relationships/hyperlink" Target="https://scryfall.com/sets/me2" TargetMode="External" Id="rId3014"/><Relationship Type="http://schemas.openxmlformats.org/officeDocument/2006/relationships/hyperlink" Target="https://scryfall.com/sets/me2" TargetMode="External" Id="rId3015"/><Relationship Type="http://schemas.openxmlformats.org/officeDocument/2006/relationships/hyperlink" Target="https://scryfall.com/sets/me2" TargetMode="External" Id="rId3016"/><Relationship Type="http://schemas.openxmlformats.org/officeDocument/2006/relationships/hyperlink" Target="https://scryfall.com/sets/drb" TargetMode="External" Id="rId3017"/><Relationship Type="http://schemas.openxmlformats.org/officeDocument/2006/relationships/hyperlink" Target="https://scryfall.com/sets/drb" TargetMode="External" Id="rId3018"/><Relationship Type="http://schemas.openxmlformats.org/officeDocument/2006/relationships/hyperlink" Target="https://scryfall.com/sets/drb" TargetMode="External" Id="rId3019"/><Relationship Type="http://schemas.openxmlformats.org/officeDocument/2006/relationships/hyperlink" Target="https://scryfall.com/sets/drb" TargetMode="External" Id="rId3020"/><Relationship Type="http://schemas.openxmlformats.org/officeDocument/2006/relationships/hyperlink" Target="https://scryfall.com/sets/eve" TargetMode="External" Id="rId3021"/><Relationship Type="http://schemas.openxmlformats.org/officeDocument/2006/relationships/hyperlink" Target="https://scryfall.com/sets/eve" TargetMode="External" Id="rId3022"/><Relationship Type="http://schemas.openxmlformats.org/officeDocument/2006/relationships/hyperlink" Target="https://scryfall.com/sets/eve" TargetMode="External" Id="rId3023"/><Relationship Type="http://schemas.openxmlformats.org/officeDocument/2006/relationships/hyperlink" Target="https://scryfall.com/sets/peve" TargetMode="External" Id="rId3024"/><Relationship Type="http://schemas.openxmlformats.org/officeDocument/2006/relationships/hyperlink" Target="https://scryfall.com/sets/peve" TargetMode="External" Id="rId3025"/><Relationship Type="http://schemas.openxmlformats.org/officeDocument/2006/relationships/hyperlink" Target="https://scryfall.com/sets/peve" TargetMode="External" Id="rId3026"/><Relationship Type="http://schemas.openxmlformats.org/officeDocument/2006/relationships/hyperlink" Target="https://scryfall.com/sets/peve" TargetMode="External" Id="rId3027"/><Relationship Type="http://schemas.openxmlformats.org/officeDocument/2006/relationships/hyperlink" Target="https://scryfall.com/sets/teve" TargetMode="External" Id="rId3028"/><Relationship Type="http://schemas.openxmlformats.org/officeDocument/2006/relationships/hyperlink" Target="https://scryfall.com/sets/teve" TargetMode="External" Id="rId3029"/><Relationship Type="http://schemas.openxmlformats.org/officeDocument/2006/relationships/hyperlink" Target="https://scryfall.com/sets/teve" TargetMode="External" Id="rId3030"/><Relationship Type="http://schemas.openxmlformats.org/officeDocument/2006/relationships/hyperlink" Target="https://scryfall.com/sets/teve" TargetMode="External" Id="rId3031"/><Relationship Type="http://schemas.openxmlformats.org/officeDocument/2006/relationships/hyperlink" Target="https://scryfall.com/sets/shm" TargetMode="External" Id="rId3032"/><Relationship Type="http://schemas.openxmlformats.org/officeDocument/2006/relationships/hyperlink" Target="https://scryfall.com/sets/shm" TargetMode="External" Id="rId3033"/><Relationship Type="http://schemas.openxmlformats.org/officeDocument/2006/relationships/hyperlink" Target="https://scryfall.com/sets/shm" TargetMode="External" Id="rId3034"/><Relationship Type="http://schemas.openxmlformats.org/officeDocument/2006/relationships/hyperlink" Target="https://scryfall.com/sets/pshm" TargetMode="External" Id="rId3035"/><Relationship Type="http://schemas.openxmlformats.org/officeDocument/2006/relationships/hyperlink" Target="https://scryfall.com/sets/pshm" TargetMode="External" Id="rId3036"/><Relationship Type="http://schemas.openxmlformats.org/officeDocument/2006/relationships/hyperlink" Target="https://scryfall.com/sets/pshm" TargetMode="External" Id="rId3037"/><Relationship Type="http://schemas.openxmlformats.org/officeDocument/2006/relationships/hyperlink" Target="https://scryfall.com/sets/pshm" TargetMode="External" Id="rId3038"/><Relationship Type="http://schemas.openxmlformats.org/officeDocument/2006/relationships/hyperlink" Target="https://scryfall.com/sets/tshm" TargetMode="External" Id="rId3039"/><Relationship Type="http://schemas.openxmlformats.org/officeDocument/2006/relationships/hyperlink" Target="https://scryfall.com/sets/tshm" TargetMode="External" Id="rId3040"/><Relationship Type="http://schemas.openxmlformats.org/officeDocument/2006/relationships/hyperlink" Target="https://scryfall.com/sets/tshm" TargetMode="External" Id="rId3041"/><Relationship Type="http://schemas.openxmlformats.org/officeDocument/2006/relationships/hyperlink" Target="https://scryfall.com/sets/tshm" TargetMode="External" Id="rId3042"/><Relationship Type="http://schemas.openxmlformats.org/officeDocument/2006/relationships/hyperlink" Target="https://scryfall.com/sets/p15a" TargetMode="External" Id="rId3043"/><Relationship Type="http://schemas.openxmlformats.org/officeDocument/2006/relationships/hyperlink" Target="https://scryfall.com/sets/p15a" TargetMode="External" Id="rId3044"/><Relationship Type="http://schemas.openxmlformats.org/officeDocument/2006/relationships/hyperlink" Target="https://scryfall.com/sets/p15a" TargetMode="External" Id="rId3045"/><Relationship Type="http://schemas.openxmlformats.org/officeDocument/2006/relationships/hyperlink" Target="https://scryfall.com/sets/p15a" TargetMode="External" Id="rId3046"/><Relationship Type="http://schemas.openxmlformats.org/officeDocument/2006/relationships/hyperlink" Target="https://scryfall.com/sets/mor" TargetMode="External" Id="rId3047"/><Relationship Type="http://schemas.openxmlformats.org/officeDocument/2006/relationships/hyperlink" Target="https://scryfall.com/sets/mor" TargetMode="External" Id="rId3048"/><Relationship Type="http://schemas.openxmlformats.org/officeDocument/2006/relationships/hyperlink" Target="https://scryfall.com/sets/mor" TargetMode="External" Id="rId3049"/><Relationship Type="http://schemas.openxmlformats.org/officeDocument/2006/relationships/hyperlink" Target="https://scryfall.com/sets/pmor" TargetMode="External" Id="rId3050"/><Relationship Type="http://schemas.openxmlformats.org/officeDocument/2006/relationships/hyperlink" Target="https://scryfall.com/sets/pmor" TargetMode="External" Id="rId3051"/><Relationship Type="http://schemas.openxmlformats.org/officeDocument/2006/relationships/hyperlink" Target="https://scryfall.com/sets/pmor" TargetMode="External" Id="rId3052"/><Relationship Type="http://schemas.openxmlformats.org/officeDocument/2006/relationships/hyperlink" Target="https://scryfall.com/sets/pmor" TargetMode="External" Id="rId3053"/><Relationship Type="http://schemas.openxmlformats.org/officeDocument/2006/relationships/hyperlink" Target="https://scryfall.com/sets/tmor" TargetMode="External" Id="rId3054"/><Relationship Type="http://schemas.openxmlformats.org/officeDocument/2006/relationships/hyperlink" Target="https://scryfall.com/sets/tmor" TargetMode="External" Id="rId3055"/><Relationship Type="http://schemas.openxmlformats.org/officeDocument/2006/relationships/hyperlink" Target="https://scryfall.com/sets/tmor" TargetMode="External" Id="rId3056"/><Relationship Type="http://schemas.openxmlformats.org/officeDocument/2006/relationships/hyperlink" Target="https://scryfall.com/sets/tmor" TargetMode="External" Id="rId3057"/><Relationship Type="http://schemas.openxmlformats.org/officeDocument/2006/relationships/hyperlink" Target="https://scryfall.com/sets/pmps08" TargetMode="External" Id="rId3058"/><Relationship Type="http://schemas.openxmlformats.org/officeDocument/2006/relationships/hyperlink" Target="https://scryfall.com/sets/pmps08" TargetMode="External" Id="rId3059"/><Relationship Type="http://schemas.openxmlformats.org/officeDocument/2006/relationships/hyperlink" Target="https://scryfall.com/sets/pmps08" TargetMode="External" Id="rId3060"/><Relationship Type="http://schemas.openxmlformats.org/officeDocument/2006/relationships/hyperlink" Target="https://scryfall.com/sets/pmps08/ja" TargetMode="External" Id="rId3061"/><Relationship Type="http://schemas.openxmlformats.org/officeDocument/2006/relationships/hyperlink" Target="https://scryfall.com/sets/p08" TargetMode="External" Id="rId3062"/><Relationship Type="http://schemas.openxmlformats.org/officeDocument/2006/relationships/hyperlink" Target="https://scryfall.com/sets/p08" TargetMode="External" Id="rId3063"/><Relationship Type="http://schemas.openxmlformats.org/officeDocument/2006/relationships/hyperlink" Target="https://scryfall.com/sets/p08" TargetMode="External" Id="rId3064"/><Relationship Type="http://schemas.openxmlformats.org/officeDocument/2006/relationships/hyperlink" Target="https://scryfall.com/sets/p08" TargetMode="External" Id="rId3065"/><Relationship Type="http://schemas.openxmlformats.org/officeDocument/2006/relationships/hyperlink" Target="https://scryfall.com/sets/f08" TargetMode="External" Id="rId3066"/><Relationship Type="http://schemas.openxmlformats.org/officeDocument/2006/relationships/hyperlink" Target="https://scryfall.com/sets/f08" TargetMode="External" Id="rId3067"/><Relationship Type="http://schemas.openxmlformats.org/officeDocument/2006/relationships/hyperlink" Target="https://scryfall.com/sets/f08" TargetMode="External" Id="rId3068"/><Relationship Type="http://schemas.openxmlformats.org/officeDocument/2006/relationships/hyperlink" Target="https://scryfall.com/sets/f08" TargetMode="External" Id="rId3069"/><Relationship Type="http://schemas.openxmlformats.org/officeDocument/2006/relationships/hyperlink" Target="https://scryfall.com/sets/g08" TargetMode="External" Id="rId3070"/><Relationship Type="http://schemas.openxmlformats.org/officeDocument/2006/relationships/hyperlink" Target="https://scryfall.com/sets/g08" TargetMode="External" Id="rId3071"/><Relationship Type="http://schemas.openxmlformats.org/officeDocument/2006/relationships/hyperlink" Target="https://scryfall.com/sets/g08" TargetMode="External" Id="rId3072"/><Relationship Type="http://schemas.openxmlformats.org/officeDocument/2006/relationships/hyperlink" Target="https://scryfall.com/sets/g08" TargetMode="External" Id="rId3073"/><Relationship Type="http://schemas.openxmlformats.org/officeDocument/2006/relationships/hyperlink" Target="https://scryfall.com/sets/dd1" TargetMode="External" Id="rId3074"/><Relationship Type="http://schemas.openxmlformats.org/officeDocument/2006/relationships/hyperlink" Target="https://scryfall.com/sets/dd1" TargetMode="External" Id="rId3075"/><Relationship Type="http://schemas.openxmlformats.org/officeDocument/2006/relationships/hyperlink" Target="https://scryfall.com/sets/dd1" TargetMode="External" Id="rId3076"/><Relationship Type="http://schemas.openxmlformats.org/officeDocument/2006/relationships/hyperlink" Target="https://scryfall.com/sets/dd1" TargetMode="External" Id="rId3077"/><Relationship Type="http://schemas.openxmlformats.org/officeDocument/2006/relationships/hyperlink" Target="https://scryfall.com/sets/tdd1" TargetMode="External" Id="rId3078"/><Relationship Type="http://schemas.openxmlformats.org/officeDocument/2006/relationships/hyperlink" Target="https://scryfall.com/sets/tdd1" TargetMode="External" Id="rId3079"/><Relationship Type="http://schemas.openxmlformats.org/officeDocument/2006/relationships/hyperlink" Target="https://scryfall.com/sets/tdd1" TargetMode="External" Id="rId3080"/><Relationship Type="http://schemas.openxmlformats.org/officeDocument/2006/relationships/hyperlink" Target="https://scryfall.com/sets/tdd1" TargetMode="External" Id="rId3081"/><Relationship Type="http://schemas.openxmlformats.org/officeDocument/2006/relationships/hyperlink" Target="https://scryfall.com/sets/lrw" TargetMode="External" Id="rId3082"/><Relationship Type="http://schemas.openxmlformats.org/officeDocument/2006/relationships/hyperlink" Target="https://scryfall.com/sets/lrw" TargetMode="External" Id="rId3083"/><Relationship Type="http://schemas.openxmlformats.org/officeDocument/2006/relationships/hyperlink" Target="https://scryfall.com/sets/lrw" TargetMode="External" Id="rId3084"/><Relationship Type="http://schemas.openxmlformats.org/officeDocument/2006/relationships/hyperlink" Target="https://scryfall.com/sets/plrw" TargetMode="External" Id="rId3085"/><Relationship Type="http://schemas.openxmlformats.org/officeDocument/2006/relationships/hyperlink" Target="https://scryfall.com/sets/plrw" TargetMode="External" Id="rId3086"/><Relationship Type="http://schemas.openxmlformats.org/officeDocument/2006/relationships/hyperlink" Target="https://scryfall.com/sets/plrw" TargetMode="External" Id="rId3087"/><Relationship Type="http://schemas.openxmlformats.org/officeDocument/2006/relationships/hyperlink" Target="https://scryfall.com/sets/plrw" TargetMode="External" Id="rId3088"/><Relationship Type="http://schemas.openxmlformats.org/officeDocument/2006/relationships/hyperlink" Target="https://scryfall.com/sets/tlrw" TargetMode="External" Id="rId3089"/><Relationship Type="http://schemas.openxmlformats.org/officeDocument/2006/relationships/hyperlink" Target="https://scryfall.com/sets/tlrw" TargetMode="External" Id="rId3090"/><Relationship Type="http://schemas.openxmlformats.org/officeDocument/2006/relationships/hyperlink" Target="https://scryfall.com/sets/tlrw" TargetMode="External" Id="rId3091"/><Relationship Type="http://schemas.openxmlformats.org/officeDocument/2006/relationships/hyperlink" Target="https://scryfall.com/sets/tlrw" TargetMode="External" Id="rId3092"/><Relationship Type="http://schemas.openxmlformats.org/officeDocument/2006/relationships/hyperlink" Target="https://scryfall.com/sets/me1" TargetMode="External" Id="rId3093"/><Relationship Type="http://schemas.openxmlformats.org/officeDocument/2006/relationships/hyperlink" Target="https://scryfall.com/sets/me1" TargetMode="External" Id="rId3094"/><Relationship Type="http://schemas.openxmlformats.org/officeDocument/2006/relationships/hyperlink" Target="https://scryfall.com/sets/me1" TargetMode="External" Id="rId3095"/><Relationship Type="http://schemas.openxmlformats.org/officeDocument/2006/relationships/hyperlink" Target="https://scryfall.com/sets/me1" TargetMode="External" Id="rId3096"/><Relationship Type="http://schemas.openxmlformats.org/officeDocument/2006/relationships/hyperlink" Target="https://scryfall.com/sets/10e" TargetMode="External" Id="rId3097"/><Relationship Type="http://schemas.openxmlformats.org/officeDocument/2006/relationships/hyperlink" Target="https://scryfall.com/sets/10e" TargetMode="External" Id="rId3098"/><Relationship Type="http://schemas.openxmlformats.org/officeDocument/2006/relationships/hyperlink" Target="https://scryfall.com/sets/10e" TargetMode="External" Id="rId3099"/><Relationship Type="http://schemas.openxmlformats.org/officeDocument/2006/relationships/hyperlink" Target="https://scryfall.com/sets/p10e" TargetMode="External" Id="rId3100"/><Relationship Type="http://schemas.openxmlformats.org/officeDocument/2006/relationships/hyperlink" Target="https://scryfall.com/sets/p10e" TargetMode="External" Id="rId3101"/><Relationship Type="http://schemas.openxmlformats.org/officeDocument/2006/relationships/hyperlink" Target="https://scryfall.com/sets/p10e" TargetMode="External" Id="rId3102"/><Relationship Type="http://schemas.openxmlformats.org/officeDocument/2006/relationships/hyperlink" Target="https://scryfall.com/sets/p10e" TargetMode="External" Id="rId3103"/><Relationship Type="http://schemas.openxmlformats.org/officeDocument/2006/relationships/hyperlink" Target="https://scryfall.com/sets/t10e" TargetMode="External" Id="rId3104"/><Relationship Type="http://schemas.openxmlformats.org/officeDocument/2006/relationships/hyperlink" Target="https://scryfall.com/sets/t10e" TargetMode="External" Id="rId3105"/><Relationship Type="http://schemas.openxmlformats.org/officeDocument/2006/relationships/hyperlink" Target="https://scryfall.com/sets/t10e" TargetMode="External" Id="rId3106"/><Relationship Type="http://schemas.openxmlformats.org/officeDocument/2006/relationships/hyperlink" Target="https://scryfall.com/sets/t10e" TargetMode="External" Id="rId3107"/><Relationship Type="http://schemas.openxmlformats.org/officeDocument/2006/relationships/hyperlink" Target="https://scryfall.com/sets/fut" TargetMode="External" Id="rId3108"/><Relationship Type="http://schemas.openxmlformats.org/officeDocument/2006/relationships/hyperlink" Target="https://scryfall.com/sets/fut" TargetMode="External" Id="rId3109"/><Relationship Type="http://schemas.openxmlformats.org/officeDocument/2006/relationships/hyperlink" Target="https://scryfall.com/sets/fut" TargetMode="External" Id="rId3110"/><Relationship Type="http://schemas.openxmlformats.org/officeDocument/2006/relationships/hyperlink" Target="https://scryfall.com/sets/pfut" TargetMode="External" Id="rId3111"/><Relationship Type="http://schemas.openxmlformats.org/officeDocument/2006/relationships/hyperlink" Target="https://scryfall.com/sets/pfut" TargetMode="External" Id="rId3112"/><Relationship Type="http://schemas.openxmlformats.org/officeDocument/2006/relationships/hyperlink" Target="https://scryfall.com/sets/pfut" TargetMode="External" Id="rId3113"/><Relationship Type="http://schemas.openxmlformats.org/officeDocument/2006/relationships/hyperlink" Target="https://scryfall.com/sets/pfut" TargetMode="External" Id="rId3114"/><Relationship Type="http://schemas.openxmlformats.org/officeDocument/2006/relationships/hyperlink" Target="https://scryfall.com/sets/pgpx" TargetMode="External" Id="rId3115"/><Relationship Type="http://schemas.openxmlformats.org/officeDocument/2006/relationships/hyperlink" Target="https://scryfall.com/sets/pgpx" TargetMode="External" Id="rId3116"/><Relationship Type="http://schemas.openxmlformats.org/officeDocument/2006/relationships/hyperlink" Target="https://scryfall.com/sets/pgpx" TargetMode="External" Id="rId3117"/><Relationship Type="http://schemas.openxmlformats.org/officeDocument/2006/relationships/hyperlink" Target="https://scryfall.com/sets/pgpx" TargetMode="External" Id="rId3118"/><Relationship Type="http://schemas.openxmlformats.org/officeDocument/2006/relationships/hyperlink" Target="https://scryfall.com/sets/ppro" TargetMode="External" Id="rId3119"/><Relationship Type="http://schemas.openxmlformats.org/officeDocument/2006/relationships/hyperlink" Target="https://scryfall.com/sets/ppro" TargetMode="External" Id="rId3120"/><Relationship Type="http://schemas.openxmlformats.org/officeDocument/2006/relationships/hyperlink" Target="https://scryfall.com/sets/ppro" TargetMode="External" Id="rId3121"/><Relationship Type="http://schemas.openxmlformats.org/officeDocument/2006/relationships/hyperlink" Target="https://scryfall.com/sets/ppro" TargetMode="External" Id="rId3122"/><Relationship Type="http://schemas.openxmlformats.org/officeDocument/2006/relationships/hyperlink" Target="https://scryfall.com/sets/plc" TargetMode="External" Id="rId3123"/><Relationship Type="http://schemas.openxmlformats.org/officeDocument/2006/relationships/hyperlink" Target="https://scryfall.com/sets/plc" TargetMode="External" Id="rId3124"/><Relationship Type="http://schemas.openxmlformats.org/officeDocument/2006/relationships/hyperlink" Target="https://scryfall.com/sets/plc" TargetMode="External" Id="rId3125"/><Relationship Type="http://schemas.openxmlformats.org/officeDocument/2006/relationships/hyperlink" Target="https://scryfall.com/sets/pplc" TargetMode="External" Id="rId3126"/><Relationship Type="http://schemas.openxmlformats.org/officeDocument/2006/relationships/hyperlink" Target="https://scryfall.com/sets/pplc" TargetMode="External" Id="rId3127"/><Relationship Type="http://schemas.openxmlformats.org/officeDocument/2006/relationships/hyperlink" Target="https://scryfall.com/sets/pplc" TargetMode="External" Id="rId3128"/><Relationship Type="http://schemas.openxmlformats.org/officeDocument/2006/relationships/hyperlink" Target="https://scryfall.com/sets/pplc" TargetMode="External" Id="rId3129"/><Relationship Type="http://schemas.openxmlformats.org/officeDocument/2006/relationships/hyperlink" Target="https://scryfall.com/sets/pmps07" TargetMode="External" Id="rId3130"/><Relationship Type="http://schemas.openxmlformats.org/officeDocument/2006/relationships/hyperlink" Target="https://scryfall.com/sets/pmps07" TargetMode="External" Id="rId3131"/><Relationship Type="http://schemas.openxmlformats.org/officeDocument/2006/relationships/hyperlink" Target="https://scryfall.com/sets/pmps07" TargetMode="External" Id="rId3132"/><Relationship Type="http://schemas.openxmlformats.org/officeDocument/2006/relationships/hyperlink" Target="https://scryfall.com/sets/pmps07/ja" TargetMode="External" Id="rId3133"/><Relationship Type="http://schemas.openxmlformats.org/officeDocument/2006/relationships/hyperlink" Target="https://scryfall.com/sets/g07" TargetMode="External" Id="rId3134"/><Relationship Type="http://schemas.openxmlformats.org/officeDocument/2006/relationships/hyperlink" Target="https://scryfall.com/sets/g07" TargetMode="External" Id="rId3135"/><Relationship Type="http://schemas.openxmlformats.org/officeDocument/2006/relationships/hyperlink" Target="https://scryfall.com/sets/g07" TargetMode="External" Id="rId3136"/><Relationship Type="http://schemas.openxmlformats.org/officeDocument/2006/relationships/hyperlink" Target="https://scryfall.com/sets/g07" TargetMode="External" Id="rId3137"/><Relationship Type="http://schemas.openxmlformats.org/officeDocument/2006/relationships/hyperlink" Target="https://scryfall.com/sets/p07" TargetMode="External" Id="rId3138"/><Relationship Type="http://schemas.openxmlformats.org/officeDocument/2006/relationships/hyperlink" Target="https://scryfall.com/sets/p07" TargetMode="External" Id="rId3139"/><Relationship Type="http://schemas.openxmlformats.org/officeDocument/2006/relationships/hyperlink" Target="https://scryfall.com/sets/p07" TargetMode="External" Id="rId3140"/><Relationship Type="http://schemas.openxmlformats.org/officeDocument/2006/relationships/hyperlink" Target="https://scryfall.com/sets/p07" TargetMode="External" Id="rId3141"/><Relationship Type="http://schemas.openxmlformats.org/officeDocument/2006/relationships/hyperlink" Target="https://scryfall.com/sets/f07" TargetMode="External" Id="rId3142"/><Relationship Type="http://schemas.openxmlformats.org/officeDocument/2006/relationships/hyperlink" Target="https://scryfall.com/sets/f07" TargetMode="External" Id="rId3143"/><Relationship Type="http://schemas.openxmlformats.org/officeDocument/2006/relationships/hyperlink" Target="https://scryfall.com/sets/f07" TargetMode="External" Id="rId3144"/><Relationship Type="http://schemas.openxmlformats.org/officeDocument/2006/relationships/hyperlink" Target="https://scryfall.com/sets/f07" TargetMode="External" Id="rId3145"/><Relationship Type="http://schemas.openxmlformats.org/officeDocument/2006/relationships/hyperlink" Target="https://scryfall.com/sets/hho" TargetMode="External" Id="rId3146"/><Relationship Type="http://schemas.openxmlformats.org/officeDocument/2006/relationships/hyperlink" Target="https://scryfall.com/sets/hho" TargetMode="External" Id="rId3147"/><Relationship Type="http://schemas.openxmlformats.org/officeDocument/2006/relationships/hyperlink" Target="https://scryfall.com/sets/hho" TargetMode="External" Id="rId3148"/><Relationship Type="http://schemas.openxmlformats.org/officeDocument/2006/relationships/hyperlink" Target="https://scryfall.com/sets/hho" TargetMode="External" Id="rId3149"/><Relationship Type="http://schemas.openxmlformats.org/officeDocument/2006/relationships/hyperlink" Target="https://scryfall.com/sets/tsp" TargetMode="External" Id="rId3150"/><Relationship Type="http://schemas.openxmlformats.org/officeDocument/2006/relationships/hyperlink" Target="https://scryfall.com/sets/tsp" TargetMode="External" Id="rId3151"/><Relationship Type="http://schemas.openxmlformats.org/officeDocument/2006/relationships/hyperlink" Target="https://scryfall.com/sets/tsp" TargetMode="External" Id="rId3152"/><Relationship Type="http://schemas.openxmlformats.org/officeDocument/2006/relationships/hyperlink" Target="https://scryfall.com/sets/ptsp" TargetMode="External" Id="rId3153"/><Relationship Type="http://schemas.openxmlformats.org/officeDocument/2006/relationships/hyperlink" Target="https://scryfall.com/sets/ptsp" TargetMode="External" Id="rId3154"/><Relationship Type="http://schemas.openxmlformats.org/officeDocument/2006/relationships/hyperlink" Target="https://scryfall.com/sets/ptsp" TargetMode="External" Id="rId3155"/><Relationship Type="http://schemas.openxmlformats.org/officeDocument/2006/relationships/hyperlink" Target="https://scryfall.com/sets/ptsp" TargetMode="External" Id="rId3156"/><Relationship Type="http://schemas.openxmlformats.org/officeDocument/2006/relationships/hyperlink" Target="https://scryfall.com/sets/tsb" TargetMode="External" Id="rId3157"/><Relationship Type="http://schemas.openxmlformats.org/officeDocument/2006/relationships/hyperlink" Target="https://scryfall.com/sets/tsb" TargetMode="External" Id="rId3158"/><Relationship Type="http://schemas.openxmlformats.org/officeDocument/2006/relationships/hyperlink" Target="https://scryfall.com/sets/tsb" TargetMode="External" Id="rId3159"/><Relationship Type="http://schemas.openxmlformats.org/officeDocument/2006/relationships/hyperlink" Target="https://scryfall.com/sets/csp" TargetMode="External" Id="rId3160"/><Relationship Type="http://schemas.openxmlformats.org/officeDocument/2006/relationships/hyperlink" Target="https://scryfall.com/sets/csp" TargetMode="External" Id="rId3161"/><Relationship Type="http://schemas.openxmlformats.org/officeDocument/2006/relationships/hyperlink" Target="https://scryfall.com/sets/csp" TargetMode="External" Id="rId3162"/><Relationship Type="http://schemas.openxmlformats.org/officeDocument/2006/relationships/hyperlink" Target="https://scryfall.com/sets/pcsp" TargetMode="External" Id="rId3163"/><Relationship Type="http://schemas.openxmlformats.org/officeDocument/2006/relationships/hyperlink" Target="https://scryfall.com/sets/pcsp" TargetMode="External" Id="rId3164"/><Relationship Type="http://schemas.openxmlformats.org/officeDocument/2006/relationships/hyperlink" Target="https://scryfall.com/sets/pcsp" TargetMode="External" Id="rId3165"/><Relationship Type="http://schemas.openxmlformats.org/officeDocument/2006/relationships/hyperlink" Target="https://scryfall.com/sets/pcsp" TargetMode="External" Id="rId3166"/><Relationship Type="http://schemas.openxmlformats.org/officeDocument/2006/relationships/hyperlink" Target="https://scryfall.com/sets/cst" TargetMode="External" Id="rId3167"/><Relationship Type="http://schemas.openxmlformats.org/officeDocument/2006/relationships/hyperlink" Target="https://scryfall.com/sets/cst" TargetMode="External" Id="rId3168"/><Relationship Type="http://schemas.openxmlformats.org/officeDocument/2006/relationships/hyperlink" Target="https://scryfall.com/sets/cst" TargetMode="External" Id="rId3169"/><Relationship Type="http://schemas.openxmlformats.org/officeDocument/2006/relationships/hyperlink" Target="https://scryfall.com/sets/dis" TargetMode="External" Id="rId3170"/><Relationship Type="http://schemas.openxmlformats.org/officeDocument/2006/relationships/hyperlink" Target="https://scryfall.com/sets/dis" TargetMode="External" Id="rId3171"/><Relationship Type="http://schemas.openxmlformats.org/officeDocument/2006/relationships/hyperlink" Target="https://scryfall.com/sets/dis" TargetMode="External" Id="rId3172"/><Relationship Type="http://schemas.openxmlformats.org/officeDocument/2006/relationships/hyperlink" Target="https://scryfall.com/sets/pdis" TargetMode="External" Id="rId3173"/><Relationship Type="http://schemas.openxmlformats.org/officeDocument/2006/relationships/hyperlink" Target="https://scryfall.com/sets/pdis" TargetMode="External" Id="rId3174"/><Relationship Type="http://schemas.openxmlformats.org/officeDocument/2006/relationships/hyperlink" Target="https://scryfall.com/sets/pdis" TargetMode="External" Id="rId3175"/><Relationship Type="http://schemas.openxmlformats.org/officeDocument/2006/relationships/hyperlink" Target="https://scryfall.com/sets/pdis" TargetMode="External" Id="rId3176"/><Relationship Type="http://schemas.openxmlformats.org/officeDocument/2006/relationships/hyperlink" Target="https://scryfall.com/sets/pcmp" TargetMode="External" Id="rId3177"/><Relationship Type="http://schemas.openxmlformats.org/officeDocument/2006/relationships/hyperlink" Target="https://scryfall.com/sets/pcmp" TargetMode="External" Id="rId3178"/><Relationship Type="http://schemas.openxmlformats.org/officeDocument/2006/relationships/hyperlink" Target="https://scryfall.com/sets/pcmp" TargetMode="External" Id="rId3179"/><Relationship Type="http://schemas.openxmlformats.org/officeDocument/2006/relationships/hyperlink" Target="https://scryfall.com/sets/pcmp" TargetMode="External" Id="rId3180"/><Relationship Type="http://schemas.openxmlformats.org/officeDocument/2006/relationships/hyperlink" Target="https://scryfall.com/sets/gpt" TargetMode="External" Id="rId3181"/><Relationship Type="http://schemas.openxmlformats.org/officeDocument/2006/relationships/hyperlink" Target="https://scryfall.com/sets/gpt" TargetMode="External" Id="rId3182"/><Relationship Type="http://schemas.openxmlformats.org/officeDocument/2006/relationships/hyperlink" Target="https://scryfall.com/sets/gpt" TargetMode="External" Id="rId3183"/><Relationship Type="http://schemas.openxmlformats.org/officeDocument/2006/relationships/hyperlink" Target="https://scryfall.com/sets/pgpt" TargetMode="External" Id="rId3184"/><Relationship Type="http://schemas.openxmlformats.org/officeDocument/2006/relationships/hyperlink" Target="https://scryfall.com/sets/pgpt" TargetMode="External" Id="rId3185"/><Relationship Type="http://schemas.openxmlformats.org/officeDocument/2006/relationships/hyperlink" Target="https://scryfall.com/sets/pgpt" TargetMode="External" Id="rId3186"/><Relationship Type="http://schemas.openxmlformats.org/officeDocument/2006/relationships/hyperlink" Target="https://scryfall.com/sets/pgpt" TargetMode="External" Id="rId3187"/><Relationship Type="http://schemas.openxmlformats.org/officeDocument/2006/relationships/hyperlink" Target="https://scryfall.com/sets/pmps06" TargetMode="External" Id="rId3188"/><Relationship Type="http://schemas.openxmlformats.org/officeDocument/2006/relationships/hyperlink" Target="https://scryfall.com/sets/pmps06" TargetMode="External" Id="rId3189"/><Relationship Type="http://schemas.openxmlformats.org/officeDocument/2006/relationships/hyperlink" Target="https://scryfall.com/sets/pmps06" TargetMode="External" Id="rId3190"/><Relationship Type="http://schemas.openxmlformats.org/officeDocument/2006/relationships/hyperlink" Target="https://scryfall.com/sets/pmps06/ja" TargetMode="External" Id="rId3191"/><Relationship Type="http://schemas.openxmlformats.org/officeDocument/2006/relationships/hyperlink" Target="https://scryfall.com/sets/pal06" TargetMode="External" Id="rId3192"/><Relationship Type="http://schemas.openxmlformats.org/officeDocument/2006/relationships/hyperlink" Target="https://scryfall.com/sets/pal06" TargetMode="External" Id="rId3193"/><Relationship Type="http://schemas.openxmlformats.org/officeDocument/2006/relationships/hyperlink" Target="https://scryfall.com/sets/pal06" TargetMode="External" Id="rId3194"/><Relationship Type="http://schemas.openxmlformats.org/officeDocument/2006/relationships/hyperlink" Target="https://scryfall.com/sets/pal06" TargetMode="External" Id="rId3195"/><Relationship Type="http://schemas.openxmlformats.org/officeDocument/2006/relationships/hyperlink" Target="https://scryfall.com/sets/pjas" TargetMode="External" Id="rId3196"/><Relationship Type="http://schemas.openxmlformats.org/officeDocument/2006/relationships/hyperlink" Target="https://scryfall.com/sets/pjas" TargetMode="External" Id="rId3197"/><Relationship Type="http://schemas.openxmlformats.org/officeDocument/2006/relationships/hyperlink" Target="https://scryfall.com/sets/pjas" TargetMode="External" Id="rId3198"/><Relationship Type="http://schemas.openxmlformats.org/officeDocument/2006/relationships/hyperlink" Target="https://scryfall.com/sets/pjas" TargetMode="External" Id="rId3199"/><Relationship Type="http://schemas.openxmlformats.org/officeDocument/2006/relationships/hyperlink" Target="https://scryfall.com/sets/f06" TargetMode="External" Id="rId3200"/><Relationship Type="http://schemas.openxmlformats.org/officeDocument/2006/relationships/hyperlink" Target="https://scryfall.com/sets/f06" TargetMode="External" Id="rId3201"/><Relationship Type="http://schemas.openxmlformats.org/officeDocument/2006/relationships/hyperlink" Target="https://scryfall.com/sets/f06" TargetMode="External" Id="rId3202"/><Relationship Type="http://schemas.openxmlformats.org/officeDocument/2006/relationships/hyperlink" Target="https://scryfall.com/sets/f06" TargetMode="External" Id="rId3203"/><Relationship Type="http://schemas.openxmlformats.org/officeDocument/2006/relationships/hyperlink" Target="https://scryfall.com/sets/phuk" TargetMode="External" Id="rId3204"/><Relationship Type="http://schemas.openxmlformats.org/officeDocument/2006/relationships/hyperlink" Target="https://scryfall.com/sets/phuk" TargetMode="External" Id="rId3205"/><Relationship Type="http://schemas.openxmlformats.org/officeDocument/2006/relationships/hyperlink" Target="https://scryfall.com/sets/phuk" TargetMode="External" Id="rId3206"/><Relationship Type="http://schemas.openxmlformats.org/officeDocument/2006/relationships/hyperlink" Target="https://scryfall.com/sets/phuk" TargetMode="External" Id="rId3207"/><Relationship Type="http://schemas.openxmlformats.org/officeDocument/2006/relationships/hyperlink" Target="https://scryfall.com/sets/g06" TargetMode="External" Id="rId3208"/><Relationship Type="http://schemas.openxmlformats.org/officeDocument/2006/relationships/hyperlink" Target="https://scryfall.com/sets/g06" TargetMode="External" Id="rId3209"/><Relationship Type="http://schemas.openxmlformats.org/officeDocument/2006/relationships/hyperlink" Target="https://scryfall.com/sets/g06" TargetMode="External" Id="rId3210"/><Relationship Type="http://schemas.openxmlformats.org/officeDocument/2006/relationships/hyperlink" Target="https://scryfall.com/sets/g06" TargetMode="External" Id="rId3211"/><Relationship Type="http://schemas.openxmlformats.org/officeDocument/2006/relationships/hyperlink" Target="https://scryfall.com/sets/dci" TargetMode="External" Id="rId3212"/><Relationship Type="http://schemas.openxmlformats.org/officeDocument/2006/relationships/hyperlink" Target="https://scryfall.com/sets/dci" TargetMode="External" Id="rId3213"/><Relationship Type="http://schemas.openxmlformats.org/officeDocument/2006/relationships/hyperlink" Target="https://scryfall.com/sets/dci" TargetMode="External" Id="rId3214"/><Relationship Type="http://schemas.openxmlformats.org/officeDocument/2006/relationships/hyperlink" Target="https://scryfall.com/sets/p06" TargetMode="External" Id="rId3215"/><Relationship Type="http://schemas.openxmlformats.org/officeDocument/2006/relationships/hyperlink" Target="https://scryfall.com/sets/p06" TargetMode="External" Id="rId3216"/><Relationship Type="http://schemas.openxmlformats.org/officeDocument/2006/relationships/hyperlink" Target="https://scryfall.com/sets/p06" TargetMode="External" Id="rId3217"/><Relationship Type="http://schemas.openxmlformats.org/officeDocument/2006/relationships/hyperlink" Target="https://scryfall.com/sets/p06" TargetMode="External" Id="rId3218"/><Relationship Type="http://schemas.openxmlformats.org/officeDocument/2006/relationships/hyperlink" Target="https://scryfall.com/sets/p2hg" TargetMode="External" Id="rId3219"/><Relationship Type="http://schemas.openxmlformats.org/officeDocument/2006/relationships/hyperlink" Target="https://scryfall.com/sets/p2hg" TargetMode="External" Id="rId3220"/><Relationship Type="http://schemas.openxmlformats.org/officeDocument/2006/relationships/hyperlink" Target="https://scryfall.com/sets/p2hg" TargetMode="External" Id="rId3221"/><Relationship Type="http://schemas.openxmlformats.org/officeDocument/2006/relationships/hyperlink" Target="https://scryfall.com/sets/p2hg" TargetMode="External" Id="rId3222"/><Relationship Type="http://schemas.openxmlformats.org/officeDocument/2006/relationships/hyperlink" Target="https://scryfall.com/sets/pmps" TargetMode="External" Id="rId3223"/><Relationship Type="http://schemas.openxmlformats.org/officeDocument/2006/relationships/hyperlink" Target="https://scryfall.com/sets/pmps" TargetMode="External" Id="rId3224"/><Relationship Type="http://schemas.openxmlformats.org/officeDocument/2006/relationships/hyperlink" Target="https://scryfall.com/sets/pmps" TargetMode="External" Id="rId3225"/><Relationship Type="http://schemas.openxmlformats.org/officeDocument/2006/relationships/hyperlink" Target="https://scryfall.com/sets/pmps/ja" TargetMode="External" Id="rId3226"/><Relationship Type="http://schemas.openxmlformats.org/officeDocument/2006/relationships/hyperlink" Target="https://scryfall.com/sets/rav" TargetMode="External" Id="rId3227"/><Relationship Type="http://schemas.openxmlformats.org/officeDocument/2006/relationships/hyperlink" Target="https://scryfall.com/sets/rav" TargetMode="External" Id="rId3228"/><Relationship Type="http://schemas.openxmlformats.org/officeDocument/2006/relationships/hyperlink" Target="https://scryfall.com/sets/rav" TargetMode="External" Id="rId3229"/><Relationship Type="http://schemas.openxmlformats.org/officeDocument/2006/relationships/hyperlink" Target="https://scryfall.com/sets/prav" TargetMode="External" Id="rId3230"/><Relationship Type="http://schemas.openxmlformats.org/officeDocument/2006/relationships/hyperlink" Target="https://scryfall.com/sets/prav" TargetMode="External" Id="rId3231"/><Relationship Type="http://schemas.openxmlformats.org/officeDocument/2006/relationships/hyperlink" Target="https://scryfall.com/sets/prav" TargetMode="External" Id="rId3232"/><Relationship Type="http://schemas.openxmlformats.org/officeDocument/2006/relationships/hyperlink" Target="https://scryfall.com/sets/prav" TargetMode="External" Id="rId3233"/><Relationship Type="http://schemas.openxmlformats.org/officeDocument/2006/relationships/hyperlink" Target="https://scryfall.com/sets/psal" TargetMode="External" Id="rId3234"/><Relationship Type="http://schemas.openxmlformats.org/officeDocument/2006/relationships/hyperlink" Target="https://scryfall.com/sets/psal" TargetMode="External" Id="rId3235"/><Relationship Type="http://schemas.openxmlformats.org/officeDocument/2006/relationships/hyperlink" Target="https://scryfall.com/sets/psal" TargetMode="External" Id="rId3236"/><Relationship Type="http://schemas.openxmlformats.org/officeDocument/2006/relationships/hyperlink" Target="https://scryfall.com/sets/9ed" TargetMode="External" Id="rId3237"/><Relationship Type="http://schemas.openxmlformats.org/officeDocument/2006/relationships/hyperlink" Target="https://scryfall.com/sets/9ed" TargetMode="External" Id="rId3238"/><Relationship Type="http://schemas.openxmlformats.org/officeDocument/2006/relationships/hyperlink" Target="https://scryfall.com/sets/9ed" TargetMode="External" Id="rId3239"/><Relationship Type="http://schemas.openxmlformats.org/officeDocument/2006/relationships/hyperlink" Target="https://scryfall.com/sets/p9ed" TargetMode="External" Id="rId3240"/><Relationship Type="http://schemas.openxmlformats.org/officeDocument/2006/relationships/hyperlink" Target="https://scryfall.com/sets/p9ed" TargetMode="External" Id="rId3241"/><Relationship Type="http://schemas.openxmlformats.org/officeDocument/2006/relationships/hyperlink" Target="https://scryfall.com/sets/p9ed" TargetMode="External" Id="rId3242"/><Relationship Type="http://schemas.openxmlformats.org/officeDocument/2006/relationships/hyperlink" Target="https://scryfall.com/sets/sok" TargetMode="External" Id="rId3243"/><Relationship Type="http://schemas.openxmlformats.org/officeDocument/2006/relationships/hyperlink" Target="https://scryfall.com/sets/sok" TargetMode="External" Id="rId3244"/><Relationship Type="http://schemas.openxmlformats.org/officeDocument/2006/relationships/hyperlink" Target="https://scryfall.com/sets/sok" TargetMode="External" Id="rId3245"/><Relationship Type="http://schemas.openxmlformats.org/officeDocument/2006/relationships/hyperlink" Target="https://scryfall.com/sets/psok" TargetMode="External" Id="rId3246"/><Relationship Type="http://schemas.openxmlformats.org/officeDocument/2006/relationships/hyperlink" Target="https://scryfall.com/sets/psok" TargetMode="External" Id="rId3247"/><Relationship Type="http://schemas.openxmlformats.org/officeDocument/2006/relationships/hyperlink" Target="https://scryfall.com/sets/psok" TargetMode="External" Id="rId3248"/><Relationship Type="http://schemas.openxmlformats.org/officeDocument/2006/relationships/hyperlink" Target="https://scryfall.com/sets/psok" TargetMode="External" Id="rId3249"/><Relationship Type="http://schemas.openxmlformats.org/officeDocument/2006/relationships/hyperlink" Target="https://scryfall.com/sets/bok" TargetMode="External" Id="rId3250"/><Relationship Type="http://schemas.openxmlformats.org/officeDocument/2006/relationships/hyperlink" Target="https://scryfall.com/sets/bok" TargetMode="External" Id="rId3251"/><Relationship Type="http://schemas.openxmlformats.org/officeDocument/2006/relationships/hyperlink" Target="https://scryfall.com/sets/bok" TargetMode="External" Id="rId3252"/><Relationship Type="http://schemas.openxmlformats.org/officeDocument/2006/relationships/hyperlink" Target="https://scryfall.com/sets/pbok" TargetMode="External" Id="rId3253"/><Relationship Type="http://schemas.openxmlformats.org/officeDocument/2006/relationships/hyperlink" Target="https://scryfall.com/sets/pbok" TargetMode="External" Id="rId3254"/><Relationship Type="http://schemas.openxmlformats.org/officeDocument/2006/relationships/hyperlink" Target="https://scryfall.com/sets/pbok" TargetMode="External" Id="rId3255"/><Relationship Type="http://schemas.openxmlformats.org/officeDocument/2006/relationships/hyperlink" Target="https://scryfall.com/sets/pbok" TargetMode="External" Id="rId3256"/><Relationship Type="http://schemas.openxmlformats.org/officeDocument/2006/relationships/hyperlink" Target="https://scryfall.com/sets/pal05" TargetMode="External" Id="rId3257"/><Relationship Type="http://schemas.openxmlformats.org/officeDocument/2006/relationships/hyperlink" Target="https://scryfall.com/sets/pal05" TargetMode="External" Id="rId3258"/><Relationship Type="http://schemas.openxmlformats.org/officeDocument/2006/relationships/hyperlink" Target="https://scryfall.com/sets/pal05" TargetMode="External" Id="rId3259"/><Relationship Type="http://schemas.openxmlformats.org/officeDocument/2006/relationships/hyperlink" Target="https://scryfall.com/sets/pal05" TargetMode="External" Id="rId3260"/><Relationship Type="http://schemas.openxmlformats.org/officeDocument/2006/relationships/hyperlink" Target="https://scryfall.com/sets/pjse" TargetMode="External" Id="rId3261"/><Relationship Type="http://schemas.openxmlformats.org/officeDocument/2006/relationships/hyperlink" Target="https://scryfall.com/sets/pjse" TargetMode="External" Id="rId3262"/><Relationship Type="http://schemas.openxmlformats.org/officeDocument/2006/relationships/hyperlink" Target="https://scryfall.com/sets/pjse" TargetMode="External" Id="rId3263"/><Relationship Type="http://schemas.openxmlformats.org/officeDocument/2006/relationships/hyperlink" Target="https://scryfall.com/sets/pjse" TargetMode="External" Id="rId3264"/><Relationship Type="http://schemas.openxmlformats.org/officeDocument/2006/relationships/hyperlink" Target="https://scryfall.com/sets/f05" TargetMode="External" Id="rId3265"/><Relationship Type="http://schemas.openxmlformats.org/officeDocument/2006/relationships/hyperlink" Target="https://scryfall.com/sets/f05" TargetMode="External" Id="rId3266"/><Relationship Type="http://schemas.openxmlformats.org/officeDocument/2006/relationships/hyperlink" Target="https://scryfall.com/sets/f05" TargetMode="External" Id="rId3267"/><Relationship Type="http://schemas.openxmlformats.org/officeDocument/2006/relationships/hyperlink" Target="https://scryfall.com/sets/f05" TargetMode="External" Id="rId3268"/><Relationship Type="http://schemas.openxmlformats.org/officeDocument/2006/relationships/hyperlink" Target="https://scryfall.com/sets/p05" TargetMode="External" Id="rId3269"/><Relationship Type="http://schemas.openxmlformats.org/officeDocument/2006/relationships/hyperlink" Target="https://scryfall.com/sets/p05" TargetMode="External" Id="rId3270"/><Relationship Type="http://schemas.openxmlformats.org/officeDocument/2006/relationships/hyperlink" Target="https://scryfall.com/sets/p05" TargetMode="External" Id="rId3271"/><Relationship Type="http://schemas.openxmlformats.org/officeDocument/2006/relationships/hyperlink" Target="https://scryfall.com/sets/p05" TargetMode="External" Id="rId3272"/><Relationship Type="http://schemas.openxmlformats.org/officeDocument/2006/relationships/hyperlink" Target="https://scryfall.com/sets/g05" TargetMode="External" Id="rId3273"/><Relationship Type="http://schemas.openxmlformats.org/officeDocument/2006/relationships/hyperlink" Target="https://scryfall.com/sets/g05" TargetMode="External" Id="rId3274"/><Relationship Type="http://schemas.openxmlformats.org/officeDocument/2006/relationships/hyperlink" Target="https://scryfall.com/sets/g05" TargetMode="External" Id="rId3275"/><Relationship Type="http://schemas.openxmlformats.org/officeDocument/2006/relationships/hyperlink" Target="https://scryfall.com/sets/g05" TargetMode="External" Id="rId3276"/><Relationship Type="http://schemas.openxmlformats.org/officeDocument/2006/relationships/hyperlink" Target="https://scryfall.com/sets/unh" TargetMode="External" Id="rId3277"/><Relationship Type="http://schemas.openxmlformats.org/officeDocument/2006/relationships/hyperlink" Target="https://scryfall.com/sets/unh" TargetMode="External" Id="rId3278"/><Relationship Type="http://schemas.openxmlformats.org/officeDocument/2006/relationships/hyperlink" Target="https://scryfall.com/sets/unh" TargetMode="External" Id="rId3279"/><Relationship Type="http://schemas.openxmlformats.org/officeDocument/2006/relationships/hyperlink" Target="https://scryfall.com/sets/unh" TargetMode="External" Id="rId3280"/><Relationship Type="http://schemas.openxmlformats.org/officeDocument/2006/relationships/hyperlink" Target="https://scryfall.com/sets/punh" TargetMode="External" Id="rId3281"/><Relationship Type="http://schemas.openxmlformats.org/officeDocument/2006/relationships/hyperlink" Target="https://scryfall.com/sets/punh" TargetMode="External" Id="rId3282"/><Relationship Type="http://schemas.openxmlformats.org/officeDocument/2006/relationships/hyperlink" Target="https://scryfall.com/sets/punh" TargetMode="External" Id="rId3283"/><Relationship Type="http://schemas.openxmlformats.org/officeDocument/2006/relationships/hyperlink" Target="https://scryfall.com/sets/punh" TargetMode="External" Id="rId3284"/><Relationship Type="http://schemas.openxmlformats.org/officeDocument/2006/relationships/hyperlink" Target="https://scryfall.com/sets/chk" TargetMode="External" Id="rId3285"/><Relationship Type="http://schemas.openxmlformats.org/officeDocument/2006/relationships/hyperlink" Target="https://scryfall.com/sets/chk" TargetMode="External" Id="rId3286"/><Relationship Type="http://schemas.openxmlformats.org/officeDocument/2006/relationships/hyperlink" Target="https://scryfall.com/sets/chk" TargetMode="External" Id="rId3287"/><Relationship Type="http://schemas.openxmlformats.org/officeDocument/2006/relationships/hyperlink" Target="https://scryfall.com/sets/pchk" TargetMode="External" Id="rId3288"/><Relationship Type="http://schemas.openxmlformats.org/officeDocument/2006/relationships/hyperlink" Target="https://scryfall.com/sets/pchk" TargetMode="External" Id="rId3289"/><Relationship Type="http://schemas.openxmlformats.org/officeDocument/2006/relationships/hyperlink" Target="https://scryfall.com/sets/pchk" TargetMode="External" Id="rId3290"/><Relationship Type="http://schemas.openxmlformats.org/officeDocument/2006/relationships/hyperlink" Target="https://scryfall.com/sets/pchk" TargetMode="External" Id="rId3291"/><Relationship Type="http://schemas.openxmlformats.org/officeDocument/2006/relationships/hyperlink" Target="https://scryfall.com/sets/wc04" TargetMode="External" Id="rId3292"/><Relationship Type="http://schemas.openxmlformats.org/officeDocument/2006/relationships/hyperlink" Target="https://scryfall.com/sets/wc04" TargetMode="External" Id="rId3293"/><Relationship Type="http://schemas.openxmlformats.org/officeDocument/2006/relationships/hyperlink" Target="https://scryfall.com/sets/wc04" TargetMode="External" Id="rId3294"/><Relationship Type="http://schemas.openxmlformats.org/officeDocument/2006/relationships/hyperlink" Target="https://scryfall.com/sets/wc04" TargetMode="External" Id="rId3295"/><Relationship Type="http://schemas.openxmlformats.org/officeDocument/2006/relationships/hyperlink" Target="https://scryfall.com/sets/5dn" TargetMode="External" Id="rId3296"/><Relationship Type="http://schemas.openxmlformats.org/officeDocument/2006/relationships/hyperlink" Target="https://scryfall.com/sets/5dn" TargetMode="External" Id="rId3297"/><Relationship Type="http://schemas.openxmlformats.org/officeDocument/2006/relationships/hyperlink" Target="https://scryfall.com/sets/5dn" TargetMode="External" Id="rId3298"/><Relationship Type="http://schemas.openxmlformats.org/officeDocument/2006/relationships/hyperlink" Target="https://scryfall.com/sets/p5dn" TargetMode="External" Id="rId3299"/><Relationship Type="http://schemas.openxmlformats.org/officeDocument/2006/relationships/hyperlink" Target="https://scryfall.com/sets/p5dn" TargetMode="External" Id="rId3300"/><Relationship Type="http://schemas.openxmlformats.org/officeDocument/2006/relationships/hyperlink" Target="https://scryfall.com/sets/p5dn" TargetMode="External" Id="rId3301"/><Relationship Type="http://schemas.openxmlformats.org/officeDocument/2006/relationships/hyperlink" Target="https://scryfall.com/sets/p5dn" TargetMode="External" Id="rId3302"/><Relationship Type="http://schemas.openxmlformats.org/officeDocument/2006/relationships/hyperlink" Target="https://scryfall.com/sets/dst" TargetMode="External" Id="rId3303"/><Relationship Type="http://schemas.openxmlformats.org/officeDocument/2006/relationships/hyperlink" Target="https://scryfall.com/sets/dst" TargetMode="External" Id="rId3304"/><Relationship Type="http://schemas.openxmlformats.org/officeDocument/2006/relationships/hyperlink" Target="https://scryfall.com/sets/dst" TargetMode="External" Id="rId3305"/><Relationship Type="http://schemas.openxmlformats.org/officeDocument/2006/relationships/hyperlink" Target="https://scryfall.com/sets/pdst" TargetMode="External" Id="rId3306"/><Relationship Type="http://schemas.openxmlformats.org/officeDocument/2006/relationships/hyperlink" Target="https://scryfall.com/sets/pdst" TargetMode="External" Id="rId3307"/><Relationship Type="http://schemas.openxmlformats.org/officeDocument/2006/relationships/hyperlink" Target="https://scryfall.com/sets/pdst" TargetMode="External" Id="rId3308"/><Relationship Type="http://schemas.openxmlformats.org/officeDocument/2006/relationships/hyperlink" Target="https://scryfall.com/sets/pdst" TargetMode="External" Id="rId3309"/><Relationship Type="http://schemas.openxmlformats.org/officeDocument/2006/relationships/hyperlink" Target="https://scryfall.com/sets/pal04" TargetMode="External" Id="rId3310"/><Relationship Type="http://schemas.openxmlformats.org/officeDocument/2006/relationships/hyperlink" Target="https://scryfall.com/sets/pal04" TargetMode="External" Id="rId3311"/><Relationship Type="http://schemas.openxmlformats.org/officeDocument/2006/relationships/hyperlink" Target="https://scryfall.com/sets/pal04" TargetMode="External" Id="rId3312"/><Relationship Type="http://schemas.openxmlformats.org/officeDocument/2006/relationships/hyperlink" Target="https://scryfall.com/sets/pal04" TargetMode="External" Id="rId3313"/><Relationship Type="http://schemas.openxmlformats.org/officeDocument/2006/relationships/hyperlink" Target="https://scryfall.com/sets/g04" TargetMode="External" Id="rId3314"/><Relationship Type="http://schemas.openxmlformats.org/officeDocument/2006/relationships/hyperlink" Target="https://scryfall.com/sets/g04" TargetMode="External" Id="rId3315"/><Relationship Type="http://schemas.openxmlformats.org/officeDocument/2006/relationships/hyperlink" Target="https://scryfall.com/sets/g04" TargetMode="External" Id="rId3316"/><Relationship Type="http://schemas.openxmlformats.org/officeDocument/2006/relationships/hyperlink" Target="https://scryfall.com/sets/g04" TargetMode="External" Id="rId3317"/><Relationship Type="http://schemas.openxmlformats.org/officeDocument/2006/relationships/hyperlink" Target="https://scryfall.com/sets/p04" TargetMode="External" Id="rId3318"/><Relationship Type="http://schemas.openxmlformats.org/officeDocument/2006/relationships/hyperlink" Target="https://scryfall.com/sets/p04" TargetMode="External" Id="rId3319"/><Relationship Type="http://schemas.openxmlformats.org/officeDocument/2006/relationships/hyperlink" Target="https://scryfall.com/sets/p04" TargetMode="External" Id="rId3320"/><Relationship Type="http://schemas.openxmlformats.org/officeDocument/2006/relationships/hyperlink" Target="https://scryfall.com/sets/p04" TargetMode="External" Id="rId3321"/><Relationship Type="http://schemas.openxmlformats.org/officeDocument/2006/relationships/hyperlink" Target="https://scryfall.com/sets/f04" TargetMode="External" Id="rId3322"/><Relationship Type="http://schemas.openxmlformats.org/officeDocument/2006/relationships/hyperlink" Target="https://scryfall.com/sets/f04" TargetMode="External" Id="rId3323"/><Relationship Type="http://schemas.openxmlformats.org/officeDocument/2006/relationships/hyperlink" Target="https://scryfall.com/sets/f04" TargetMode="External" Id="rId3324"/><Relationship Type="http://schemas.openxmlformats.org/officeDocument/2006/relationships/hyperlink" Target="https://scryfall.com/sets/f04" TargetMode="External" Id="rId3325"/><Relationship Type="http://schemas.openxmlformats.org/officeDocument/2006/relationships/hyperlink" Target="https://scryfall.com/sets/mrd" TargetMode="External" Id="rId3326"/><Relationship Type="http://schemas.openxmlformats.org/officeDocument/2006/relationships/hyperlink" Target="https://scryfall.com/sets/mrd" TargetMode="External" Id="rId3327"/><Relationship Type="http://schemas.openxmlformats.org/officeDocument/2006/relationships/hyperlink" Target="https://scryfall.com/sets/mrd" TargetMode="External" Id="rId3328"/><Relationship Type="http://schemas.openxmlformats.org/officeDocument/2006/relationships/hyperlink" Target="https://scryfall.com/sets/pmrd" TargetMode="External" Id="rId3329"/><Relationship Type="http://schemas.openxmlformats.org/officeDocument/2006/relationships/hyperlink" Target="https://scryfall.com/sets/pmrd" TargetMode="External" Id="rId3330"/><Relationship Type="http://schemas.openxmlformats.org/officeDocument/2006/relationships/hyperlink" Target="https://scryfall.com/sets/pmrd" TargetMode="External" Id="rId3331"/><Relationship Type="http://schemas.openxmlformats.org/officeDocument/2006/relationships/hyperlink" Target="https://scryfall.com/sets/pmrd" TargetMode="External" Id="rId3332"/><Relationship Type="http://schemas.openxmlformats.org/officeDocument/2006/relationships/hyperlink" Target="https://scryfall.com/sets/wc03" TargetMode="External" Id="rId3333"/><Relationship Type="http://schemas.openxmlformats.org/officeDocument/2006/relationships/hyperlink" Target="https://scryfall.com/sets/wc03" TargetMode="External" Id="rId3334"/><Relationship Type="http://schemas.openxmlformats.org/officeDocument/2006/relationships/hyperlink" Target="https://scryfall.com/sets/wc03" TargetMode="External" Id="rId3335"/><Relationship Type="http://schemas.openxmlformats.org/officeDocument/2006/relationships/hyperlink" Target="https://scryfall.com/sets/wc03" TargetMode="External" Id="rId3336"/><Relationship Type="http://schemas.openxmlformats.org/officeDocument/2006/relationships/hyperlink" Target="https://scryfall.com/sets/8ed" TargetMode="External" Id="rId3337"/><Relationship Type="http://schemas.openxmlformats.org/officeDocument/2006/relationships/hyperlink" Target="https://scryfall.com/sets/8ed" TargetMode="External" Id="rId3338"/><Relationship Type="http://schemas.openxmlformats.org/officeDocument/2006/relationships/hyperlink" Target="https://scryfall.com/sets/8ed" TargetMode="External" Id="rId3339"/><Relationship Type="http://schemas.openxmlformats.org/officeDocument/2006/relationships/hyperlink" Target="https://scryfall.com/sets/p8ed" TargetMode="External" Id="rId3340"/><Relationship Type="http://schemas.openxmlformats.org/officeDocument/2006/relationships/hyperlink" Target="https://scryfall.com/sets/p8ed" TargetMode="External" Id="rId3341"/><Relationship Type="http://schemas.openxmlformats.org/officeDocument/2006/relationships/hyperlink" Target="https://scryfall.com/sets/p8ed" TargetMode="External" Id="rId3342"/><Relationship Type="http://schemas.openxmlformats.org/officeDocument/2006/relationships/hyperlink" Target="https://scryfall.com/sets/p8ed" TargetMode="External" Id="rId3343"/><Relationship Type="http://schemas.openxmlformats.org/officeDocument/2006/relationships/hyperlink" Target="https://scryfall.com/sets/scg" TargetMode="External" Id="rId3344"/><Relationship Type="http://schemas.openxmlformats.org/officeDocument/2006/relationships/hyperlink" Target="https://scryfall.com/sets/scg" TargetMode="External" Id="rId3345"/><Relationship Type="http://schemas.openxmlformats.org/officeDocument/2006/relationships/hyperlink" Target="https://scryfall.com/sets/scg" TargetMode="External" Id="rId3346"/><Relationship Type="http://schemas.openxmlformats.org/officeDocument/2006/relationships/hyperlink" Target="https://scryfall.com/sets/pscg" TargetMode="External" Id="rId3347"/><Relationship Type="http://schemas.openxmlformats.org/officeDocument/2006/relationships/hyperlink" Target="https://scryfall.com/sets/pscg" TargetMode="External" Id="rId3348"/><Relationship Type="http://schemas.openxmlformats.org/officeDocument/2006/relationships/hyperlink" Target="https://scryfall.com/sets/pscg" TargetMode="External" Id="rId3349"/><Relationship Type="http://schemas.openxmlformats.org/officeDocument/2006/relationships/hyperlink" Target="https://scryfall.com/sets/pscg" TargetMode="External" Id="rId3350"/><Relationship Type="http://schemas.openxmlformats.org/officeDocument/2006/relationships/hyperlink" Target="https://scryfall.com/sets/lgn" TargetMode="External" Id="rId3351"/><Relationship Type="http://schemas.openxmlformats.org/officeDocument/2006/relationships/hyperlink" Target="https://scryfall.com/sets/lgn" TargetMode="External" Id="rId3352"/><Relationship Type="http://schemas.openxmlformats.org/officeDocument/2006/relationships/hyperlink" Target="https://scryfall.com/sets/lgn" TargetMode="External" Id="rId3353"/><Relationship Type="http://schemas.openxmlformats.org/officeDocument/2006/relationships/hyperlink" Target="https://scryfall.com/sets/plgn" TargetMode="External" Id="rId3354"/><Relationship Type="http://schemas.openxmlformats.org/officeDocument/2006/relationships/hyperlink" Target="https://scryfall.com/sets/plgn" TargetMode="External" Id="rId3355"/><Relationship Type="http://schemas.openxmlformats.org/officeDocument/2006/relationships/hyperlink" Target="https://scryfall.com/sets/plgn" TargetMode="External" Id="rId3356"/><Relationship Type="http://schemas.openxmlformats.org/officeDocument/2006/relationships/hyperlink" Target="https://scryfall.com/sets/plgn" TargetMode="External" Id="rId3357"/><Relationship Type="http://schemas.openxmlformats.org/officeDocument/2006/relationships/hyperlink" Target="https://scryfall.com/sets/pmoa" TargetMode="External" Id="rId3358"/><Relationship Type="http://schemas.openxmlformats.org/officeDocument/2006/relationships/hyperlink" Target="https://scryfall.com/sets/pmoa" TargetMode="External" Id="rId3359"/><Relationship Type="http://schemas.openxmlformats.org/officeDocument/2006/relationships/hyperlink" Target="https://scryfall.com/sets/pmoa" TargetMode="External" Id="rId3360"/><Relationship Type="http://schemas.openxmlformats.org/officeDocument/2006/relationships/hyperlink" Target="https://scryfall.com/sets/pmoa" TargetMode="External" Id="rId3361"/><Relationship Type="http://schemas.openxmlformats.org/officeDocument/2006/relationships/hyperlink" Target="https://scryfall.com/sets/pjjt" TargetMode="External" Id="rId3362"/><Relationship Type="http://schemas.openxmlformats.org/officeDocument/2006/relationships/hyperlink" Target="https://scryfall.com/sets/pjjt" TargetMode="External" Id="rId3363"/><Relationship Type="http://schemas.openxmlformats.org/officeDocument/2006/relationships/hyperlink" Target="https://scryfall.com/sets/pjjt" TargetMode="External" Id="rId3364"/><Relationship Type="http://schemas.openxmlformats.org/officeDocument/2006/relationships/hyperlink" Target="https://scryfall.com/sets/pjjt/ja" TargetMode="External" Id="rId3365"/><Relationship Type="http://schemas.openxmlformats.org/officeDocument/2006/relationships/hyperlink" Target="https://scryfall.com/sets/pal03" TargetMode="External" Id="rId3366"/><Relationship Type="http://schemas.openxmlformats.org/officeDocument/2006/relationships/hyperlink" Target="https://scryfall.com/sets/pal03" TargetMode="External" Id="rId3367"/><Relationship Type="http://schemas.openxmlformats.org/officeDocument/2006/relationships/hyperlink" Target="https://scryfall.com/sets/pal03" TargetMode="External" Id="rId3368"/><Relationship Type="http://schemas.openxmlformats.org/officeDocument/2006/relationships/hyperlink" Target="https://scryfall.com/sets/pal03" TargetMode="External" Id="rId3369"/><Relationship Type="http://schemas.openxmlformats.org/officeDocument/2006/relationships/hyperlink" Target="https://scryfall.com/sets/g03" TargetMode="External" Id="rId3370"/><Relationship Type="http://schemas.openxmlformats.org/officeDocument/2006/relationships/hyperlink" Target="https://scryfall.com/sets/g03" TargetMode="External" Id="rId3371"/><Relationship Type="http://schemas.openxmlformats.org/officeDocument/2006/relationships/hyperlink" Target="https://scryfall.com/sets/g03" TargetMode="External" Id="rId3372"/><Relationship Type="http://schemas.openxmlformats.org/officeDocument/2006/relationships/hyperlink" Target="https://scryfall.com/sets/g03" TargetMode="External" Id="rId3373"/><Relationship Type="http://schemas.openxmlformats.org/officeDocument/2006/relationships/hyperlink" Target="https://scryfall.com/sets/p03" TargetMode="External" Id="rId3374"/><Relationship Type="http://schemas.openxmlformats.org/officeDocument/2006/relationships/hyperlink" Target="https://scryfall.com/sets/p03" TargetMode="External" Id="rId3375"/><Relationship Type="http://schemas.openxmlformats.org/officeDocument/2006/relationships/hyperlink" Target="https://scryfall.com/sets/p03" TargetMode="External" Id="rId3376"/><Relationship Type="http://schemas.openxmlformats.org/officeDocument/2006/relationships/hyperlink" Target="https://scryfall.com/sets/p03" TargetMode="External" Id="rId3377"/><Relationship Type="http://schemas.openxmlformats.org/officeDocument/2006/relationships/hyperlink" Target="https://scryfall.com/sets/f03" TargetMode="External" Id="rId3378"/><Relationship Type="http://schemas.openxmlformats.org/officeDocument/2006/relationships/hyperlink" Target="https://scryfall.com/sets/f03" TargetMode="External" Id="rId3379"/><Relationship Type="http://schemas.openxmlformats.org/officeDocument/2006/relationships/hyperlink" Target="https://scryfall.com/sets/f03" TargetMode="External" Id="rId3380"/><Relationship Type="http://schemas.openxmlformats.org/officeDocument/2006/relationships/hyperlink" Target="https://scryfall.com/sets/f03" TargetMode="External" Id="rId3381"/><Relationship Type="http://schemas.openxmlformats.org/officeDocument/2006/relationships/hyperlink" Target="https://scryfall.com/sets/ovnt" TargetMode="External" Id="rId3382"/><Relationship Type="http://schemas.openxmlformats.org/officeDocument/2006/relationships/hyperlink" Target="https://scryfall.com/sets/ovnt" TargetMode="External" Id="rId3383"/><Relationship Type="http://schemas.openxmlformats.org/officeDocument/2006/relationships/hyperlink" Target="https://scryfall.com/sets/ovnt" TargetMode="External" Id="rId3384"/><Relationship Type="http://schemas.openxmlformats.org/officeDocument/2006/relationships/hyperlink" Target="https://scryfall.com/sets/ovnt" TargetMode="External" Id="rId3385"/><Relationship Type="http://schemas.openxmlformats.org/officeDocument/2006/relationships/hyperlink" Target="https://scryfall.com/sets/wc02" TargetMode="External" Id="rId3386"/><Relationship Type="http://schemas.openxmlformats.org/officeDocument/2006/relationships/hyperlink" Target="https://scryfall.com/sets/wc02" TargetMode="External" Id="rId3387"/><Relationship Type="http://schemas.openxmlformats.org/officeDocument/2006/relationships/hyperlink" Target="https://scryfall.com/sets/wc02" TargetMode="External" Id="rId3388"/><Relationship Type="http://schemas.openxmlformats.org/officeDocument/2006/relationships/hyperlink" Target="https://scryfall.com/sets/wc02" TargetMode="External" Id="rId3389"/><Relationship Type="http://schemas.openxmlformats.org/officeDocument/2006/relationships/hyperlink" Target="https://scryfall.com/sets/ons" TargetMode="External" Id="rId3390"/><Relationship Type="http://schemas.openxmlformats.org/officeDocument/2006/relationships/hyperlink" Target="https://scryfall.com/sets/ons" TargetMode="External" Id="rId3391"/><Relationship Type="http://schemas.openxmlformats.org/officeDocument/2006/relationships/hyperlink" Target="https://scryfall.com/sets/ons" TargetMode="External" Id="rId3392"/><Relationship Type="http://schemas.openxmlformats.org/officeDocument/2006/relationships/hyperlink" Target="https://scryfall.com/sets/pons" TargetMode="External" Id="rId3393"/><Relationship Type="http://schemas.openxmlformats.org/officeDocument/2006/relationships/hyperlink" Target="https://scryfall.com/sets/pons" TargetMode="External" Id="rId3394"/><Relationship Type="http://schemas.openxmlformats.org/officeDocument/2006/relationships/hyperlink" Target="https://scryfall.com/sets/pons" TargetMode="External" Id="rId3395"/><Relationship Type="http://schemas.openxmlformats.org/officeDocument/2006/relationships/hyperlink" Target="https://scryfall.com/sets/pons" TargetMode="External" Id="rId3396"/><Relationship Type="http://schemas.openxmlformats.org/officeDocument/2006/relationships/hyperlink" Target="https://scryfall.com/sets/jp1" TargetMode="External" Id="rId3397"/><Relationship Type="http://schemas.openxmlformats.org/officeDocument/2006/relationships/hyperlink" Target="https://scryfall.com/sets/jp1" TargetMode="External" Id="rId3398"/><Relationship Type="http://schemas.openxmlformats.org/officeDocument/2006/relationships/hyperlink" Target="https://scryfall.com/sets/jp1" TargetMode="External" Id="rId3399"/><Relationship Type="http://schemas.openxmlformats.org/officeDocument/2006/relationships/hyperlink" Target="https://scryfall.com/sets/jp1/ja" TargetMode="External" Id="rId3400"/><Relationship Type="http://schemas.openxmlformats.org/officeDocument/2006/relationships/hyperlink" Target="https://scryfall.com/sets/prm" TargetMode="External" Id="rId3401"/><Relationship Type="http://schemas.openxmlformats.org/officeDocument/2006/relationships/hyperlink" Target="https://scryfall.com/sets/prm" TargetMode="External" Id="rId3402"/><Relationship Type="http://schemas.openxmlformats.org/officeDocument/2006/relationships/hyperlink" Target="https://scryfall.com/sets/prm" TargetMode="External" Id="rId3403"/><Relationship Type="http://schemas.openxmlformats.org/officeDocument/2006/relationships/hyperlink" Target="https://scryfall.com/sets/prm" TargetMode="External" Id="rId3404"/><Relationship Type="http://schemas.openxmlformats.org/officeDocument/2006/relationships/hyperlink" Target="https://scryfall.com/sets/jud" TargetMode="External" Id="rId3405"/><Relationship Type="http://schemas.openxmlformats.org/officeDocument/2006/relationships/hyperlink" Target="https://scryfall.com/sets/jud" TargetMode="External" Id="rId3406"/><Relationship Type="http://schemas.openxmlformats.org/officeDocument/2006/relationships/hyperlink" Target="https://scryfall.com/sets/jud" TargetMode="External" Id="rId3407"/><Relationship Type="http://schemas.openxmlformats.org/officeDocument/2006/relationships/hyperlink" Target="https://scryfall.com/sets/pjud" TargetMode="External" Id="rId3408"/><Relationship Type="http://schemas.openxmlformats.org/officeDocument/2006/relationships/hyperlink" Target="https://scryfall.com/sets/pjud" TargetMode="External" Id="rId3409"/><Relationship Type="http://schemas.openxmlformats.org/officeDocument/2006/relationships/hyperlink" Target="https://scryfall.com/sets/pjud" TargetMode="External" Id="rId3410"/><Relationship Type="http://schemas.openxmlformats.org/officeDocument/2006/relationships/hyperlink" Target="https://scryfall.com/sets/tor" TargetMode="External" Id="rId3411"/><Relationship Type="http://schemas.openxmlformats.org/officeDocument/2006/relationships/hyperlink" Target="https://scryfall.com/sets/tor" TargetMode="External" Id="rId3412"/><Relationship Type="http://schemas.openxmlformats.org/officeDocument/2006/relationships/hyperlink" Target="https://scryfall.com/sets/tor" TargetMode="External" Id="rId3413"/><Relationship Type="http://schemas.openxmlformats.org/officeDocument/2006/relationships/hyperlink" Target="https://scryfall.com/sets/ptor" TargetMode="External" Id="rId3414"/><Relationship Type="http://schemas.openxmlformats.org/officeDocument/2006/relationships/hyperlink" Target="https://scryfall.com/sets/ptor" TargetMode="External" Id="rId3415"/><Relationship Type="http://schemas.openxmlformats.org/officeDocument/2006/relationships/hyperlink" Target="https://scryfall.com/sets/ptor" TargetMode="External" Id="rId3416"/><Relationship Type="http://schemas.openxmlformats.org/officeDocument/2006/relationships/hyperlink" Target="https://scryfall.com/sets/ptor/ru" TargetMode="External" Id="rId3417"/><Relationship Type="http://schemas.openxmlformats.org/officeDocument/2006/relationships/hyperlink" Target="https://scryfall.com/sets/pal02" TargetMode="External" Id="rId3418"/><Relationship Type="http://schemas.openxmlformats.org/officeDocument/2006/relationships/hyperlink" Target="https://scryfall.com/sets/pal02" TargetMode="External" Id="rId3419"/><Relationship Type="http://schemas.openxmlformats.org/officeDocument/2006/relationships/hyperlink" Target="https://scryfall.com/sets/pal02" TargetMode="External" Id="rId3420"/><Relationship Type="http://schemas.openxmlformats.org/officeDocument/2006/relationships/hyperlink" Target="https://scryfall.com/sets/pal02" TargetMode="External" Id="rId3421"/><Relationship Type="http://schemas.openxmlformats.org/officeDocument/2006/relationships/hyperlink" Target="https://scryfall.com/sets/pr2" TargetMode="External" Id="rId3422"/><Relationship Type="http://schemas.openxmlformats.org/officeDocument/2006/relationships/hyperlink" Target="https://scryfall.com/sets/pr2" TargetMode="External" Id="rId3423"/><Relationship Type="http://schemas.openxmlformats.org/officeDocument/2006/relationships/hyperlink" Target="https://scryfall.com/sets/pr2" TargetMode="External" Id="rId3424"/><Relationship Type="http://schemas.openxmlformats.org/officeDocument/2006/relationships/hyperlink" Target="https://scryfall.com/sets/pr2" TargetMode="External" Id="rId3425"/><Relationship Type="http://schemas.openxmlformats.org/officeDocument/2006/relationships/hyperlink" Target="https://scryfall.com/sets/g02" TargetMode="External" Id="rId3426"/><Relationship Type="http://schemas.openxmlformats.org/officeDocument/2006/relationships/hyperlink" Target="https://scryfall.com/sets/g02" TargetMode="External" Id="rId3427"/><Relationship Type="http://schemas.openxmlformats.org/officeDocument/2006/relationships/hyperlink" Target="https://scryfall.com/sets/g02" TargetMode="External" Id="rId3428"/><Relationship Type="http://schemas.openxmlformats.org/officeDocument/2006/relationships/hyperlink" Target="https://scryfall.com/sets/g02" TargetMode="External" Id="rId3429"/><Relationship Type="http://schemas.openxmlformats.org/officeDocument/2006/relationships/hyperlink" Target="https://scryfall.com/sets/f02" TargetMode="External" Id="rId3430"/><Relationship Type="http://schemas.openxmlformats.org/officeDocument/2006/relationships/hyperlink" Target="https://scryfall.com/sets/f02" TargetMode="External" Id="rId3431"/><Relationship Type="http://schemas.openxmlformats.org/officeDocument/2006/relationships/hyperlink" Target="https://scryfall.com/sets/f02" TargetMode="External" Id="rId3432"/><Relationship Type="http://schemas.openxmlformats.org/officeDocument/2006/relationships/hyperlink" Target="https://scryfall.com/sets/f02" TargetMode="External" Id="rId3433"/><Relationship Type="http://schemas.openxmlformats.org/officeDocument/2006/relationships/hyperlink" Target="https://scryfall.com/sets/dkm" TargetMode="External" Id="rId3434"/><Relationship Type="http://schemas.openxmlformats.org/officeDocument/2006/relationships/hyperlink" Target="https://scryfall.com/sets/dkm" TargetMode="External" Id="rId3435"/><Relationship Type="http://schemas.openxmlformats.org/officeDocument/2006/relationships/hyperlink" Target="https://scryfall.com/sets/dkm" TargetMode="External" Id="rId3436"/><Relationship Type="http://schemas.openxmlformats.org/officeDocument/2006/relationships/hyperlink" Target="https://scryfall.com/sets/dkm" TargetMode="External" Id="rId3437"/><Relationship Type="http://schemas.openxmlformats.org/officeDocument/2006/relationships/hyperlink" Target="https://scryfall.com/sets/ody" TargetMode="External" Id="rId3438"/><Relationship Type="http://schemas.openxmlformats.org/officeDocument/2006/relationships/hyperlink" Target="https://scryfall.com/sets/ody" TargetMode="External" Id="rId3439"/><Relationship Type="http://schemas.openxmlformats.org/officeDocument/2006/relationships/hyperlink" Target="https://scryfall.com/sets/ody" TargetMode="External" Id="rId3440"/><Relationship Type="http://schemas.openxmlformats.org/officeDocument/2006/relationships/hyperlink" Target="https://scryfall.com/sets/pody" TargetMode="External" Id="rId3441"/><Relationship Type="http://schemas.openxmlformats.org/officeDocument/2006/relationships/hyperlink" Target="https://scryfall.com/sets/pody" TargetMode="External" Id="rId3442"/><Relationship Type="http://schemas.openxmlformats.org/officeDocument/2006/relationships/hyperlink" Target="https://scryfall.com/sets/pody" TargetMode="External" Id="rId3443"/><Relationship Type="http://schemas.openxmlformats.org/officeDocument/2006/relationships/hyperlink" Target="https://scryfall.com/sets/wc01" TargetMode="External" Id="rId3444"/><Relationship Type="http://schemas.openxmlformats.org/officeDocument/2006/relationships/hyperlink" Target="https://scryfall.com/sets/wc01" TargetMode="External" Id="rId3445"/><Relationship Type="http://schemas.openxmlformats.org/officeDocument/2006/relationships/hyperlink" Target="https://scryfall.com/sets/wc01" TargetMode="External" Id="rId3446"/><Relationship Type="http://schemas.openxmlformats.org/officeDocument/2006/relationships/hyperlink" Target="https://scryfall.com/sets/wc01" TargetMode="External" Id="rId3447"/><Relationship Type="http://schemas.openxmlformats.org/officeDocument/2006/relationships/hyperlink" Target="https://scryfall.com/sets/psdg" TargetMode="External" Id="rId3448"/><Relationship Type="http://schemas.openxmlformats.org/officeDocument/2006/relationships/hyperlink" Target="https://scryfall.com/sets/psdg" TargetMode="External" Id="rId3449"/><Relationship Type="http://schemas.openxmlformats.org/officeDocument/2006/relationships/hyperlink" Target="https://scryfall.com/sets/psdg" TargetMode="External" Id="rId3450"/><Relationship Type="http://schemas.openxmlformats.org/officeDocument/2006/relationships/hyperlink" Target="https://scryfall.com/sets/psdg/ja" TargetMode="External" Id="rId3451"/><Relationship Type="http://schemas.openxmlformats.org/officeDocument/2006/relationships/hyperlink" Target="https://scryfall.com/sets/apc" TargetMode="External" Id="rId3452"/><Relationship Type="http://schemas.openxmlformats.org/officeDocument/2006/relationships/hyperlink" Target="https://scryfall.com/sets/apc" TargetMode="External" Id="rId3453"/><Relationship Type="http://schemas.openxmlformats.org/officeDocument/2006/relationships/hyperlink" Target="https://scryfall.com/sets/apc" TargetMode="External" Id="rId3454"/><Relationship Type="http://schemas.openxmlformats.org/officeDocument/2006/relationships/hyperlink" Target="https://scryfall.com/sets/papc" TargetMode="External" Id="rId3455"/><Relationship Type="http://schemas.openxmlformats.org/officeDocument/2006/relationships/hyperlink" Target="https://scryfall.com/sets/papc" TargetMode="External" Id="rId3456"/><Relationship Type="http://schemas.openxmlformats.org/officeDocument/2006/relationships/hyperlink" Target="https://scryfall.com/sets/papc" TargetMode="External" Id="rId3457"/><Relationship Type="http://schemas.openxmlformats.org/officeDocument/2006/relationships/hyperlink" Target="https://scryfall.com/sets/7ed" TargetMode="External" Id="rId3458"/><Relationship Type="http://schemas.openxmlformats.org/officeDocument/2006/relationships/hyperlink" Target="https://scryfall.com/sets/7ed" TargetMode="External" Id="rId3459"/><Relationship Type="http://schemas.openxmlformats.org/officeDocument/2006/relationships/hyperlink" Target="https://scryfall.com/sets/7ed" TargetMode="External" Id="rId3460"/><Relationship Type="http://schemas.openxmlformats.org/officeDocument/2006/relationships/hyperlink" Target="https://scryfall.com/sets/pls" TargetMode="External" Id="rId3461"/><Relationship Type="http://schemas.openxmlformats.org/officeDocument/2006/relationships/hyperlink" Target="https://scryfall.com/sets/pls" TargetMode="External" Id="rId3462"/><Relationship Type="http://schemas.openxmlformats.org/officeDocument/2006/relationships/hyperlink" Target="https://scryfall.com/sets/pls" TargetMode="External" Id="rId3463"/><Relationship Type="http://schemas.openxmlformats.org/officeDocument/2006/relationships/hyperlink" Target="https://scryfall.com/sets/ppls" TargetMode="External" Id="rId3464"/><Relationship Type="http://schemas.openxmlformats.org/officeDocument/2006/relationships/hyperlink" Target="https://scryfall.com/sets/ppls" TargetMode="External" Id="rId3465"/><Relationship Type="http://schemas.openxmlformats.org/officeDocument/2006/relationships/hyperlink" Target="https://scryfall.com/sets/ppls" TargetMode="External" Id="rId3466"/><Relationship Type="http://schemas.openxmlformats.org/officeDocument/2006/relationships/hyperlink" Target="https://scryfall.com/sets/pal01" TargetMode="External" Id="rId3467"/><Relationship Type="http://schemas.openxmlformats.org/officeDocument/2006/relationships/hyperlink" Target="https://scryfall.com/sets/pal01" TargetMode="External" Id="rId3468"/><Relationship Type="http://schemas.openxmlformats.org/officeDocument/2006/relationships/hyperlink" Target="https://scryfall.com/sets/pal01" TargetMode="External" Id="rId3469"/><Relationship Type="http://schemas.openxmlformats.org/officeDocument/2006/relationships/hyperlink" Target="https://scryfall.com/sets/pal01" TargetMode="External" Id="rId3470"/><Relationship Type="http://schemas.openxmlformats.org/officeDocument/2006/relationships/hyperlink" Target="https://scryfall.com/sets/mpr" TargetMode="External" Id="rId3471"/><Relationship Type="http://schemas.openxmlformats.org/officeDocument/2006/relationships/hyperlink" Target="https://scryfall.com/sets/mpr" TargetMode="External" Id="rId3472"/><Relationship Type="http://schemas.openxmlformats.org/officeDocument/2006/relationships/hyperlink" Target="https://scryfall.com/sets/mpr" TargetMode="External" Id="rId3473"/><Relationship Type="http://schemas.openxmlformats.org/officeDocument/2006/relationships/hyperlink" Target="https://scryfall.com/sets/mpr" TargetMode="External" Id="rId3474"/><Relationship Type="http://schemas.openxmlformats.org/officeDocument/2006/relationships/hyperlink" Target="https://scryfall.com/sets/g01" TargetMode="External" Id="rId3475"/><Relationship Type="http://schemas.openxmlformats.org/officeDocument/2006/relationships/hyperlink" Target="https://scryfall.com/sets/g01" TargetMode="External" Id="rId3476"/><Relationship Type="http://schemas.openxmlformats.org/officeDocument/2006/relationships/hyperlink" Target="https://scryfall.com/sets/g01" TargetMode="External" Id="rId3477"/><Relationship Type="http://schemas.openxmlformats.org/officeDocument/2006/relationships/hyperlink" Target="https://scryfall.com/sets/g01" TargetMode="External" Id="rId3478"/><Relationship Type="http://schemas.openxmlformats.org/officeDocument/2006/relationships/hyperlink" Target="https://scryfall.com/sets/f01" TargetMode="External" Id="rId3479"/><Relationship Type="http://schemas.openxmlformats.org/officeDocument/2006/relationships/hyperlink" Target="https://scryfall.com/sets/f01" TargetMode="External" Id="rId3480"/><Relationship Type="http://schemas.openxmlformats.org/officeDocument/2006/relationships/hyperlink" Target="https://scryfall.com/sets/f01" TargetMode="External" Id="rId3481"/><Relationship Type="http://schemas.openxmlformats.org/officeDocument/2006/relationships/hyperlink" Target="https://scryfall.com/sets/f01" TargetMode="External" Id="rId3482"/><Relationship Type="http://schemas.openxmlformats.org/officeDocument/2006/relationships/hyperlink" Target="https://scryfall.com/sets/inv" TargetMode="External" Id="rId3483"/><Relationship Type="http://schemas.openxmlformats.org/officeDocument/2006/relationships/hyperlink" Target="https://scryfall.com/sets/inv" TargetMode="External" Id="rId3484"/><Relationship Type="http://schemas.openxmlformats.org/officeDocument/2006/relationships/hyperlink" Target="https://scryfall.com/sets/inv" TargetMode="External" Id="rId3485"/><Relationship Type="http://schemas.openxmlformats.org/officeDocument/2006/relationships/hyperlink" Target="https://scryfall.com/sets/pinv" TargetMode="External" Id="rId3486"/><Relationship Type="http://schemas.openxmlformats.org/officeDocument/2006/relationships/hyperlink" Target="https://scryfall.com/sets/pinv" TargetMode="External" Id="rId3487"/><Relationship Type="http://schemas.openxmlformats.org/officeDocument/2006/relationships/hyperlink" Target="https://scryfall.com/sets/pinv" TargetMode="External" Id="rId3488"/><Relationship Type="http://schemas.openxmlformats.org/officeDocument/2006/relationships/hyperlink" Target="https://scryfall.com/sets/btd" TargetMode="External" Id="rId3489"/><Relationship Type="http://schemas.openxmlformats.org/officeDocument/2006/relationships/hyperlink" Target="https://scryfall.com/sets/btd" TargetMode="External" Id="rId3490"/><Relationship Type="http://schemas.openxmlformats.org/officeDocument/2006/relationships/hyperlink" Target="https://scryfall.com/sets/btd" TargetMode="External" Id="rId3491"/><Relationship Type="http://schemas.openxmlformats.org/officeDocument/2006/relationships/hyperlink" Target="https://scryfall.com/sets/btd" TargetMode="External" Id="rId3492"/><Relationship Type="http://schemas.openxmlformats.org/officeDocument/2006/relationships/hyperlink" Target="https://scryfall.com/sets/wc00" TargetMode="External" Id="rId3493"/><Relationship Type="http://schemas.openxmlformats.org/officeDocument/2006/relationships/hyperlink" Target="https://scryfall.com/sets/wc00" TargetMode="External" Id="rId3494"/><Relationship Type="http://schemas.openxmlformats.org/officeDocument/2006/relationships/hyperlink" Target="https://scryfall.com/sets/wc00" TargetMode="External" Id="rId3495"/><Relationship Type="http://schemas.openxmlformats.org/officeDocument/2006/relationships/hyperlink" Target="https://scryfall.com/sets/wc00" TargetMode="External" Id="rId3496"/><Relationship Type="http://schemas.openxmlformats.org/officeDocument/2006/relationships/hyperlink" Target="https://scryfall.com/sets/pcy" TargetMode="External" Id="rId3497"/><Relationship Type="http://schemas.openxmlformats.org/officeDocument/2006/relationships/hyperlink" Target="https://scryfall.com/sets/pcy" TargetMode="External" Id="rId3498"/><Relationship Type="http://schemas.openxmlformats.org/officeDocument/2006/relationships/hyperlink" Target="https://scryfall.com/sets/pcy" TargetMode="External" Id="rId3499"/><Relationship Type="http://schemas.openxmlformats.org/officeDocument/2006/relationships/hyperlink" Target="https://scryfall.com/sets/ppcy" TargetMode="External" Id="rId3500"/><Relationship Type="http://schemas.openxmlformats.org/officeDocument/2006/relationships/hyperlink" Target="https://scryfall.com/sets/ppcy" TargetMode="External" Id="rId3501"/><Relationship Type="http://schemas.openxmlformats.org/officeDocument/2006/relationships/hyperlink" Target="https://scryfall.com/sets/ppcy" TargetMode="External" Id="rId3502"/><Relationship Type="http://schemas.openxmlformats.org/officeDocument/2006/relationships/hyperlink" Target="https://scryfall.com/sets/ppcy" TargetMode="External" Id="rId3503"/><Relationship Type="http://schemas.openxmlformats.org/officeDocument/2006/relationships/hyperlink" Target="https://scryfall.com/sets/s00" TargetMode="External" Id="rId3504"/><Relationship Type="http://schemas.openxmlformats.org/officeDocument/2006/relationships/hyperlink" Target="https://scryfall.com/sets/s00" TargetMode="External" Id="rId3505"/><Relationship Type="http://schemas.openxmlformats.org/officeDocument/2006/relationships/hyperlink" Target="https://scryfall.com/sets/s00" TargetMode="External" Id="rId3506"/><Relationship Type="http://schemas.openxmlformats.org/officeDocument/2006/relationships/hyperlink" Target="https://scryfall.com/sets/nem" TargetMode="External" Id="rId3507"/><Relationship Type="http://schemas.openxmlformats.org/officeDocument/2006/relationships/hyperlink" Target="https://scryfall.com/sets/nem" TargetMode="External" Id="rId3508"/><Relationship Type="http://schemas.openxmlformats.org/officeDocument/2006/relationships/hyperlink" Target="https://scryfall.com/sets/nem" TargetMode="External" Id="rId3509"/><Relationship Type="http://schemas.openxmlformats.org/officeDocument/2006/relationships/hyperlink" Target="https://scryfall.com/sets/pnem" TargetMode="External" Id="rId3510"/><Relationship Type="http://schemas.openxmlformats.org/officeDocument/2006/relationships/hyperlink" Target="https://scryfall.com/sets/pnem" TargetMode="External" Id="rId3511"/><Relationship Type="http://schemas.openxmlformats.org/officeDocument/2006/relationships/hyperlink" Target="https://scryfall.com/sets/pnem" TargetMode="External" Id="rId3512"/><Relationship Type="http://schemas.openxmlformats.org/officeDocument/2006/relationships/hyperlink" Target="https://scryfall.com/sets/pnem" TargetMode="External" Id="rId3513"/><Relationship Type="http://schemas.openxmlformats.org/officeDocument/2006/relationships/hyperlink" Target="https://scryfall.com/sets/pelp" TargetMode="External" Id="rId3514"/><Relationship Type="http://schemas.openxmlformats.org/officeDocument/2006/relationships/hyperlink" Target="https://scryfall.com/sets/pelp" TargetMode="External" Id="rId3515"/><Relationship Type="http://schemas.openxmlformats.org/officeDocument/2006/relationships/hyperlink" Target="https://scryfall.com/sets/pelp" TargetMode="External" Id="rId3516"/><Relationship Type="http://schemas.openxmlformats.org/officeDocument/2006/relationships/hyperlink" Target="https://scryfall.com/sets/pelp" TargetMode="External" Id="rId3517"/><Relationship Type="http://schemas.openxmlformats.org/officeDocument/2006/relationships/hyperlink" Target="https://scryfall.com/sets/pal00" TargetMode="External" Id="rId3518"/><Relationship Type="http://schemas.openxmlformats.org/officeDocument/2006/relationships/hyperlink" Target="https://scryfall.com/sets/pal00" TargetMode="External" Id="rId3519"/><Relationship Type="http://schemas.openxmlformats.org/officeDocument/2006/relationships/hyperlink" Target="https://scryfall.com/sets/pal00" TargetMode="External" Id="rId3520"/><Relationship Type="http://schemas.openxmlformats.org/officeDocument/2006/relationships/hyperlink" Target="https://scryfall.com/sets/pal00" TargetMode="External" Id="rId3521"/><Relationship Type="http://schemas.openxmlformats.org/officeDocument/2006/relationships/hyperlink" Target="https://scryfall.com/sets/g00" TargetMode="External" Id="rId3522"/><Relationship Type="http://schemas.openxmlformats.org/officeDocument/2006/relationships/hyperlink" Target="https://scryfall.com/sets/g00" TargetMode="External" Id="rId3523"/><Relationship Type="http://schemas.openxmlformats.org/officeDocument/2006/relationships/hyperlink" Target="https://scryfall.com/sets/g00" TargetMode="External" Id="rId3524"/><Relationship Type="http://schemas.openxmlformats.org/officeDocument/2006/relationships/hyperlink" Target="https://scryfall.com/sets/g00" TargetMode="External" Id="rId3525"/><Relationship Type="http://schemas.openxmlformats.org/officeDocument/2006/relationships/hyperlink" Target="https://scryfall.com/sets/fnm" TargetMode="External" Id="rId3526"/><Relationship Type="http://schemas.openxmlformats.org/officeDocument/2006/relationships/hyperlink" Target="https://scryfall.com/sets/fnm" TargetMode="External" Id="rId3527"/><Relationship Type="http://schemas.openxmlformats.org/officeDocument/2006/relationships/hyperlink" Target="https://scryfall.com/sets/fnm" TargetMode="External" Id="rId3528"/><Relationship Type="http://schemas.openxmlformats.org/officeDocument/2006/relationships/hyperlink" Target="https://scryfall.com/sets/fnm" TargetMode="External" Id="rId3529"/><Relationship Type="http://schemas.openxmlformats.org/officeDocument/2006/relationships/hyperlink" Target="https://scryfall.com/sets/psus" TargetMode="External" Id="rId3530"/><Relationship Type="http://schemas.openxmlformats.org/officeDocument/2006/relationships/hyperlink" Target="https://scryfall.com/sets/psus" TargetMode="External" Id="rId3531"/><Relationship Type="http://schemas.openxmlformats.org/officeDocument/2006/relationships/hyperlink" Target="https://scryfall.com/sets/psus" TargetMode="External" Id="rId3532"/><Relationship Type="http://schemas.openxmlformats.org/officeDocument/2006/relationships/hyperlink" Target="https://scryfall.com/sets/psus" TargetMode="External" Id="rId3533"/><Relationship Type="http://schemas.openxmlformats.org/officeDocument/2006/relationships/hyperlink" Target="https://scryfall.com/sets/brb" TargetMode="External" Id="rId3534"/><Relationship Type="http://schemas.openxmlformats.org/officeDocument/2006/relationships/hyperlink" Target="https://scryfall.com/sets/brb" TargetMode="External" Id="rId3535"/><Relationship Type="http://schemas.openxmlformats.org/officeDocument/2006/relationships/hyperlink" Target="https://scryfall.com/sets/brb" TargetMode="External" Id="rId3536"/><Relationship Type="http://schemas.openxmlformats.org/officeDocument/2006/relationships/hyperlink" Target="https://scryfall.com/sets/brb" TargetMode="External" Id="rId3537"/><Relationship Type="http://schemas.openxmlformats.org/officeDocument/2006/relationships/hyperlink" Target="https://scryfall.com/sets/mmq" TargetMode="External" Id="rId3538"/><Relationship Type="http://schemas.openxmlformats.org/officeDocument/2006/relationships/hyperlink" Target="https://scryfall.com/sets/mmq" TargetMode="External" Id="rId3539"/><Relationship Type="http://schemas.openxmlformats.org/officeDocument/2006/relationships/hyperlink" Target="https://scryfall.com/sets/mmq" TargetMode="External" Id="rId3540"/><Relationship Type="http://schemas.openxmlformats.org/officeDocument/2006/relationships/hyperlink" Target="https://scryfall.com/sets/pmmq" TargetMode="External" Id="rId3541"/><Relationship Type="http://schemas.openxmlformats.org/officeDocument/2006/relationships/hyperlink" Target="https://scryfall.com/sets/pmmq" TargetMode="External" Id="rId3542"/><Relationship Type="http://schemas.openxmlformats.org/officeDocument/2006/relationships/hyperlink" Target="https://scryfall.com/sets/pmmq" TargetMode="External" Id="rId3543"/><Relationship Type="http://schemas.openxmlformats.org/officeDocument/2006/relationships/hyperlink" Target="https://scryfall.com/sets/pmmq" TargetMode="External" Id="rId3544"/><Relationship Type="http://schemas.openxmlformats.org/officeDocument/2006/relationships/hyperlink" Target="https://scryfall.com/sets/pwos" TargetMode="External" Id="rId3545"/><Relationship Type="http://schemas.openxmlformats.org/officeDocument/2006/relationships/hyperlink" Target="https://scryfall.com/sets/pwos" TargetMode="External" Id="rId3546"/><Relationship Type="http://schemas.openxmlformats.org/officeDocument/2006/relationships/hyperlink" Target="https://scryfall.com/sets/pwos" TargetMode="External" Id="rId3547"/><Relationship Type="http://schemas.openxmlformats.org/officeDocument/2006/relationships/hyperlink" Target="https://scryfall.com/sets/pwos" TargetMode="External" Id="rId3548"/><Relationship Type="http://schemas.openxmlformats.org/officeDocument/2006/relationships/hyperlink" Target="https://scryfall.com/sets/wc99" TargetMode="External" Id="rId3549"/><Relationship Type="http://schemas.openxmlformats.org/officeDocument/2006/relationships/hyperlink" Target="https://scryfall.com/sets/wc99" TargetMode="External" Id="rId3550"/><Relationship Type="http://schemas.openxmlformats.org/officeDocument/2006/relationships/hyperlink" Target="https://scryfall.com/sets/wc99" TargetMode="External" Id="rId3551"/><Relationship Type="http://schemas.openxmlformats.org/officeDocument/2006/relationships/hyperlink" Target="https://scryfall.com/sets/wc99" TargetMode="External" Id="rId3552"/><Relationship Type="http://schemas.openxmlformats.org/officeDocument/2006/relationships/hyperlink" Target="https://scryfall.com/sets/pwor" TargetMode="External" Id="rId3553"/><Relationship Type="http://schemas.openxmlformats.org/officeDocument/2006/relationships/hyperlink" Target="https://scryfall.com/sets/pwor" TargetMode="External" Id="rId3554"/><Relationship Type="http://schemas.openxmlformats.org/officeDocument/2006/relationships/hyperlink" Target="https://scryfall.com/sets/pwor" TargetMode="External" Id="rId3555"/><Relationship Type="http://schemas.openxmlformats.org/officeDocument/2006/relationships/hyperlink" Target="https://scryfall.com/sets/pwor" TargetMode="External" Id="rId3556"/><Relationship Type="http://schemas.openxmlformats.org/officeDocument/2006/relationships/hyperlink" Target="https://scryfall.com/sets/pgru" TargetMode="External" Id="rId3557"/><Relationship Type="http://schemas.openxmlformats.org/officeDocument/2006/relationships/hyperlink" Target="https://scryfall.com/sets/pgru" TargetMode="External" Id="rId3558"/><Relationship Type="http://schemas.openxmlformats.org/officeDocument/2006/relationships/hyperlink" Target="https://scryfall.com/sets/pgru" TargetMode="External" Id="rId3559"/><Relationship Type="http://schemas.openxmlformats.org/officeDocument/2006/relationships/hyperlink" Target="https://scryfall.com/sets/pgru" TargetMode="External" Id="rId3560"/><Relationship Type="http://schemas.openxmlformats.org/officeDocument/2006/relationships/hyperlink" Target="https://scryfall.com/sets/s99" TargetMode="External" Id="rId3561"/><Relationship Type="http://schemas.openxmlformats.org/officeDocument/2006/relationships/hyperlink" Target="https://scryfall.com/sets/s99" TargetMode="External" Id="rId3562"/><Relationship Type="http://schemas.openxmlformats.org/officeDocument/2006/relationships/hyperlink" Target="https://scryfall.com/sets/s99" TargetMode="External" Id="rId3563"/><Relationship Type="http://schemas.openxmlformats.org/officeDocument/2006/relationships/hyperlink" Target="https://scryfall.com/sets/s99" TargetMode="External" Id="rId3564"/><Relationship Type="http://schemas.openxmlformats.org/officeDocument/2006/relationships/hyperlink" Target="https://scryfall.com/sets/uds" TargetMode="External" Id="rId3565"/><Relationship Type="http://schemas.openxmlformats.org/officeDocument/2006/relationships/hyperlink" Target="https://scryfall.com/sets/uds" TargetMode="External" Id="rId3566"/><Relationship Type="http://schemas.openxmlformats.org/officeDocument/2006/relationships/hyperlink" Target="https://scryfall.com/sets/uds" TargetMode="External" Id="rId3567"/><Relationship Type="http://schemas.openxmlformats.org/officeDocument/2006/relationships/hyperlink" Target="https://scryfall.com/sets/puds" TargetMode="External" Id="rId3568"/><Relationship Type="http://schemas.openxmlformats.org/officeDocument/2006/relationships/hyperlink" Target="https://scryfall.com/sets/puds" TargetMode="External" Id="rId3569"/><Relationship Type="http://schemas.openxmlformats.org/officeDocument/2006/relationships/hyperlink" Target="https://scryfall.com/sets/puds" TargetMode="External" Id="rId3570"/><Relationship Type="http://schemas.openxmlformats.org/officeDocument/2006/relationships/hyperlink" Target="https://scryfall.com/sets/puds" TargetMode="External" Id="rId3571"/><Relationship Type="http://schemas.openxmlformats.org/officeDocument/2006/relationships/hyperlink" Target="https://scryfall.com/sets/ptk" TargetMode="External" Id="rId3572"/><Relationship Type="http://schemas.openxmlformats.org/officeDocument/2006/relationships/hyperlink" Target="https://scryfall.com/sets/ptk" TargetMode="External" Id="rId3573"/><Relationship Type="http://schemas.openxmlformats.org/officeDocument/2006/relationships/hyperlink" Target="https://scryfall.com/sets/ptk" TargetMode="External" Id="rId3574"/><Relationship Type="http://schemas.openxmlformats.org/officeDocument/2006/relationships/hyperlink" Target="https://scryfall.com/sets/pptk" TargetMode="External" Id="rId3575"/><Relationship Type="http://schemas.openxmlformats.org/officeDocument/2006/relationships/hyperlink" Target="https://scryfall.com/sets/pptk" TargetMode="External" Id="rId3576"/><Relationship Type="http://schemas.openxmlformats.org/officeDocument/2006/relationships/hyperlink" Target="https://scryfall.com/sets/pptk" TargetMode="External" Id="rId3577"/><Relationship Type="http://schemas.openxmlformats.org/officeDocument/2006/relationships/hyperlink" Target="https://scryfall.com/sets/pptk" TargetMode="External" Id="rId3578"/><Relationship Type="http://schemas.openxmlformats.org/officeDocument/2006/relationships/hyperlink" Target="https://scryfall.com/sets/6ed" TargetMode="External" Id="rId3579"/><Relationship Type="http://schemas.openxmlformats.org/officeDocument/2006/relationships/hyperlink" Target="https://scryfall.com/sets/6ed" TargetMode="External" Id="rId3580"/><Relationship Type="http://schemas.openxmlformats.org/officeDocument/2006/relationships/hyperlink" Target="https://scryfall.com/sets/6ed" TargetMode="External" Id="rId3581"/><Relationship Type="http://schemas.openxmlformats.org/officeDocument/2006/relationships/hyperlink" Target="https://scryfall.com/sets/ulg" TargetMode="External" Id="rId3582"/><Relationship Type="http://schemas.openxmlformats.org/officeDocument/2006/relationships/hyperlink" Target="https://scryfall.com/sets/ulg" TargetMode="External" Id="rId3583"/><Relationship Type="http://schemas.openxmlformats.org/officeDocument/2006/relationships/hyperlink" Target="https://scryfall.com/sets/ulg" TargetMode="External" Id="rId3584"/><Relationship Type="http://schemas.openxmlformats.org/officeDocument/2006/relationships/hyperlink" Target="https://scryfall.com/sets/pulg" TargetMode="External" Id="rId3585"/><Relationship Type="http://schemas.openxmlformats.org/officeDocument/2006/relationships/hyperlink" Target="https://scryfall.com/sets/pulg" TargetMode="External" Id="rId3586"/><Relationship Type="http://schemas.openxmlformats.org/officeDocument/2006/relationships/hyperlink" Target="https://scryfall.com/sets/pulg" TargetMode="External" Id="rId3587"/><Relationship Type="http://schemas.openxmlformats.org/officeDocument/2006/relationships/hyperlink" Target="https://scryfall.com/sets/pulg" TargetMode="External" Id="rId3588"/><Relationship Type="http://schemas.openxmlformats.org/officeDocument/2006/relationships/hyperlink" Target="https://scryfall.com/sets/pal99" TargetMode="External" Id="rId3589"/><Relationship Type="http://schemas.openxmlformats.org/officeDocument/2006/relationships/hyperlink" Target="https://scryfall.com/sets/pal99" TargetMode="External" Id="rId3590"/><Relationship Type="http://schemas.openxmlformats.org/officeDocument/2006/relationships/hyperlink" Target="https://scryfall.com/sets/pal99" TargetMode="External" Id="rId3591"/><Relationship Type="http://schemas.openxmlformats.org/officeDocument/2006/relationships/hyperlink" Target="https://scryfall.com/sets/pal99" TargetMode="External" Id="rId3592"/><Relationship Type="http://schemas.openxmlformats.org/officeDocument/2006/relationships/hyperlink" Target="https://scryfall.com/sets/g99" TargetMode="External" Id="rId3593"/><Relationship Type="http://schemas.openxmlformats.org/officeDocument/2006/relationships/hyperlink" Target="https://scryfall.com/sets/g99" TargetMode="External" Id="rId3594"/><Relationship Type="http://schemas.openxmlformats.org/officeDocument/2006/relationships/hyperlink" Target="https://scryfall.com/sets/g99" TargetMode="External" Id="rId3595"/><Relationship Type="http://schemas.openxmlformats.org/officeDocument/2006/relationships/hyperlink" Target="https://scryfall.com/sets/g99" TargetMode="External" Id="rId3596"/><Relationship Type="http://schemas.openxmlformats.org/officeDocument/2006/relationships/hyperlink" Target="https://scryfall.com/sets/ath" TargetMode="External" Id="rId3597"/><Relationship Type="http://schemas.openxmlformats.org/officeDocument/2006/relationships/hyperlink" Target="https://scryfall.com/sets/ath" TargetMode="External" Id="rId3598"/><Relationship Type="http://schemas.openxmlformats.org/officeDocument/2006/relationships/hyperlink" Target="https://scryfall.com/sets/ath" TargetMode="External" Id="rId3599"/><Relationship Type="http://schemas.openxmlformats.org/officeDocument/2006/relationships/hyperlink" Target="https://scryfall.com/sets/ath" TargetMode="External" Id="rId3600"/><Relationship Type="http://schemas.openxmlformats.org/officeDocument/2006/relationships/hyperlink" Target="https://scryfall.com/sets/usg" TargetMode="External" Id="rId3601"/><Relationship Type="http://schemas.openxmlformats.org/officeDocument/2006/relationships/hyperlink" Target="https://scryfall.com/sets/usg" TargetMode="External" Id="rId3602"/><Relationship Type="http://schemas.openxmlformats.org/officeDocument/2006/relationships/hyperlink" Target="https://scryfall.com/sets/usg" TargetMode="External" Id="rId3603"/><Relationship Type="http://schemas.openxmlformats.org/officeDocument/2006/relationships/hyperlink" Target="https://scryfall.com/sets/pusg" TargetMode="External" Id="rId3604"/><Relationship Type="http://schemas.openxmlformats.org/officeDocument/2006/relationships/hyperlink" Target="https://scryfall.com/sets/pusg" TargetMode="External" Id="rId3605"/><Relationship Type="http://schemas.openxmlformats.org/officeDocument/2006/relationships/hyperlink" Target="https://scryfall.com/sets/pusg" TargetMode="External" Id="rId3606"/><Relationship Type="http://schemas.openxmlformats.org/officeDocument/2006/relationships/hyperlink" Target="https://scryfall.com/sets/pusg" TargetMode="External" Id="rId3607"/><Relationship Type="http://schemas.openxmlformats.org/officeDocument/2006/relationships/hyperlink" Target="https://scryfall.com/sets/palp" TargetMode="External" Id="rId3608"/><Relationship Type="http://schemas.openxmlformats.org/officeDocument/2006/relationships/hyperlink" Target="https://scryfall.com/sets/palp" TargetMode="External" Id="rId3609"/><Relationship Type="http://schemas.openxmlformats.org/officeDocument/2006/relationships/hyperlink" Target="https://scryfall.com/sets/palp" TargetMode="External" Id="rId3610"/><Relationship Type="http://schemas.openxmlformats.org/officeDocument/2006/relationships/hyperlink" Target="https://scryfall.com/sets/palp" TargetMode="External" Id="rId3611"/><Relationship Type="http://schemas.openxmlformats.org/officeDocument/2006/relationships/hyperlink" Target="https://scryfall.com/sets/wc98" TargetMode="External" Id="rId3612"/><Relationship Type="http://schemas.openxmlformats.org/officeDocument/2006/relationships/hyperlink" Target="https://scryfall.com/sets/wc98" TargetMode="External" Id="rId3613"/><Relationship Type="http://schemas.openxmlformats.org/officeDocument/2006/relationships/hyperlink" Target="https://scryfall.com/sets/wc98" TargetMode="External" Id="rId3614"/><Relationship Type="http://schemas.openxmlformats.org/officeDocument/2006/relationships/hyperlink" Target="https://scryfall.com/sets/wc98" TargetMode="External" Id="rId3615"/><Relationship Type="http://schemas.openxmlformats.org/officeDocument/2006/relationships/hyperlink" Target="https://scryfall.com/sets/ugl" TargetMode="External" Id="rId3616"/><Relationship Type="http://schemas.openxmlformats.org/officeDocument/2006/relationships/hyperlink" Target="https://scryfall.com/sets/ugl" TargetMode="External" Id="rId3617"/><Relationship Type="http://schemas.openxmlformats.org/officeDocument/2006/relationships/hyperlink" Target="https://scryfall.com/sets/ugl" TargetMode="External" Id="rId3618"/><Relationship Type="http://schemas.openxmlformats.org/officeDocument/2006/relationships/hyperlink" Target="https://scryfall.com/sets/ugl" TargetMode="External" Id="rId3619"/><Relationship Type="http://schemas.openxmlformats.org/officeDocument/2006/relationships/hyperlink" Target="https://scryfall.com/sets/tugl" TargetMode="External" Id="rId3620"/><Relationship Type="http://schemas.openxmlformats.org/officeDocument/2006/relationships/hyperlink" Target="https://scryfall.com/sets/tugl" TargetMode="External" Id="rId3621"/><Relationship Type="http://schemas.openxmlformats.org/officeDocument/2006/relationships/hyperlink" Target="https://scryfall.com/sets/tugl" TargetMode="External" Id="rId3622"/><Relationship Type="http://schemas.openxmlformats.org/officeDocument/2006/relationships/hyperlink" Target="https://scryfall.com/sets/tugl" TargetMode="External" Id="rId3623"/><Relationship Type="http://schemas.openxmlformats.org/officeDocument/2006/relationships/hyperlink" Target="https://scryfall.com/sets/p02" TargetMode="External" Id="rId3624"/><Relationship Type="http://schemas.openxmlformats.org/officeDocument/2006/relationships/hyperlink" Target="https://scryfall.com/sets/p02" TargetMode="External" Id="rId3625"/><Relationship Type="http://schemas.openxmlformats.org/officeDocument/2006/relationships/hyperlink" Target="https://scryfall.com/sets/p02" TargetMode="External" Id="rId3626"/><Relationship Type="http://schemas.openxmlformats.org/officeDocument/2006/relationships/hyperlink" Target="https://scryfall.com/sets/exo" TargetMode="External" Id="rId3627"/><Relationship Type="http://schemas.openxmlformats.org/officeDocument/2006/relationships/hyperlink" Target="https://scryfall.com/sets/exo" TargetMode="External" Id="rId3628"/><Relationship Type="http://schemas.openxmlformats.org/officeDocument/2006/relationships/hyperlink" Target="https://scryfall.com/sets/exo" TargetMode="External" Id="rId3629"/><Relationship Type="http://schemas.openxmlformats.org/officeDocument/2006/relationships/hyperlink" Target="https://scryfall.com/sets/pexo" TargetMode="External" Id="rId3630"/><Relationship Type="http://schemas.openxmlformats.org/officeDocument/2006/relationships/hyperlink" Target="https://scryfall.com/sets/pexo" TargetMode="External" Id="rId3631"/><Relationship Type="http://schemas.openxmlformats.org/officeDocument/2006/relationships/hyperlink" Target="https://scryfall.com/sets/pexo" TargetMode="External" Id="rId3632"/><Relationship Type="http://schemas.openxmlformats.org/officeDocument/2006/relationships/hyperlink" Target="https://scryfall.com/sets/pexo" TargetMode="External" Id="rId3633"/><Relationship Type="http://schemas.openxmlformats.org/officeDocument/2006/relationships/hyperlink" Target="https://scryfall.com/sets/sth" TargetMode="External" Id="rId3634"/><Relationship Type="http://schemas.openxmlformats.org/officeDocument/2006/relationships/hyperlink" Target="https://scryfall.com/sets/sth" TargetMode="External" Id="rId3635"/><Relationship Type="http://schemas.openxmlformats.org/officeDocument/2006/relationships/hyperlink" Target="https://scryfall.com/sets/sth" TargetMode="External" Id="rId3636"/><Relationship Type="http://schemas.openxmlformats.org/officeDocument/2006/relationships/hyperlink" Target="https://scryfall.com/sets/psth" TargetMode="External" Id="rId3637"/><Relationship Type="http://schemas.openxmlformats.org/officeDocument/2006/relationships/hyperlink" Target="https://scryfall.com/sets/psth" TargetMode="External" Id="rId3638"/><Relationship Type="http://schemas.openxmlformats.org/officeDocument/2006/relationships/hyperlink" Target="https://scryfall.com/sets/psth" TargetMode="External" Id="rId3639"/><Relationship Type="http://schemas.openxmlformats.org/officeDocument/2006/relationships/hyperlink" Target="https://scryfall.com/sets/psth" TargetMode="External" Id="rId3640"/><Relationship Type="http://schemas.openxmlformats.org/officeDocument/2006/relationships/hyperlink" Target="https://scryfall.com/sets/jgp" TargetMode="External" Id="rId3641"/><Relationship Type="http://schemas.openxmlformats.org/officeDocument/2006/relationships/hyperlink" Target="https://scryfall.com/sets/jgp" TargetMode="External" Id="rId3642"/><Relationship Type="http://schemas.openxmlformats.org/officeDocument/2006/relationships/hyperlink" Target="https://scryfall.com/sets/jgp" TargetMode="External" Id="rId3643"/><Relationship Type="http://schemas.openxmlformats.org/officeDocument/2006/relationships/hyperlink" Target="https://scryfall.com/sets/jgp" TargetMode="External" Id="rId3644"/><Relationship Type="http://schemas.openxmlformats.org/officeDocument/2006/relationships/hyperlink" Target="https://scryfall.com/sets/tmp" TargetMode="External" Id="rId3645"/><Relationship Type="http://schemas.openxmlformats.org/officeDocument/2006/relationships/hyperlink" Target="https://scryfall.com/sets/tmp" TargetMode="External" Id="rId3646"/><Relationship Type="http://schemas.openxmlformats.org/officeDocument/2006/relationships/hyperlink" Target="https://scryfall.com/sets/tmp" TargetMode="External" Id="rId3647"/><Relationship Type="http://schemas.openxmlformats.org/officeDocument/2006/relationships/hyperlink" Target="https://scryfall.com/sets/ptmp" TargetMode="External" Id="rId3648"/><Relationship Type="http://schemas.openxmlformats.org/officeDocument/2006/relationships/hyperlink" Target="https://scryfall.com/sets/ptmp" TargetMode="External" Id="rId3649"/><Relationship Type="http://schemas.openxmlformats.org/officeDocument/2006/relationships/hyperlink" Target="https://scryfall.com/sets/ptmp" TargetMode="External" Id="rId3650"/><Relationship Type="http://schemas.openxmlformats.org/officeDocument/2006/relationships/hyperlink" Target="https://scryfall.com/sets/ptmp" TargetMode="External" Id="rId3651"/><Relationship Type="http://schemas.openxmlformats.org/officeDocument/2006/relationships/hyperlink" Target="https://scryfall.com/sets/wc97" TargetMode="External" Id="rId3652"/><Relationship Type="http://schemas.openxmlformats.org/officeDocument/2006/relationships/hyperlink" Target="https://scryfall.com/sets/wc97" TargetMode="External" Id="rId3653"/><Relationship Type="http://schemas.openxmlformats.org/officeDocument/2006/relationships/hyperlink" Target="https://scryfall.com/sets/wc97" TargetMode="External" Id="rId3654"/><Relationship Type="http://schemas.openxmlformats.org/officeDocument/2006/relationships/hyperlink" Target="https://scryfall.com/sets/wc97" TargetMode="External" Id="rId3655"/><Relationship Type="http://schemas.openxmlformats.org/officeDocument/2006/relationships/hyperlink" Target="https://scryfall.com/sets/wth" TargetMode="External" Id="rId3656"/><Relationship Type="http://schemas.openxmlformats.org/officeDocument/2006/relationships/hyperlink" Target="https://scryfall.com/sets/wth" TargetMode="External" Id="rId3657"/><Relationship Type="http://schemas.openxmlformats.org/officeDocument/2006/relationships/hyperlink" Target="https://scryfall.com/sets/wth" TargetMode="External" Id="rId3658"/><Relationship Type="http://schemas.openxmlformats.org/officeDocument/2006/relationships/hyperlink" Target="https://scryfall.com/sets/olep" TargetMode="External" Id="rId3659"/><Relationship Type="http://schemas.openxmlformats.org/officeDocument/2006/relationships/hyperlink" Target="https://scryfall.com/sets/olep" TargetMode="External" Id="rId3660"/><Relationship Type="http://schemas.openxmlformats.org/officeDocument/2006/relationships/hyperlink" Target="https://scryfall.com/sets/olep" TargetMode="External" Id="rId3661"/><Relationship Type="http://schemas.openxmlformats.org/officeDocument/2006/relationships/hyperlink" Target="https://scryfall.com/sets/olep" TargetMode="External" Id="rId3662"/><Relationship Type="http://schemas.openxmlformats.org/officeDocument/2006/relationships/hyperlink" Target="https://scryfall.com/sets/pvan" TargetMode="External" Id="rId3663"/><Relationship Type="http://schemas.openxmlformats.org/officeDocument/2006/relationships/hyperlink" Target="https://scryfall.com/sets/pvan" TargetMode="External" Id="rId3664"/><Relationship Type="http://schemas.openxmlformats.org/officeDocument/2006/relationships/hyperlink" Target="https://scryfall.com/sets/pvan" TargetMode="External" Id="rId3665"/><Relationship Type="http://schemas.openxmlformats.org/officeDocument/2006/relationships/hyperlink" Target="https://scryfall.com/sets/pvan" TargetMode="External" Id="rId3666"/><Relationship Type="http://schemas.openxmlformats.org/officeDocument/2006/relationships/hyperlink" Target="https://scryfall.com/sets/por" TargetMode="External" Id="rId3667"/><Relationship Type="http://schemas.openxmlformats.org/officeDocument/2006/relationships/hyperlink" Target="https://scryfall.com/sets/por" TargetMode="External" Id="rId3668"/><Relationship Type="http://schemas.openxmlformats.org/officeDocument/2006/relationships/hyperlink" Target="https://scryfall.com/sets/por" TargetMode="External" Id="rId3669"/><Relationship Type="http://schemas.openxmlformats.org/officeDocument/2006/relationships/hyperlink" Target="https://scryfall.com/sets/past" TargetMode="External" Id="rId3670"/><Relationship Type="http://schemas.openxmlformats.org/officeDocument/2006/relationships/hyperlink" Target="https://scryfall.com/sets/past" TargetMode="External" Id="rId3671"/><Relationship Type="http://schemas.openxmlformats.org/officeDocument/2006/relationships/hyperlink" Target="https://scryfall.com/sets/past" TargetMode="External" Id="rId3672"/><Relationship Type="http://schemas.openxmlformats.org/officeDocument/2006/relationships/hyperlink" Target="https://scryfall.com/sets/past" TargetMode="External" Id="rId3673"/><Relationship Type="http://schemas.openxmlformats.org/officeDocument/2006/relationships/hyperlink" Target="https://scryfall.com/sets/pmic" TargetMode="External" Id="rId3674"/><Relationship Type="http://schemas.openxmlformats.org/officeDocument/2006/relationships/hyperlink" Target="https://scryfall.com/sets/pmic" TargetMode="External" Id="rId3675"/><Relationship Type="http://schemas.openxmlformats.org/officeDocument/2006/relationships/hyperlink" Target="https://scryfall.com/sets/pmic" TargetMode="External" Id="rId3676"/><Relationship Type="http://schemas.openxmlformats.org/officeDocument/2006/relationships/hyperlink" Target="https://scryfall.com/sets/pmic" TargetMode="External" Id="rId3677"/><Relationship Type="http://schemas.openxmlformats.org/officeDocument/2006/relationships/hyperlink" Target="https://scryfall.com/sets/5ed" TargetMode="External" Id="rId3678"/><Relationship Type="http://schemas.openxmlformats.org/officeDocument/2006/relationships/hyperlink" Target="https://scryfall.com/sets/5ed" TargetMode="External" Id="rId3679"/><Relationship Type="http://schemas.openxmlformats.org/officeDocument/2006/relationships/hyperlink" Target="https://scryfall.com/sets/5ed" TargetMode="External" Id="rId3680"/><Relationship Type="http://schemas.openxmlformats.org/officeDocument/2006/relationships/hyperlink" Target="https://scryfall.com/sets/vis" TargetMode="External" Id="rId3681"/><Relationship Type="http://schemas.openxmlformats.org/officeDocument/2006/relationships/hyperlink" Target="https://scryfall.com/sets/vis" TargetMode="External" Id="rId3682"/><Relationship Type="http://schemas.openxmlformats.org/officeDocument/2006/relationships/hyperlink" Target="https://scryfall.com/sets/vis" TargetMode="External" Id="rId3683"/><Relationship Type="http://schemas.openxmlformats.org/officeDocument/2006/relationships/hyperlink" Target="https://scryfall.com/sets/mgb" TargetMode="External" Id="rId3684"/><Relationship Type="http://schemas.openxmlformats.org/officeDocument/2006/relationships/hyperlink" Target="https://scryfall.com/sets/mgb" TargetMode="External" Id="rId3685"/><Relationship Type="http://schemas.openxmlformats.org/officeDocument/2006/relationships/hyperlink" Target="https://scryfall.com/sets/mgb" TargetMode="External" Id="rId3686"/><Relationship Type="http://schemas.openxmlformats.org/officeDocument/2006/relationships/hyperlink" Target="https://scryfall.com/sets/mgb" TargetMode="External" Id="rId3687"/><Relationship Type="http://schemas.openxmlformats.org/officeDocument/2006/relationships/hyperlink" Target="https://scryfall.com/sets/itp" TargetMode="External" Id="rId3688"/><Relationship Type="http://schemas.openxmlformats.org/officeDocument/2006/relationships/hyperlink" Target="https://scryfall.com/sets/itp" TargetMode="External" Id="rId3689"/><Relationship Type="http://schemas.openxmlformats.org/officeDocument/2006/relationships/hyperlink" Target="https://scryfall.com/sets/itp" TargetMode="External" Id="rId3690"/><Relationship Type="http://schemas.openxmlformats.org/officeDocument/2006/relationships/hyperlink" Target="https://scryfall.com/sets/mir" TargetMode="External" Id="rId3691"/><Relationship Type="http://schemas.openxmlformats.org/officeDocument/2006/relationships/hyperlink" Target="https://scryfall.com/sets/mir" TargetMode="External" Id="rId3692"/><Relationship Type="http://schemas.openxmlformats.org/officeDocument/2006/relationships/hyperlink" Target="https://scryfall.com/sets/mir" TargetMode="External" Id="rId3693"/><Relationship Type="http://schemas.openxmlformats.org/officeDocument/2006/relationships/hyperlink" Target="https://scryfall.com/sets/pred" TargetMode="External" Id="rId3694"/><Relationship Type="http://schemas.openxmlformats.org/officeDocument/2006/relationships/hyperlink" Target="https://scryfall.com/sets/pred" TargetMode="External" Id="rId3695"/><Relationship Type="http://schemas.openxmlformats.org/officeDocument/2006/relationships/hyperlink" Target="https://scryfall.com/sets/pred" TargetMode="External" Id="rId3696"/><Relationship Type="http://schemas.openxmlformats.org/officeDocument/2006/relationships/hyperlink" Target="https://scryfall.com/sets/pred/ja" TargetMode="External" Id="rId3697"/><Relationship Type="http://schemas.openxmlformats.org/officeDocument/2006/relationships/hyperlink" Target="https://scryfall.com/sets/pcel" TargetMode="External" Id="rId3698"/><Relationship Type="http://schemas.openxmlformats.org/officeDocument/2006/relationships/hyperlink" Target="https://scryfall.com/sets/pcel" TargetMode="External" Id="rId3699"/><Relationship Type="http://schemas.openxmlformats.org/officeDocument/2006/relationships/hyperlink" Target="https://scryfall.com/sets/pcel" TargetMode="External" Id="rId3700"/><Relationship Type="http://schemas.openxmlformats.org/officeDocument/2006/relationships/hyperlink" Target="https://scryfall.com/sets/pcel" TargetMode="External" Id="rId3701"/><Relationship Type="http://schemas.openxmlformats.org/officeDocument/2006/relationships/hyperlink" Target="https://scryfall.com/sets/parl" TargetMode="External" Id="rId3702"/><Relationship Type="http://schemas.openxmlformats.org/officeDocument/2006/relationships/hyperlink" Target="https://scryfall.com/sets/parl" TargetMode="External" Id="rId3703"/><Relationship Type="http://schemas.openxmlformats.org/officeDocument/2006/relationships/hyperlink" Target="https://scryfall.com/sets/parl" TargetMode="External" Id="rId3704"/><Relationship Type="http://schemas.openxmlformats.org/officeDocument/2006/relationships/hyperlink" Target="https://scryfall.com/sets/parl" TargetMode="External" Id="rId3705"/><Relationship Type="http://schemas.openxmlformats.org/officeDocument/2006/relationships/hyperlink" Target="https://scryfall.com/sets/plgm" TargetMode="External" Id="rId3706"/><Relationship Type="http://schemas.openxmlformats.org/officeDocument/2006/relationships/hyperlink" Target="https://scryfall.com/sets/plgm" TargetMode="External" Id="rId3707"/><Relationship Type="http://schemas.openxmlformats.org/officeDocument/2006/relationships/hyperlink" Target="https://scryfall.com/sets/plgm" TargetMode="External" Id="rId3708"/><Relationship Type="http://schemas.openxmlformats.org/officeDocument/2006/relationships/hyperlink" Target="https://scryfall.com/sets/plgm" TargetMode="External" Id="rId3709"/><Relationship Type="http://schemas.openxmlformats.org/officeDocument/2006/relationships/hyperlink" Target="https://scryfall.com/sets/rqs" TargetMode="External" Id="rId3710"/><Relationship Type="http://schemas.openxmlformats.org/officeDocument/2006/relationships/hyperlink" Target="https://scryfall.com/sets/rqs" TargetMode="External" Id="rId3711"/><Relationship Type="http://schemas.openxmlformats.org/officeDocument/2006/relationships/hyperlink" Target="https://scryfall.com/sets/rqs" TargetMode="External" Id="rId3712"/><Relationship Type="http://schemas.openxmlformats.org/officeDocument/2006/relationships/hyperlink" Target="https://scryfall.com/sets/rqs" TargetMode="External" Id="rId3713"/><Relationship Type="http://schemas.openxmlformats.org/officeDocument/2006/relationships/hyperlink" Target="https://scryfall.com/sets/all" TargetMode="External" Id="rId3714"/><Relationship Type="http://schemas.openxmlformats.org/officeDocument/2006/relationships/hyperlink" Target="https://scryfall.com/sets/all" TargetMode="External" Id="rId3715"/><Relationship Type="http://schemas.openxmlformats.org/officeDocument/2006/relationships/hyperlink" Target="https://scryfall.com/sets/all" TargetMode="External" Id="rId3716"/><Relationship Type="http://schemas.openxmlformats.org/officeDocument/2006/relationships/hyperlink" Target="https://scryfall.com/sets/ptc" TargetMode="External" Id="rId3717"/><Relationship Type="http://schemas.openxmlformats.org/officeDocument/2006/relationships/hyperlink" Target="https://scryfall.com/sets/ptc" TargetMode="External" Id="rId3718"/><Relationship Type="http://schemas.openxmlformats.org/officeDocument/2006/relationships/hyperlink" Target="https://scryfall.com/sets/ptc" TargetMode="External" Id="rId3719"/><Relationship Type="http://schemas.openxmlformats.org/officeDocument/2006/relationships/hyperlink" Target="https://scryfall.com/sets/ptc" TargetMode="External" Id="rId3720"/><Relationship Type="http://schemas.openxmlformats.org/officeDocument/2006/relationships/hyperlink" Target="https://scryfall.com/sets/o90p" TargetMode="External" Id="rId3721"/><Relationship Type="http://schemas.openxmlformats.org/officeDocument/2006/relationships/hyperlink" Target="https://scryfall.com/sets/o90p" TargetMode="External" Id="rId3722"/><Relationship Type="http://schemas.openxmlformats.org/officeDocument/2006/relationships/hyperlink" Target="https://scryfall.com/sets/o90p" TargetMode="External" Id="rId3723"/><Relationship Type="http://schemas.openxmlformats.org/officeDocument/2006/relationships/hyperlink" Target="https://scryfall.com/sets/o90p" TargetMode="External" Id="rId3724"/><Relationship Type="http://schemas.openxmlformats.org/officeDocument/2006/relationships/hyperlink" Target="https://scryfall.com/sets/hml" TargetMode="External" Id="rId3725"/><Relationship Type="http://schemas.openxmlformats.org/officeDocument/2006/relationships/hyperlink" Target="https://scryfall.com/sets/hml" TargetMode="External" Id="rId3726"/><Relationship Type="http://schemas.openxmlformats.org/officeDocument/2006/relationships/hyperlink" Target="https://scryfall.com/sets/hml" TargetMode="External" Id="rId3727"/><Relationship Type="http://schemas.openxmlformats.org/officeDocument/2006/relationships/hyperlink" Target="https://scryfall.com/sets/ren" TargetMode="External" Id="rId3728"/><Relationship Type="http://schemas.openxmlformats.org/officeDocument/2006/relationships/hyperlink" Target="https://scryfall.com/sets/ren" TargetMode="External" Id="rId3729"/><Relationship Type="http://schemas.openxmlformats.org/officeDocument/2006/relationships/hyperlink" Target="https://scryfall.com/sets/ren" TargetMode="External" Id="rId3730"/><Relationship Type="http://schemas.openxmlformats.org/officeDocument/2006/relationships/hyperlink" Target="https://scryfall.com/sets/rin" TargetMode="External" Id="rId3731"/><Relationship Type="http://schemas.openxmlformats.org/officeDocument/2006/relationships/hyperlink" Target="https://scryfall.com/sets/rin" TargetMode="External" Id="rId3732"/><Relationship Type="http://schemas.openxmlformats.org/officeDocument/2006/relationships/hyperlink" Target="https://scryfall.com/sets/rin" TargetMode="External" Id="rId3733"/><Relationship Type="http://schemas.openxmlformats.org/officeDocument/2006/relationships/hyperlink" Target="https://scryfall.com/sets/rin/it" TargetMode="External" Id="rId3734"/><Relationship Type="http://schemas.openxmlformats.org/officeDocument/2006/relationships/hyperlink" Target="https://scryfall.com/sets/chr" TargetMode="External" Id="rId3735"/><Relationship Type="http://schemas.openxmlformats.org/officeDocument/2006/relationships/hyperlink" Target="https://scryfall.com/sets/chr" TargetMode="External" Id="rId3736"/><Relationship Type="http://schemas.openxmlformats.org/officeDocument/2006/relationships/hyperlink" Target="https://scryfall.com/sets/chr" TargetMode="External" Id="rId3737"/><Relationship Type="http://schemas.openxmlformats.org/officeDocument/2006/relationships/hyperlink" Target="https://scryfall.com/sets/chr" TargetMode="External" Id="rId3738"/><Relationship Type="http://schemas.openxmlformats.org/officeDocument/2006/relationships/hyperlink" Target="https://scryfall.com/sets/bchr" TargetMode="External" Id="rId3739"/><Relationship Type="http://schemas.openxmlformats.org/officeDocument/2006/relationships/hyperlink" Target="https://scryfall.com/sets/bchr" TargetMode="External" Id="rId3740"/><Relationship Type="http://schemas.openxmlformats.org/officeDocument/2006/relationships/hyperlink" Target="https://scryfall.com/sets/bchr" TargetMode="External" Id="rId3741"/><Relationship Type="http://schemas.openxmlformats.org/officeDocument/2006/relationships/hyperlink" Target="https://scryfall.com/sets/bchr/ja" TargetMode="External" Id="rId3742"/><Relationship Type="http://schemas.openxmlformats.org/officeDocument/2006/relationships/hyperlink" Target="https://scryfall.com/sets/ice" TargetMode="External" Id="rId3743"/><Relationship Type="http://schemas.openxmlformats.org/officeDocument/2006/relationships/hyperlink" Target="https://scryfall.com/sets/ice" TargetMode="External" Id="rId3744"/><Relationship Type="http://schemas.openxmlformats.org/officeDocument/2006/relationships/hyperlink" Target="https://scryfall.com/sets/ice" TargetMode="External" Id="rId3745"/><Relationship Type="http://schemas.openxmlformats.org/officeDocument/2006/relationships/hyperlink" Target="https://scryfall.com/sets/4ed" TargetMode="External" Id="rId3746"/><Relationship Type="http://schemas.openxmlformats.org/officeDocument/2006/relationships/hyperlink" Target="https://scryfall.com/sets/4ed" TargetMode="External" Id="rId3747"/><Relationship Type="http://schemas.openxmlformats.org/officeDocument/2006/relationships/hyperlink" Target="https://scryfall.com/sets/4ed" TargetMode="External" Id="rId3748"/><Relationship Type="http://schemas.openxmlformats.org/officeDocument/2006/relationships/hyperlink" Target="https://scryfall.com/sets/4bb" TargetMode="External" Id="rId3749"/><Relationship Type="http://schemas.openxmlformats.org/officeDocument/2006/relationships/hyperlink" Target="https://scryfall.com/sets/4bb" TargetMode="External" Id="rId3750"/><Relationship Type="http://schemas.openxmlformats.org/officeDocument/2006/relationships/hyperlink" Target="https://scryfall.com/sets/4bb" TargetMode="External" Id="rId3751"/><Relationship Type="http://schemas.openxmlformats.org/officeDocument/2006/relationships/hyperlink" Target="https://scryfall.com/sets/pmei" TargetMode="External" Id="rId3752"/><Relationship Type="http://schemas.openxmlformats.org/officeDocument/2006/relationships/hyperlink" Target="https://scryfall.com/sets/pmei" TargetMode="External" Id="rId3753"/><Relationship Type="http://schemas.openxmlformats.org/officeDocument/2006/relationships/hyperlink" Target="https://scryfall.com/sets/pmei" TargetMode="External" Id="rId3754"/><Relationship Type="http://schemas.openxmlformats.org/officeDocument/2006/relationships/hyperlink" Target="https://scryfall.com/sets/fem" TargetMode="External" Id="rId3755"/><Relationship Type="http://schemas.openxmlformats.org/officeDocument/2006/relationships/hyperlink" Target="https://scryfall.com/sets/fem" TargetMode="External" Id="rId3756"/><Relationship Type="http://schemas.openxmlformats.org/officeDocument/2006/relationships/hyperlink" Target="https://scryfall.com/sets/fem" TargetMode="External" Id="rId3757"/><Relationship Type="http://schemas.openxmlformats.org/officeDocument/2006/relationships/hyperlink" Target="https://scryfall.com/sets/fem" TargetMode="External" Id="rId3758"/><Relationship Type="http://schemas.openxmlformats.org/officeDocument/2006/relationships/hyperlink" Target="https://scryfall.com/sets/phpr" TargetMode="External" Id="rId3759"/><Relationship Type="http://schemas.openxmlformats.org/officeDocument/2006/relationships/hyperlink" Target="https://scryfall.com/sets/phpr" TargetMode="External" Id="rId3760"/><Relationship Type="http://schemas.openxmlformats.org/officeDocument/2006/relationships/hyperlink" Target="https://scryfall.com/sets/phpr" TargetMode="External" Id="rId3761"/><Relationship Type="http://schemas.openxmlformats.org/officeDocument/2006/relationships/hyperlink" Target="https://scryfall.com/sets/drk" TargetMode="External" Id="rId3762"/><Relationship Type="http://schemas.openxmlformats.org/officeDocument/2006/relationships/hyperlink" Target="https://scryfall.com/sets/drk" TargetMode="External" Id="rId3763"/><Relationship Type="http://schemas.openxmlformats.org/officeDocument/2006/relationships/hyperlink" Target="https://scryfall.com/sets/drk" TargetMode="External" Id="rId3764"/><Relationship Type="http://schemas.openxmlformats.org/officeDocument/2006/relationships/hyperlink" Target="https://scryfall.com/sets/pdrc" TargetMode="External" Id="rId3765"/><Relationship Type="http://schemas.openxmlformats.org/officeDocument/2006/relationships/hyperlink" Target="https://scryfall.com/sets/pdrc" TargetMode="External" Id="rId3766"/><Relationship Type="http://schemas.openxmlformats.org/officeDocument/2006/relationships/hyperlink" Target="https://scryfall.com/sets/pdrc" TargetMode="External" Id="rId3767"/><Relationship Type="http://schemas.openxmlformats.org/officeDocument/2006/relationships/hyperlink" Target="https://scryfall.com/sets/pdrc" TargetMode="External" Id="rId3768"/><Relationship Type="http://schemas.openxmlformats.org/officeDocument/2006/relationships/hyperlink" Target="https://scryfall.com/sets/sum" TargetMode="External" Id="rId3769"/><Relationship Type="http://schemas.openxmlformats.org/officeDocument/2006/relationships/hyperlink" Target="https://scryfall.com/sets/sum" TargetMode="External" Id="rId3770"/><Relationship Type="http://schemas.openxmlformats.org/officeDocument/2006/relationships/hyperlink" Target="https://scryfall.com/sets/sum" TargetMode="External" Id="rId3771"/><Relationship Type="http://schemas.openxmlformats.org/officeDocument/2006/relationships/hyperlink" Target="https://scryfall.com/sets/sum" TargetMode="External" Id="rId3772"/><Relationship Type="http://schemas.openxmlformats.org/officeDocument/2006/relationships/hyperlink" Target="https://scryfall.com/sets/leg" TargetMode="External" Id="rId3773"/><Relationship Type="http://schemas.openxmlformats.org/officeDocument/2006/relationships/hyperlink" Target="https://scryfall.com/sets/leg" TargetMode="External" Id="rId3774"/><Relationship Type="http://schemas.openxmlformats.org/officeDocument/2006/relationships/hyperlink" Target="https://scryfall.com/sets/leg" TargetMode="External" Id="rId3775"/><Relationship Type="http://schemas.openxmlformats.org/officeDocument/2006/relationships/hyperlink" Target="https://scryfall.com/sets/3ed" TargetMode="External" Id="rId3776"/><Relationship Type="http://schemas.openxmlformats.org/officeDocument/2006/relationships/hyperlink" Target="https://scryfall.com/sets/3ed" TargetMode="External" Id="rId3777"/><Relationship Type="http://schemas.openxmlformats.org/officeDocument/2006/relationships/hyperlink" Target="https://scryfall.com/sets/3ed" TargetMode="External" Id="rId3778"/><Relationship Type="http://schemas.openxmlformats.org/officeDocument/2006/relationships/hyperlink" Target="https://scryfall.com/sets/fbb" TargetMode="External" Id="rId3779"/><Relationship Type="http://schemas.openxmlformats.org/officeDocument/2006/relationships/hyperlink" Target="https://scryfall.com/sets/fbb" TargetMode="External" Id="rId3780"/><Relationship Type="http://schemas.openxmlformats.org/officeDocument/2006/relationships/hyperlink" Target="https://scryfall.com/sets/fbb" TargetMode="External" Id="rId3781"/><Relationship Type="http://schemas.openxmlformats.org/officeDocument/2006/relationships/hyperlink" Target="https://scryfall.com/sets/atq" TargetMode="External" Id="rId3782"/><Relationship Type="http://schemas.openxmlformats.org/officeDocument/2006/relationships/hyperlink" Target="https://scryfall.com/sets/atq" TargetMode="External" Id="rId3783"/><Relationship Type="http://schemas.openxmlformats.org/officeDocument/2006/relationships/hyperlink" Target="https://scryfall.com/sets/atq" TargetMode="External" Id="rId3784"/><Relationship Type="http://schemas.openxmlformats.org/officeDocument/2006/relationships/hyperlink" Target="https://scryfall.com/sets/atq" TargetMode="External" Id="rId3785"/><Relationship Type="http://schemas.openxmlformats.org/officeDocument/2006/relationships/hyperlink" Target="https://scryfall.com/sets/arn" TargetMode="External" Id="rId3786"/><Relationship Type="http://schemas.openxmlformats.org/officeDocument/2006/relationships/hyperlink" Target="https://scryfall.com/sets/arn" TargetMode="External" Id="rId3787"/><Relationship Type="http://schemas.openxmlformats.org/officeDocument/2006/relationships/hyperlink" Target="https://scryfall.com/sets/arn" TargetMode="External" Id="rId3788"/><Relationship Type="http://schemas.openxmlformats.org/officeDocument/2006/relationships/hyperlink" Target="https://scryfall.com/sets/arn" TargetMode="External" Id="rId3789"/><Relationship Type="http://schemas.openxmlformats.org/officeDocument/2006/relationships/hyperlink" Target="https://scryfall.com/sets/cei" TargetMode="External" Id="rId3790"/><Relationship Type="http://schemas.openxmlformats.org/officeDocument/2006/relationships/hyperlink" Target="https://scryfall.com/sets/cei" TargetMode="External" Id="rId3791"/><Relationship Type="http://schemas.openxmlformats.org/officeDocument/2006/relationships/hyperlink" Target="https://scryfall.com/sets/cei" TargetMode="External" Id="rId3792"/><Relationship Type="http://schemas.openxmlformats.org/officeDocument/2006/relationships/hyperlink" Target="https://scryfall.com/sets/cei" TargetMode="External" Id="rId3793"/><Relationship Type="http://schemas.openxmlformats.org/officeDocument/2006/relationships/hyperlink" Target="https://scryfall.com/sets/ced" TargetMode="External" Id="rId3794"/><Relationship Type="http://schemas.openxmlformats.org/officeDocument/2006/relationships/hyperlink" Target="https://scryfall.com/sets/ced" TargetMode="External" Id="rId3795"/><Relationship Type="http://schemas.openxmlformats.org/officeDocument/2006/relationships/hyperlink" Target="https://scryfall.com/sets/ced" TargetMode="External" Id="rId3796"/><Relationship Type="http://schemas.openxmlformats.org/officeDocument/2006/relationships/hyperlink" Target="https://scryfall.com/sets/ced" TargetMode="External" Id="rId3797"/><Relationship Type="http://schemas.openxmlformats.org/officeDocument/2006/relationships/hyperlink" Target="https://scryfall.com/sets/2ed" TargetMode="External" Id="rId3798"/><Relationship Type="http://schemas.openxmlformats.org/officeDocument/2006/relationships/hyperlink" Target="https://scryfall.com/sets/2ed" TargetMode="External" Id="rId3799"/><Relationship Type="http://schemas.openxmlformats.org/officeDocument/2006/relationships/hyperlink" Target="https://scryfall.com/sets/2ed" TargetMode="External" Id="rId3800"/><Relationship Type="http://schemas.openxmlformats.org/officeDocument/2006/relationships/hyperlink" Target="https://scryfall.com/sets/2ed" TargetMode="External" Id="rId3801"/><Relationship Type="http://schemas.openxmlformats.org/officeDocument/2006/relationships/hyperlink" Target="https://scryfall.com/sets/leb" TargetMode="External" Id="rId3802"/><Relationship Type="http://schemas.openxmlformats.org/officeDocument/2006/relationships/hyperlink" Target="https://scryfall.com/sets/leb" TargetMode="External" Id="rId3803"/><Relationship Type="http://schemas.openxmlformats.org/officeDocument/2006/relationships/hyperlink" Target="https://scryfall.com/sets/leb" TargetMode="External" Id="rId3804"/><Relationship Type="http://schemas.openxmlformats.org/officeDocument/2006/relationships/hyperlink" Target="https://scryfall.com/sets/leb" TargetMode="External" Id="rId3805"/><Relationship Type="http://schemas.openxmlformats.org/officeDocument/2006/relationships/hyperlink" Target="https://scryfall.com/sets/lea" TargetMode="External" Id="rId3806"/><Relationship Type="http://schemas.openxmlformats.org/officeDocument/2006/relationships/hyperlink" Target="https://scryfall.com/sets/lea" TargetMode="External" Id="rId3807"/><Relationship Type="http://schemas.openxmlformats.org/officeDocument/2006/relationships/hyperlink" Target="https://scryfall.com/sets/lea" TargetMode="External" Id="rId3808"/><Relationship Type="http://schemas.openxmlformats.org/officeDocument/2006/relationships/hyperlink" Target="https://scryfall.com/sets/lea" TargetMode="External" Id="rId3809"/></Relationships>
</file>

<file path=xl/worksheets/sheet1.xml><?xml version="1.0" encoding="utf-8"?>
<worksheet xmlns="http://schemas.openxmlformats.org/spreadsheetml/2006/main">
  <sheetPr filterMode="0">
    <outlinePr summaryBelow="1" summaryRight="1"/>
    <pageSetUpPr fitToPage="0"/>
  </sheetPr>
  <dimension ref="A1:H25"/>
  <sheetViews>
    <sheetView showFormulas="0" showGridLines="1" showRowColHeaders="1" showZeros="1" rightToLeft="0" tabSelected="0" showOutlineSymbols="1" defaultGridColor="1" view="normal" topLeftCell="A1" colorId="64" zoomScale="100" zoomScaleNormal="100" zoomScalePageLayoutView="100" workbookViewId="0">
      <selection pane="topLeft" activeCell="E18" activeCellId="0" sqref="E18"/>
    </sheetView>
  </sheetViews>
  <sheetFormatPr baseColWidth="8" defaultColWidth="8.54296875" defaultRowHeight="15" zeroHeight="0" outlineLevelRow="0"/>
  <cols>
    <col width="8" customWidth="1" style="19" min="1" max="1"/>
    <col width="24.15" customWidth="1" style="19" min="2" max="2"/>
    <col width="13.85" customWidth="1" style="19" min="3" max="3"/>
    <col width="19.57" customWidth="1" style="19" min="4" max="4"/>
    <col width="10.28" customWidth="1" style="19" min="5" max="5"/>
    <col width="10.85" customWidth="1" style="19" min="6" max="7"/>
    <col width="8.699999999999999" customWidth="1" style="19" min="8" max="8"/>
  </cols>
  <sheetData>
    <row r="1" ht="15" customHeight="1" s="20">
      <c r="A1" s="19" t="inlineStr">
        <is>
          <t>Rank</t>
        </is>
      </c>
      <c r="B1" s="19" t="inlineStr">
        <is>
          <t>Name</t>
        </is>
      </c>
      <c r="C1" s="19" t="inlineStr">
        <is>
          <t>CardMarket</t>
        </is>
      </c>
      <c r="D1" s="19" t="inlineStr">
        <is>
          <t>Companies House</t>
        </is>
      </c>
      <c r="E1" s="19" t="inlineStr">
        <is>
          <t>Domain</t>
        </is>
      </c>
      <c r="F1" s="19" t="inlineStr">
        <is>
          <t>YouTube</t>
        </is>
      </c>
      <c r="G1" s="19" t="inlineStr">
        <is>
          <t>Tierney Approved</t>
        </is>
      </c>
      <c r="H1" s="19" t="inlineStr">
        <is>
          <t>Notes</t>
        </is>
      </c>
    </row>
    <row r="2" ht="15" customHeight="1" s="20">
      <c r="A2" s="19" t="n">
        <v>1</v>
      </c>
      <c r="B2" s="19" t="inlineStr">
        <is>
          <t>Shuffle &amp; Skirmish</t>
        </is>
      </c>
      <c r="C2" s="19">
        <f>TRUE()</f>
        <v/>
      </c>
      <c r="D2" s="19">
        <f>TRUE()</f>
        <v/>
      </c>
      <c r="E2" s="19">
        <f>TRUE()</f>
        <v/>
      </c>
      <c r="F2" s="19">
        <f>TRUE()</f>
        <v/>
      </c>
      <c r="G2" s="19">
        <f>TRUE()</f>
        <v/>
      </c>
    </row>
    <row r="3" ht="15" customHeight="1" s="20">
      <c r="A3" s="19" t="n">
        <v>2</v>
      </c>
      <c r="B3" s="19" t="inlineStr">
        <is>
          <t>Mana &amp; Miniatures</t>
        </is>
      </c>
      <c r="C3" s="19">
        <f>TRUE()</f>
        <v/>
      </c>
      <c r="D3" s="19">
        <f>TRUE()</f>
        <v/>
      </c>
      <c r="E3" s="19">
        <f>TRUE()</f>
        <v/>
      </c>
      <c r="F3" s="19">
        <f>TRUE()</f>
        <v/>
      </c>
      <c r="G3" s="19">
        <f>TRUE()</f>
        <v/>
      </c>
    </row>
    <row r="4" ht="15" customHeight="1" s="20">
      <c r="A4" s="19" t="n">
        <v>3</v>
      </c>
      <c r="B4" s="19" t="inlineStr">
        <is>
          <t>Draw &amp; Deploy</t>
        </is>
      </c>
      <c r="C4" s="19">
        <f>TRUE()</f>
        <v/>
      </c>
      <c r="D4" s="19">
        <f>TRUE()</f>
        <v/>
      </c>
      <c r="E4" s="19">
        <f>TRUE()</f>
        <v/>
      </c>
      <c r="F4" s="19">
        <f>TRUE()</f>
        <v/>
      </c>
      <c r="G4" s="19">
        <f>FALSE()</f>
        <v/>
      </c>
    </row>
    <row r="5" ht="15" customHeight="1" s="20">
      <c r="A5" s="19" t="n">
        <v>4</v>
      </c>
      <c r="B5" s="19" t="inlineStr">
        <is>
          <t>Sum of All Plays</t>
        </is>
      </c>
      <c r="C5" s="19">
        <f>TRUE()</f>
        <v/>
      </c>
      <c r="D5" s="19">
        <f>TRUE()</f>
        <v/>
      </c>
      <c r="E5" s="19">
        <f>TRUE()</f>
        <v/>
      </c>
      <c r="F5" s="19">
        <f>TRUE()</f>
        <v/>
      </c>
      <c r="G5" s="19">
        <f>FALSE()</f>
        <v/>
      </c>
    </row>
    <row r="6" ht="15" customHeight="1" s="20">
      <c r="A6" s="19" t="n">
        <v>5</v>
      </c>
      <c r="B6" s="19" t="inlineStr">
        <is>
          <t>Shufflin' &amp; Scufflin'</t>
        </is>
      </c>
      <c r="C6" s="19">
        <f>TRUE()</f>
        <v/>
      </c>
      <c r="D6" s="19">
        <f>TRUE()</f>
        <v/>
      </c>
      <c r="E6" s="19">
        <f>TRUE()</f>
        <v/>
      </c>
      <c r="F6" s="19">
        <f>TRUE()</f>
        <v/>
      </c>
      <c r="G6" s="19">
        <f>FALSE()</f>
        <v/>
      </c>
      <c r="H6" s="19" t="inlineStr">
        <is>
          <t>Gullen family favourite, Name clashes with content on YT</t>
        </is>
      </c>
    </row>
    <row r="7" ht="15" customHeight="1" s="20">
      <c r="A7" s="19" t="n">
        <v>6</v>
      </c>
      <c r="B7" s="19" t="inlineStr">
        <is>
          <t>Strategic Shuffle</t>
        </is>
      </c>
      <c r="C7" s="19">
        <f>TRUE()</f>
        <v/>
      </c>
      <c r="D7" s="19">
        <f>TRUE()</f>
        <v/>
      </c>
      <c r="E7" s="19">
        <f>FALSE()</f>
        <v/>
      </c>
      <c r="F7" s="19">
        <f>TRUE()</f>
        <v/>
      </c>
      <c r="G7" s="19">
        <f>FALSE()</f>
        <v/>
      </c>
    </row>
    <row r="8" ht="15" customHeight="1" s="20">
      <c r="A8" s="19" t="n">
        <v>7</v>
      </c>
      <c r="B8" s="19" t="inlineStr">
        <is>
          <t>Deck Check</t>
        </is>
      </c>
      <c r="C8" s="19">
        <f>TRUE()</f>
        <v/>
      </c>
      <c r="D8" s="19">
        <f>TRUE()</f>
        <v/>
      </c>
      <c r="F8" s="19">
        <f>FALSE()</f>
        <v/>
      </c>
      <c r="G8" s="19">
        <f>TRUE()</f>
        <v/>
      </c>
    </row>
    <row r="9" ht="15" customHeight="1" s="20">
      <c r="A9" s="19" t="n">
        <v>8</v>
      </c>
      <c r="B9" s="19" t="inlineStr">
        <is>
          <t>Friendly Fire Gaming</t>
        </is>
      </c>
      <c r="C9" s="19">
        <f>TRUE()</f>
        <v/>
      </c>
      <c r="D9" s="19">
        <f>TRUE()</f>
        <v/>
      </c>
      <c r="F9" s="19">
        <f>FALSE()</f>
        <v/>
      </c>
      <c r="G9" s="19">
        <f>FALSE()</f>
        <v/>
      </c>
    </row>
    <row r="10" ht="15" customHeight="1" s="20">
      <c r="A10" s="19" t="n">
        <v>9</v>
      </c>
      <c r="B10" s="19" t="inlineStr">
        <is>
          <t>Tabletop Chronicles</t>
        </is>
      </c>
      <c r="C10" s="19">
        <f>TRUE()</f>
        <v/>
      </c>
      <c r="D10" s="19">
        <f>TRUE()</f>
        <v/>
      </c>
      <c r="F10" s="19">
        <f>FALSE()</f>
        <v/>
      </c>
      <c r="G10" s="19">
        <f>TRUE()</f>
        <v/>
      </c>
    </row>
    <row r="11" ht="15" customHeight="1" s="20">
      <c r="A11" s="19" t="n">
        <v>10</v>
      </c>
      <c r="B11" s="19" t="inlineStr">
        <is>
          <t>Critical Collection</t>
        </is>
      </c>
      <c r="C11" s="19">
        <f>TRUE()</f>
        <v/>
      </c>
      <c r="D11" s="19">
        <f>TRUE()</f>
        <v/>
      </c>
      <c r="F11" s="19">
        <f>FALSE()</f>
        <v/>
      </c>
      <c r="G11" s="19">
        <f>FALSE()</f>
        <v/>
      </c>
    </row>
    <row r="12" ht="15" customHeight="1" s="20">
      <c r="A12" s="19" t="n">
        <v>11</v>
      </c>
      <c r="B12" s="19" t="inlineStr">
        <is>
          <t>Expected Value Gaming</t>
        </is>
      </c>
      <c r="C12" s="19">
        <f>TRUE()</f>
        <v/>
      </c>
      <c r="D12" s="19">
        <f>TRUE()</f>
        <v/>
      </c>
      <c r="F12" s="19">
        <f>FALSE()</f>
        <v/>
      </c>
      <c r="G12" s="19">
        <f>FALSE()</f>
        <v/>
      </c>
    </row>
    <row r="13" ht="81" customHeight="1" s="20">
      <c r="A13" s="19" t="n">
        <v>12</v>
      </c>
      <c r="B13" s="19" t="inlineStr">
        <is>
          <t>Casual Competitive Gaming</t>
        </is>
      </c>
      <c r="D13" s="19">
        <f>TRUE()</f>
        <v/>
      </c>
      <c r="G13" s="19">
        <f>FALSE()</f>
        <v/>
      </c>
      <c r="H13" s="21" t="inlineStr">
        <is>
          <t>Juxtaposition
Mouthful
Lots of similar names</t>
        </is>
      </c>
    </row>
    <row r="14" ht="15" customHeight="1" s="20">
      <c r="A14" s="19" t="n">
        <v>13</v>
      </c>
      <c r="B14" s="19" t="inlineStr">
        <is>
          <t>Calculated Gaming</t>
        </is>
      </c>
      <c r="D14" s="19">
        <f>TRUE()</f>
        <v/>
      </c>
      <c r="G14" s="19">
        <f>FALSE()</f>
        <v/>
      </c>
      <c r="H14" s="19" t="inlineStr">
        <is>
          <t>Saturated name</t>
        </is>
      </c>
    </row>
    <row r="15" ht="15" customHeight="1" s="20">
      <c r="A15" s="19" t="n">
        <v>14</v>
      </c>
      <c r="B15" s="19" t="inlineStr">
        <is>
          <t>Plus One Gaming</t>
        </is>
      </c>
      <c r="D15" s="19">
        <f>TRUE()</f>
        <v/>
      </c>
      <c r="G15" s="19">
        <f>FALSE()</f>
        <v/>
      </c>
      <c r="H15" s="19" t="inlineStr">
        <is>
          <t>Saturated name</t>
        </is>
      </c>
    </row>
    <row r="16" ht="15" customHeight="1" s="20">
      <c r="A16" s="19" t="n">
        <v>15</v>
      </c>
      <c r="B16" s="19" t="inlineStr">
        <is>
          <t>Calculate And Conquer</t>
        </is>
      </c>
      <c r="D16" s="19">
        <f>TRUE()</f>
        <v/>
      </c>
      <c r="G16" s="19">
        <f>FALSE()</f>
        <v/>
      </c>
      <c r="H16" s="19" t="inlineStr">
        <is>
          <t>Saturated name</t>
        </is>
      </c>
    </row>
    <row r="17" ht="15" customHeight="1" s="20">
      <c r="A17" s="19" t="n">
        <v>16</v>
      </c>
      <c r="B17" s="19" t="inlineStr">
        <is>
          <t>Odds &amp; Minis</t>
        </is>
      </c>
      <c r="D17" s="19">
        <f>TRUE()</f>
        <v/>
      </c>
      <c r="G17" s="19">
        <f>FALSE()</f>
        <v/>
      </c>
      <c r="H17" s="19" t="inlineStr">
        <is>
          <t>Saturated name</t>
        </is>
      </c>
    </row>
    <row r="18" ht="15" customHeight="1" s="20">
      <c r="A18" s="19" t="n">
        <v>17</v>
      </c>
      <c r="B18" s="19" t="inlineStr">
        <is>
          <t>Roll &amp; Calculate</t>
        </is>
      </c>
      <c r="D18" s="19">
        <f>TRUE()</f>
        <v/>
      </c>
      <c r="G18" s="19">
        <f>FALSE()</f>
        <v/>
      </c>
      <c r="H18" s="19" t="inlineStr">
        <is>
          <t>Saturated name</t>
        </is>
      </c>
    </row>
    <row r="19" ht="15" customHeight="1" s="20">
      <c r="A19" s="19" t="n">
        <v>18</v>
      </c>
      <c r="B19" s="19" t="inlineStr">
        <is>
          <t>Tactical Table Gaming</t>
        </is>
      </c>
      <c r="D19" s="19">
        <f>TRUE()</f>
        <v/>
      </c>
      <c r="G19" s="19">
        <f>FALSE()</f>
        <v/>
      </c>
      <c r="H19" s="19" t="inlineStr">
        <is>
          <t>Saturated name</t>
        </is>
      </c>
    </row>
    <row r="20" ht="15" customHeight="1" s="20">
      <c r="A20" s="19" t="n">
        <v>19</v>
      </c>
      <c r="B20" s="19" t="inlineStr">
        <is>
          <t>Measured Moves Gaming</t>
        </is>
      </c>
      <c r="D20" s="19">
        <f>TRUE()</f>
        <v/>
      </c>
      <c r="G20" s="19">
        <f>FALSE()</f>
        <v/>
      </c>
      <c r="H20" s="19" t="inlineStr">
        <is>
          <t>Saturated name</t>
        </is>
      </c>
    </row>
    <row r="21" ht="15" customHeight="1" s="20">
      <c r="A21" s="19" t="n">
        <v>20</v>
      </c>
      <c r="B21" s="19" t="inlineStr">
        <is>
          <t>Tap That Gaming</t>
        </is>
      </c>
      <c r="D21" s="19">
        <f>TRUE()</f>
        <v/>
      </c>
      <c r="G21" s="19">
        <f>FALSE()</f>
        <v/>
      </c>
      <c r="H21" s="19" t="inlineStr">
        <is>
          <t>Too degrading to women?</t>
        </is>
      </c>
    </row>
    <row r="22" ht="15" customHeight="1" s="20">
      <c r="A22" s="19" t="n">
        <v>21</v>
      </c>
      <c r="B22" s="19" t="inlineStr">
        <is>
          <t>The Gaming Table</t>
        </is>
      </c>
      <c r="D22" s="19">
        <f>TRUE()</f>
        <v/>
      </c>
      <c r="G22" s="19">
        <f>TRUE()</f>
        <v/>
      </c>
      <c r="H22" s="19" t="inlineStr">
        <is>
          <t>Too long? "The Games Table" exists on CH</t>
        </is>
      </c>
    </row>
    <row r="23" ht="15" customHeight="1" s="20">
      <c r="A23" s="19" t="n">
        <v>22</v>
      </c>
      <c r="B23" s="19" t="inlineStr">
        <is>
          <t>Optimal Play Gaming</t>
        </is>
      </c>
      <c r="D23" s="19">
        <f>TRUE()</f>
        <v/>
      </c>
      <c r="G23" s="19">
        <f>FALSE()</f>
        <v/>
      </c>
      <c r="H23" s="19" t="inlineStr">
        <is>
          <t>Very saturated name</t>
        </is>
      </c>
    </row>
    <row r="24" ht="15" customHeight="1" s="20">
      <c r="A24" s="19" t="n">
        <v>23</v>
      </c>
      <c r="B24" s="19" t="inlineStr">
        <is>
          <t>The Hobby Hub</t>
        </is>
      </c>
      <c r="D24" s="19">
        <f>FALSE()</f>
        <v/>
      </c>
      <c r="G24" s="19">
        <f>FALSE()</f>
        <v/>
      </c>
    </row>
    <row r="25" ht="15" customHeight="1" s="20">
      <c r="A25" s="19" t="n">
        <v>24</v>
      </c>
      <c r="B25" s="19" t="inlineStr">
        <is>
          <t>Card It</t>
        </is>
      </c>
      <c r="D25" s="19">
        <f>FALSE()</f>
        <v/>
      </c>
      <c r="G25" s="19">
        <f>FALSE()</f>
        <v/>
      </c>
    </row>
  </sheetData>
  <printOptions horizontalCentered="0" verticalCentered="0" headings="0" gridLines="0" gridLinesSet="1"/>
  <pageMargins left="0.7" right="0.7" top="0.75" bottom="0.75" header="0.511811023622047" footer="0.511811023622047"/>
  <pageSetup orientation="portrait" paperSize="9" scale="100" fitToHeight="1" fitToWidth="1" pageOrder="downThenOver" blackAndWhite="0" draft="0" horizontalDpi="300" verticalDpi="300" copies="1"/>
  <tableParts count="1">
    <tablePart xmlns:r="http://schemas.openxmlformats.org/officeDocument/2006/relationships" r:id="rId1"/>
  </tableParts>
</worksheet>
</file>

<file path=xl/worksheets/sheet2.xml><?xml version="1.0" encoding="utf-8"?>
<worksheet xmlns="http://schemas.openxmlformats.org/spreadsheetml/2006/main">
  <sheetPr filterMode="0">
    <outlinePr summaryBelow="1" summaryRight="1"/>
    <pageSetUpPr fitToPage="0"/>
  </sheetPr>
  <dimension ref="A1:AA9"/>
  <sheetViews>
    <sheetView showFormulas="0" showGridLines="1" showRowColHeaders="1" showZeros="1" rightToLeft="0" tabSelected="0" showOutlineSymbols="1" defaultGridColor="1" view="normal" topLeftCell="A1" colorId="64" zoomScale="100" zoomScaleNormal="100" zoomScalePageLayoutView="100" workbookViewId="0">
      <selection pane="topLeft" activeCell="C3" activeCellId="0" sqref="C3"/>
    </sheetView>
  </sheetViews>
  <sheetFormatPr baseColWidth="8" defaultColWidth="8.54296875" defaultRowHeight="15" zeroHeight="0" outlineLevelRow="0"/>
  <cols>
    <col width="10.85" customWidth="1" style="19" min="1" max="2"/>
    <col width="22.28" customWidth="1" style="19" min="3" max="3"/>
    <col width="14" customWidth="1" style="19" min="4" max="7"/>
    <col width="22.43" customWidth="1" style="19" min="8" max="8"/>
    <col width="33.14" customWidth="1" style="19" min="12" max="12"/>
    <col width="13.85" customWidth="1" style="19" min="17" max="17"/>
    <col width="33.28" customWidth="1" style="19" min="18" max="18"/>
    <col width="11.71" customWidth="1" style="19" min="23" max="23"/>
    <col width="13.14" customWidth="1" style="19" min="24" max="24"/>
    <col width="14.28" customWidth="1" style="19" min="25" max="25"/>
    <col width="13" customWidth="1" style="19" min="26" max="26"/>
    <col width="17.57" customWidth="1" style="19" min="27" max="27"/>
  </cols>
  <sheetData>
    <row r="1" ht="68.25" customHeight="1" s="20">
      <c r="A1" s="19" t="inlineStr">
        <is>
          <t>Index</t>
        </is>
      </c>
      <c r="B1" s="19" t="inlineStr">
        <is>
          <t>Set Type</t>
        </is>
      </c>
      <c r="C1" s="19" t="inlineStr">
        <is>
          <t>Buy Window (Months)</t>
        </is>
      </c>
      <c r="D1" s="19" t="inlineStr">
        <is>
          <t>Why</t>
        </is>
      </c>
      <c r="E1" s="19" t="inlineStr">
        <is>
          <t>Heavy Printing Months</t>
        </is>
      </c>
      <c r="F1" s="19" t="inlineStr">
        <is>
          <t>Tapering Months</t>
        </is>
      </c>
      <c r="G1" s="19" t="inlineStr">
        <is>
          <t>Final Print Run Months</t>
        </is>
      </c>
      <c r="H1" s="19" t="inlineStr">
        <is>
          <t>Sell Window (Months)</t>
        </is>
      </c>
      <c r="I1" s="21" t="inlineStr">
        <is>
          <t>Buy Window Month Start</t>
        </is>
      </c>
      <c r="J1" s="21" t="inlineStr">
        <is>
          <t>Buy Window Month End</t>
        </is>
      </c>
      <c r="K1" s="21" t="inlineStr">
        <is>
          <t>Heavy Printing Window Month Start</t>
        </is>
      </c>
      <c r="L1" s="19" t="inlineStr">
        <is>
          <t>Heavy Printing Window Month End</t>
        </is>
      </c>
      <c r="M1" s="21" t="inlineStr">
        <is>
          <t>Sell Window Month Start</t>
        </is>
      </c>
      <c r="N1" s="21" t="inlineStr">
        <is>
          <t>Sell Window Month End</t>
        </is>
      </c>
      <c r="Q1" s="19" t="inlineStr">
        <is>
          <t>My Set Type</t>
        </is>
      </c>
      <c r="R1" s="19" t="inlineStr">
        <is>
          <t>Corresponding Scryfall Set Type(s)</t>
        </is>
      </c>
      <c r="W1" s="19" t="inlineStr">
        <is>
          <t>Set Name</t>
        </is>
      </c>
      <c r="X1" s="19" t="inlineStr">
        <is>
          <t>Card Count</t>
        </is>
      </c>
      <c r="Y1" s="19" t="inlineStr">
        <is>
          <t>Released On</t>
        </is>
      </c>
      <c r="Z1" s="19" t="inlineStr">
        <is>
          <t>Type Name</t>
        </is>
      </c>
      <c r="AA1" s="19" t="inlineStr">
        <is>
          <t>Language Codes</t>
        </is>
      </c>
    </row>
    <row r="2" ht="15" customHeight="1" s="20">
      <c r="A2" s="19" t="n">
        <v>1</v>
      </c>
      <c r="B2" s="19" t="inlineStr">
        <is>
          <t>Standard Expansion</t>
        </is>
      </c>
      <c r="C2" s="22" t="inlineStr">
        <is>
          <t>18-24</t>
        </is>
      </c>
      <c r="D2" s="19" t="inlineStr">
        <is>
          <t>Approaching end of print, prices haven't spiked yet</t>
        </is>
      </c>
      <c r="E2" s="22" t="inlineStr">
        <is>
          <t>1-18</t>
        </is>
      </c>
      <c r="F2" s="22" t="inlineStr">
        <is>
          <t>18-24</t>
        </is>
      </c>
      <c r="G2" s="22" t="inlineStr">
        <is>
          <t>24-30</t>
        </is>
      </c>
      <c r="H2" s="19" t="inlineStr">
        <is>
          <t>36-48+</t>
        </is>
      </c>
      <c r="I2" s="19" t="n">
        <v>18</v>
      </c>
      <c r="J2" s="19" t="n">
        <v>24</v>
      </c>
      <c r="K2" s="19">
        <f t="array" ref="K2:K2">_xlfn.NUMBERVALUE(INDEX(_xlfn.textsplit(tbl_MTG_Set_Type[[#This Row],[Heavy Printing Months]], "-"), 1), ".", ",")</f>
        <v/>
      </c>
      <c r="L2" s="19">
        <f t="array" ref="L2:L2">_xlfn.NUMBERVALUE(INDEX(_xlfn.textsplit(tbl_MTG_Set_Type[[#This Row],[Heavy Printing Months]], "-"), COLUMNS(_xlfn.textsplit(tbl_MTG_Set_Type[[#This Row],[Heavy Printing Months]], "-"))), ".", ",")</f>
        <v/>
      </c>
      <c r="M2" s="19" t="n">
        <v>36</v>
      </c>
      <c r="N2" s="19" t="n">
        <v>48</v>
      </c>
      <c r="Q2" s="19" t="inlineStr">
        <is>
          <t>Standard Expansion</t>
        </is>
      </c>
      <c r="R2" s="19" t="inlineStr">
        <is>
          <t>core, expansion</t>
        </is>
      </c>
    </row>
    <row r="3" ht="15" customHeight="1" s="20">
      <c r="A3" s="19" t="n">
        <v>2</v>
      </c>
      <c r="B3" s="19" t="inlineStr">
        <is>
          <t>Remastered</t>
        </is>
      </c>
      <c r="C3" s="22" t="inlineStr">
        <is>
          <t>3-6</t>
        </is>
      </c>
      <c r="D3" s="19" t="inlineStr">
        <is>
          <t>Usually stay expensive</t>
        </is>
      </c>
      <c r="E3" s="22" t="inlineStr">
        <is>
          <t>6-12</t>
        </is>
      </c>
      <c r="F3" s="22" t="n"/>
      <c r="G3" s="22" t="n"/>
      <c r="H3" s="22" t="inlineStr">
        <is>
          <t>18-36+</t>
        </is>
      </c>
      <c r="I3" s="19" t="n">
        <v>3</v>
      </c>
      <c r="J3" s="19" t="n">
        <v>6</v>
      </c>
      <c r="K3" s="19">
        <f t="array" ref="K3:K3">_xlfn.NUMBERVALUE(INDEX(_xlfn.textsplit(tbl_MTG_Set_Type[[#This Row],[Heavy Printing Months]], "-"), 1), ".", ",")</f>
        <v/>
      </c>
      <c r="L3" s="19">
        <f t="array" ref="L3:L3">_xlfn.NUMBERVALUE(INDEX(_xlfn.textsplit(tbl_MTG_Set_Type[[#This Row],[Heavy Printing Months]], "-"), COLUMNS(_xlfn.textsplit(tbl_MTG_Set_Type[[#This Row],[Heavy Printing Months]], "-"))), ".", ",")</f>
        <v/>
      </c>
      <c r="M3" s="19" t="n">
        <v>18</v>
      </c>
      <c r="N3" s="19" t="n">
        <v>36</v>
      </c>
      <c r="Q3" s="19" t="inlineStr">
        <is>
          <t>Remastered</t>
        </is>
      </c>
      <c r="R3" s="19" t="inlineStr">
        <is>
          <t>masters</t>
        </is>
      </c>
    </row>
    <row r="4" ht="15" customHeight="1" s="20">
      <c r="A4" s="19" t="n">
        <v>3</v>
      </c>
      <c r="B4" s="19" t="inlineStr">
        <is>
          <t>Masters</t>
        </is>
      </c>
      <c r="C4" s="22" t="inlineStr">
        <is>
          <t>Avoid at retail</t>
        </is>
      </c>
      <c r="D4" s="19" t="inlineStr">
        <is>
          <t>Too expensive from launch</t>
        </is>
      </c>
      <c r="E4" s="22" t="inlineStr">
        <is>
          <t>6-12</t>
        </is>
      </c>
      <c r="F4" s="22" t="n"/>
      <c r="G4" s="22" t="n"/>
      <c r="H4" s="22" t="inlineStr">
        <is>
          <t>24-60+</t>
        </is>
      </c>
      <c r="I4" s="19" t="n"/>
      <c r="J4" s="19" t="n"/>
      <c r="K4" s="19">
        <f t="array" ref="K4:K4">_xlfn.NUMBERVALUE(INDEX(_xlfn.textsplit(tbl_MTG_Set_Type[[#This Row],[Heavy Printing Months]], "-"), 1), ".", ",")</f>
        <v/>
      </c>
      <c r="L4" s="19">
        <f t="array" ref="L4:L4">_xlfn.NUMBERVALUE(INDEX(_xlfn.textsplit(tbl_MTG_Set_Type[[#This Row],[Heavy Printing Months]], "-"), COLUMNS(_xlfn.textsplit(tbl_MTG_Set_Type[[#This Row],[Heavy Printing Months]], "-"))), ".", ",")</f>
        <v/>
      </c>
      <c r="M4" s="19" t="n">
        <v>24</v>
      </c>
      <c r="N4" s="19" t="n">
        <v>60</v>
      </c>
      <c r="Q4" s="19" t="inlineStr">
        <is>
          <t>Masters</t>
        </is>
      </c>
      <c r="R4" s="19" t="inlineStr">
        <is>
          <t>masters</t>
        </is>
      </c>
    </row>
    <row r="5" ht="15" customHeight="1" s="20">
      <c r="A5" s="19" t="n">
        <v>4</v>
      </c>
      <c r="B5" s="19" t="inlineStr">
        <is>
          <t>Modern Horizons</t>
        </is>
      </c>
      <c r="C5" s="22" t="inlineStr">
        <is>
          <t>6-12</t>
        </is>
      </c>
      <c r="D5" s="19" t="inlineStr">
        <is>
          <t>If prices dip below launch</t>
        </is>
      </c>
      <c r="E5" s="22" t="inlineStr">
        <is>
          <t>6-12</t>
        </is>
      </c>
      <c r="F5" s="22" t="n"/>
      <c r="G5" s="22" t="n"/>
      <c r="H5" s="22" t="inlineStr">
        <is>
          <t>24-48+</t>
        </is>
      </c>
      <c r="I5" s="19" t="n">
        <v>6</v>
      </c>
      <c r="J5" s="19" t="n">
        <v>12</v>
      </c>
      <c r="K5" s="19">
        <f t="array" ref="K5:K5">_xlfn.NUMBERVALUE(INDEX(_xlfn.textsplit(tbl_MTG_Set_Type[[#This Row],[Heavy Printing Months]], "-"), 1), ".", ",")</f>
        <v/>
      </c>
      <c r="L5" s="19">
        <f t="array" ref="L5:L5">_xlfn.NUMBERVALUE(INDEX(_xlfn.textsplit(tbl_MTG_Set_Type[[#This Row],[Heavy Printing Months]], "-"), COLUMNS(_xlfn.textsplit(tbl_MTG_Set_Type[[#This Row],[Heavy Printing Months]], "-"))), ".", ",")</f>
        <v/>
      </c>
      <c r="M5" s="19" t="n">
        <v>24</v>
      </c>
      <c r="N5" s="19" t="n">
        <v>48</v>
      </c>
      <c r="Q5" s="19" t="inlineStr">
        <is>
          <t>Modern Horizons</t>
        </is>
      </c>
      <c r="R5" s="19" t="inlineStr">
        <is>
          <t>draft_innovation (filter by set name)</t>
        </is>
      </c>
    </row>
    <row r="6" ht="15" customHeight="1" s="20">
      <c r="A6" s="19" t="n">
        <v>5</v>
      </c>
      <c r="B6" s="19" t="inlineStr">
        <is>
          <t>Commander</t>
        </is>
      </c>
      <c r="C6" s="22" t="inlineStr">
        <is>
          <t>3-12</t>
        </is>
      </c>
      <c r="D6" s="19" t="inlineStr">
        <is>
          <t>Clearance phase</t>
        </is>
      </c>
      <c r="E6" s="22" t="inlineStr">
        <is>
          <t>12-18</t>
        </is>
      </c>
      <c r="F6" s="22" t="n"/>
      <c r="G6" s="22" t="n"/>
      <c r="H6" s="22" t="inlineStr">
        <is>
          <t>24+</t>
        </is>
      </c>
      <c r="I6" s="19" t="n">
        <v>3</v>
      </c>
      <c r="J6" s="19" t="n">
        <v>12</v>
      </c>
      <c r="K6" s="19">
        <f t="array" ref="K6:K6">_xlfn.NUMBERVALUE(INDEX(_xlfn.textsplit(tbl_MTG_Set_Type[[#This Row],[Heavy Printing Months]], "-"), 1), ".", ",")</f>
        <v/>
      </c>
      <c r="L6" s="19">
        <f t="array" ref="L6:L6">_xlfn.NUMBERVALUE(INDEX(_xlfn.textsplit(tbl_MTG_Set_Type[[#This Row],[Heavy Printing Months]], "-"), COLUMNS(_xlfn.textsplit(tbl_MTG_Set_Type[[#This Row],[Heavy Printing Months]], "-"))), ".", ",")</f>
        <v/>
      </c>
      <c r="M6" s="19" t="n">
        <v>24</v>
      </c>
      <c r="N6" s="19" t="n">
        <v>24</v>
      </c>
      <c r="Q6" s="19" t="inlineStr">
        <is>
          <t>Commander</t>
        </is>
      </c>
      <c r="R6" s="19" t="inlineStr">
        <is>
          <t>commander</t>
        </is>
      </c>
    </row>
    <row r="7" ht="15" customHeight="1" s="20">
      <c r="A7" s="19" t="n">
        <v>6</v>
      </c>
      <c r="B7" s="19" t="inlineStr">
        <is>
          <t>Universes Beyond</t>
        </is>
      </c>
      <c r="C7" s="22" t="inlineStr">
        <is>
          <t>3-6</t>
        </is>
      </c>
      <c r="D7" s="19" t="inlineStr">
        <is>
          <t>Post-hype reality check</t>
        </is>
      </c>
      <c r="E7" s="22" t="inlineStr">
        <is>
          <t>?</t>
        </is>
      </c>
      <c r="F7" s="22" t="n"/>
      <c r="G7" s="22" t="n"/>
      <c r="H7" s="22" t="inlineStr">
        <is>
          <t>?</t>
        </is>
      </c>
      <c r="I7" s="19" t="n">
        <v>3</v>
      </c>
      <c r="J7" s="19" t="n">
        <v>6</v>
      </c>
      <c r="K7" s="19" t="n"/>
      <c r="M7" s="19" t="n"/>
      <c r="N7" s="19" t="n"/>
      <c r="Q7" s="19" t="inlineStr">
        <is>
          <t>Universes Beyond</t>
        </is>
      </c>
      <c r="R7" s="19" t="inlineStr">
        <is>
          <t>commander, expansion, draft_innovation (filter by set name)</t>
        </is>
      </c>
    </row>
    <row r="8" ht="15" customHeight="1" s="20">
      <c r="A8" s="19" t="n">
        <v>7</v>
      </c>
      <c r="B8" s="19" t="inlineStr">
        <is>
          <t>Micro-sets</t>
        </is>
      </c>
      <c r="C8" s="22" t="inlineStr">
        <is>
          <t>Never</t>
        </is>
      </c>
      <c r="D8" s="19" t="inlineStr">
        <is>
          <t>Too risky</t>
        </is>
      </c>
      <c r="E8" s="22" t="inlineStr">
        <is>
          <t>3-6</t>
        </is>
      </c>
      <c r="F8" s="22" t="n"/>
      <c r="G8" s="22" t="n"/>
      <c r="H8" s="22" t="inlineStr">
        <is>
          <t>N/A</t>
        </is>
      </c>
      <c r="I8" s="19" t="n"/>
      <c r="J8" s="19" t="n"/>
      <c r="K8" s="19" t="n">
        <v>3</v>
      </c>
      <c r="L8" s="19">
        <f t="array" ref="L8:L8">_xlfn.NUMBERVALUE(INDEX(_xlfn.textsplit(tbl_MTG_Set_Type[[#This Row],[Heavy Printing Months]], "-"), COLUMNS(_xlfn.textsplit(tbl_MTG_Set_Type[[#This Row],[Heavy Printing Months]], "-"))), ".", ",")</f>
        <v/>
      </c>
      <c r="M8" s="19" t="n"/>
      <c r="N8" s="19" t="n"/>
      <c r="Q8" s="19" t="inlineStr">
        <is>
          <t>Micro-sets</t>
        </is>
      </c>
      <c r="R8" s="19" t="inlineStr">
        <is>
          <t>arsenal, from_the_vault, spellbook, premium_deck</t>
        </is>
      </c>
    </row>
    <row r="9" ht="15" customHeight="1" s="20">
      <c r="A9" s="19" t="n">
        <v>8</v>
      </c>
      <c r="B9" s="19" t="inlineStr">
        <is>
          <t>Core</t>
        </is>
      </c>
      <c r="C9" s="22" t="inlineStr">
        <is>
          <t>N/A</t>
        </is>
      </c>
      <c r="D9" s="19" t="inlineStr">
        <is>
          <t>Historical</t>
        </is>
      </c>
      <c r="E9" s="19" t="inlineStr">
        <is>
          <t>18-24</t>
        </is>
      </c>
      <c r="G9" s="22" t="n"/>
      <c r="I9" s="19" t="n"/>
      <c r="J9" s="19" t="n"/>
      <c r="K9" s="19" t="n">
        <v>18</v>
      </c>
      <c r="L9" s="19">
        <f t="array" ref="L9:L9">_xlfn.NUMBERVALUE(INDEX(_xlfn.textsplit(tbl_MTG_Set_Type[[#This Row],[Heavy Printing Months]], "-"), COLUMNS(_xlfn.textsplit(tbl_MTG_Set_Type[[#This Row],[Heavy Printing Months]], "-"))), ".", ",")</f>
        <v/>
      </c>
      <c r="M9" s="19" t="n"/>
      <c r="N9" s="19" t="n"/>
    </row>
  </sheetData>
  <printOptions horizontalCentered="0" verticalCentered="0" headings="0" gridLines="0" gridLinesSet="1"/>
  <pageMargins left="0.7" right="0.7" top="0.75" bottom="0.75" header="0.511811023622047" footer="0.511811023622047"/>
  <pageSetup orientation="portrait" paperSize="9" scale="100" fitToHeight="1" fitToWidth="1" pageOrder="downThenOver" blackAndWhite="0" draft="0" horizontalDpi="300" verticalDpi="300" copies="1"/>
  <tableParts count="3">
    <tablePart xmlns:r="http://schemas.openxmlformats.org/officeDocument/2006/relationships" r:id="rId1"/>
    <tablePart xmlns:r="http://schemas.openxmlformats.org/officeDocument/2006/relationships" r:id="rId2"/>
    <tablePart xmlns:r="http://schemas.openxmlformats.org/officeDocument/2006/relationships" r:id="rId3"/>
  </tableParts>
</worksheet>
</file>

<file path=xl/worksheets/sheet3.xml><?xml version="1.0" encoding="utf-8"?>
<worksheet xmlns="http://schemas.openxmlformats.org/spreadsheetml/2006/main">
  <sheetPr filterMode="0">
    <outlinePr summaryBelow="1" summaryRight="1"/>
    <pageSetUpPr fitToPage="0"/>
  </sheetPr>
  <dimension ref="A1:AU1024"/>
  <sheetViews>
    <sheetView showFormulas="0" showGridLines="1" showRowColHeaders="1" showZeros="1" rightToLeft="0" tabSelected="0" showOutlineSymbols="1" defaultGridColor="1" view="normal" topLeftCell="A1" colorId="64" zoomScale="100" zoomScaleNormal="100" zoomScalePageLayoutView="100" workbookViewId="0">
      <pane xSplit="2" ySplit="0" topLeftCell="AO1" activePane="topRight" state="frozen"/>
      <selection pane="topLeft" activeCell="A1" activeCellId="0" sqref="A1"/>
      <selection pane="topRight" activeCell="AR3" activeCellId="0" sqref="AR3"/>
    </sheetView>
  </sheetViews>
  <sheetFormatPr baseColWidth="8" defaultColWidth="9.15234375" defaultRowHeight="15" zeroHeight="0" outlineLevelRow="0"/>
  <cols>
    <col width="8.140000000000001" customWidth="1" style="19" min="1" max="1"/>
    <col width="29.72" customWidth="1" style="19" min="2" max="2"/>
    <col width="13.14" customWidth="1" style="19" min="3" max="3"/>
    <col width="14.28" customWidth="1" style="19" min="4" max="4"/>
    <col width="17.85" customWidth="1" style="19" min="5" max="5"/>
    <col hidden="1" width="29" customWidth="1" style="19" min="6" max="6"/>
    <col hidden="1" width="14.28" customWidth="1" style="19" min="7" max="7"/>
    <col width="11.71" customWidth="1" style="19" min="8" max="8"/>
    <col hidden="1" width="11.71" customWidth="1" style="19" min="9" max="9"/>
    <col hidden="1" width="14.43" customWidth="1" style="19" min="10" max="10"/>
    <col width="14.43" customWidth="1" style="19" min="11" max="11"/>
    <col hidden="1" width="13" customWidth="1" style="19" min="12" max="12"/>
    <col width="13" customWidth="1" style="19" min="13" max="14"/>
    <col hidden="1" width="14" customWidth="1" style="19" min="15" max="15"/>
    <col width="14" customWidth="1" style="19" min="16" max="16"/>
    <col hidden="1" width="14" customWidth="1" style="19" min="17" max="17"/>
    <col width="14" customWidth="1" style="19" min="18" max="19"/>
    <col hidden="1" width="13.28" customWidth="1" style="19" min="20" max="20"/>
    <col width="13.28" customWidth="1" style="19" min="21" max="21"/>
    <col hidden="1" width="12.71" customWidth="1" style="19" min="22" max="22"/>
    <col width="17.85" customWidth="1" style="19" min="23" max="23"/>
    <col hidden="1" width="10.14" customWidth="1" style="23" min="25" max="30"/>
    <col hidden="1" width="9.140000000000001" customWidth="1" style="23" min="31" max="32"/>
    <col hidden="1" width="9.140000000000001" customWidth="1" style="19" min="33" max="34"/>
    <col width="9.140000000000001" customWidth="1" style="24" min="35" max="35"/>
    <col width="14.43" customWidth="1" style="19" min="36" max="36"/>
    <col width="12.28" customWidth="1" style="19" min="37" max="37"/>
    <col width="12.28" customWidth="1" style="24" min="38" max="38"/>
    <col width="12.28" customWidth="1" style="19" min="39" max="39"/>
    <col width="20.14" customWidth="1" style="19" min="43" max="43"/>
    <col width="11.14" customWidth="1" style="25" min="44" max="45"/>
    <col width="11.28" customWidth="1" style="19" min="46" max="46"/>
  </cols>
  <sheetData>
    <row r="1" ht="15" customHeight="1" s="20">
      <c r="Y1" s="23" t="inlineStr">
        <is>
          <t>Play/Set Booster Box Buy Price</t>
        </is>
      </c>
      <c r="AD1" s="23" t="inlineStr">
        <is>
          <t>Play/Set Booster From Box Buy Price</t>
        </is>
      </c>
    </row>
    <row r="2" ht="43.5" customHeight="1" s="20">
      <c r="A2" s="19" t="inlineStr">
        <is>
          <t>Index</t>
        </is>
      </c>
      <c r="B2" s="19" t="inlineStr">
        <is>
          <t>Set Name</t>
        </is>
      </c>
      <c r="C2" s="19" t="inlineStr">
        <is>
          <t>Card Count</t>
        </is>
      </c>
      <c r="D2" s="19" t="inlineStr">
        <is>
          <t>Released On</t>
        </is>
      </c>
      <c r="E2" s="19" t="inlineStr">
        <is>
          <t>Type Name</t>
        </is>
      </c>
      <c r="F2" s="19" t="inlineStr">
        <is>
          <t>Language Codes</t>
        </is>
      </c>
      <c r="G2" s="19" t="inlineStr">
        <is>
          <t>Row number</t>
        </is>
      </c>
      <c r="H2" s="19" t="inlineStr">
        <is>
          <t>Months Since Release</t>
        </is>
      </c>
      <c r="I2" s="19" t="inlineStr">
        <is>
          <t>Set Type Record Index</t>
        </is>
      </c>
      <c r="J2" s="21" t="inlineStr">
        <is>
          <t>Buy Window Month Start</t>
        </is>
      </c>
      <c r="K2" s="21" t="inlineStr">
        <is>
          <t>Buy Window Start</t>
        </is>
      </c>
      <c r="L2" s="19" t="inlineStr">
        <is>
          <t>Buy Window Month End</t>
        </is>
      </c>
      <c r="M2" s="21" t="inlineStr">
        <is>
          <t>Buy Window End</t>
        </is>
      </c>
      <c r="N2" s="21" t="inlineStr">
        <is>
          <t>Buy Now?</t>
        </is>
      </c>
      <c r="O2" s="21" t="inlineStr">
        <is>
          <t>Heavy Printing Window Month Start</t>
        </is>
      </c>
      <c r="P2" s="21" t="inlineStr">
        <is>
          <t>Heavy Printing Window Start</t>
        </is>
      </c>
      <c r="Q2" s="19" t="inlineStr">
        <is>
          <t>Heavy Printing Window Month End</t>
        </is>
      </c>
      <c r="R2" s="21" t="inlineStr">
        <is>
          <t>Heavy Printing Window End</t>
        </is>
      </c>
      <c r="S2" s="21" t="inlineStr">
        <is>
          <t>Heavy Printing Now?</t>
        </is>
      </c>
      <c r="T2" s="21" t="inlineStr">
        <is>
          <t>Sell Window Month Start</t>
        </is>
      </c>
      <c r="U2" s="21" t="inlineStr">
        <is>
          <t>Sell Window Start</t>
        </is>
      </c>
      <c r="V2" s="19" t="inlineStr">
        <is>
          <t>Sell Window Month End</t>
        </is>
      </c>
      <c r="W2" s="19" t="inlineStr">
        <is>
          <t>Sell Window End</t>
        </is>
      </c>
      <c r="X2" s="19" t="inlineStr">
        <is>
          <t>Sell Now?</t>
        </is>
      </c>
      <c r="Y2" s="23" t="inlineStr">
        <is>
          <t>CardMarket PSBBBP</t>
        </is>
      </c>
      <c r="Z2" s="23" t="inlineStr">
        <is>
          <t>Chaos Cards PSBBBP</t>
        </is>
      </c>
      <c r="AA2" s="23" t="inlineStr">
        <is>
          <t xml:space="preserve">Magic Madhouse PSBBBP </t>
        </is>
      </c>
      <c r="AB2" s="23" t="inlineStr">
        <is>
          <t>MuddleIt PSBBBP</t>
        </is>
      </c>
      <c r="AC2" s="23" t="inlineStr">
        <is>
          <t>PlusMarketing PSBBBP</t>
        </is>
      </c>
      <c r="AD2" s="23" t="inlineStr">
        <is>
          <t>CardMarket PSBFBBP</t>
        </is>
      </c>
      <c r="AE2" s="23" t="inlineStr">
        <is>
          <t>Chaos Cards PSBFBBP</t>
        </is>
      </c>
      <c r="AF2" s="23" t="inlineStr">
        <is>
          <t>Magic Madhouse PSBFBBP</t>
        </is>
      </c>
      <c r="AG2" s="23" t="inlineStr">
        <is>
          <t>MuddleIt PSBFBBP</t>
        </is>
      </c>
      <c r="AH2" s="23" t="inlineStr">
        <is>
          <t>PlusMarketing PSBFBBP</t>
        </is>
      </c>
      <c r="AI2" s="24" t="inlineStr">
        <is>
          <t>Play Booster Box Product Id</t>
        </is>
      </c>
      <c r="AJ2" s="23" t="inlineStr">
        <is>
          <t>Play Booster Box Cost</t>
        </is>
      </c>
      <c r="AK2" s="26" t="inlineStr">
        <is>
          <t>Play Booster Box Source Name</t>
        </is>
      </c>
      <c r="AL2" s="27" t="inlineStr">
        <is>
          <t>Play Booster Box Size</t>
        </is>
      </c>
      <c r="AM2" s="26" t="inlineStr">
        <is>
          <t>Play Booster Cost</t>
        </is>
      </c>
      <c r="AN2" s="23" t="inlineStr">
        <is>
          <t>Play Booster Sell Price CardMarket</t>
        </is>
      </c>
      <c r="AO2" s="23" t="inlineStr">
        <is>
          <t>Play Booster Sell Price FB Marketplace</t>
        </is>
      </c>
      <c r="AP2" s="19" t="inlineStr">
        <is>
          <t>CardMarket Profit</t>
        </is>
      </c>
      <c r="AQ2" s="19" t="inlineStr">
        <is>
          <t>EV MTG Stocks Link</t>
        </is>
      </c>
      <c r="AR2" s="25" t="inlineStr">
        <is>
          <t>Play Booster Expected Market Value</t>
        </is>
      </c>
      <c r="AS2" s="25" t="inlineStr">
        <is>
          <t>Play Boost Sealed Market Value</t>
        </is>
      </c>
      <c r="AT2" s="19" t="inlineStr">
        <is>
          <t>Play Booster Expected Value</t>
        </is>
      </c>
    </row>
    <row r="3" ht="15" customHeight="1" s="20">
      <c r="A3" s="19" t="n">
        <v>814</v>
      </c>
      <c r="B3" s="19" t="inlineStr">
        <is>
          <t>15th Anniversary Cards P15A</t>
        </is>
      </c>
      <c r="C3" s="19" t="n">
        <v>2</v>
      </c>
      <c r="D3" s="28" t="n">
        <v>39539</v>
      </c>
      <c r="F3" s="19" t="inlineStr">
        <is>
          <t>en es fr de it pt ja ko ru 汉语 漢語</t>
        </is>
      </c>
      <c r="G3" s="19" t="n">
        <v>1574</v>
      </c>
      <c r="H3" s="19">
        <f>MONTH(NOW())+12*YEAR(NOW())-MONTH(tbl_MTG_Set[[#This Row],[Released On]])-12*YEAR(tbl_MTG_Set[[#This Row],[Released On]])</f>
        <v/>
      </c>
      <c r="I3" s="19">
        <f>_xlfn.xlookup(tbl_MTG_Set[[#This Row],[Type Name]], tbl_MTG_Set_Type[Set Type], tbl_MTG_Set_Type[Index], "(Set Type not found)")</f>
        <v/>
      </c>
      <c r="J3" s="19">
        <f>_xlfn.xlookup(tbl_MTG_Set[[#This Row],[Type Name]], tbl_MTG_Set_Type[Set Type], tbl_MTG_Set_Type[Buy Window Month Start], "(Set Type not found)")</f>
        <v/>
      </c>
      <c r="K3" s="28">
        <f>tbl_MTG_Set[[#This Row],[Released On]]+tbl_MTG_Set[[#This Row],[Buy Window Month Start]]*365.25/12</f>
        <v/>
      </c>
      <c r="L3" s="19">
        <f>_xlfn.xlookup(tbl_MTG_Set[[#This Row],[Type Name]], tbl_MTG_Set_Type[Set Type], tbl_MTG_Set_Type[Buy Window Month End], "(Set Type not found)", 0, 1)</f>
        <v/>
      </c>
      <c r="M3" s="28">
        <f>tbl_MTG_Set[[#This Row],[Released On]]+tbl_MTG_Set[[#This Row],[Buy Window Month End]]*365.25/12</f>
        <v/>
      </c>
      <c r="N3" s="28">
        <f>AND(NOW()&gt;=tbl_MTG_Set[[#This Row],[Buy Window Start]], NOW()&lt;=tbl_MTG_Set[[#This Row],[Buy Window End]])</f>
        <v/>
      </c>
      <c r="O3" s="19">
        <f>_xlfn.xlookup(tbl_MTG_Set[[#This Row],[Type Name]], tbl_MTG_Set_Type[Set Type], tbl_MTG_Set_Type[Heavy Printing Window Month Start], "(Set Type not found)", 0, 1)</f>
        <v/>
      </c>
      <c r="P3" s="28">
        <f>tbl_MTG_Set[[#This Row],[Released On]]+tbl_MTG_Set[[#This Row],[Heavy Printing Window Month Start]]*365.25/12</f>
        <v/>
      </c>
      <c r="Q3" s="19">
        <f>_xlfn.xlookup(tbl_MTG_Set[[#This Row],[Type Name]], tbl_MTG_Set_Type[Set Type], tbl_MTG_Set_Type[Heavy Printing Window Month End], "(Set Type not found)", 0, 1)</f>
        <v/>
      </c>
      <c r="R3" s="28">
        <f>tbl_MTG_Set[[#This Row],[Released On]]+tbl_MTG_Set[[#This Row],[Heavy Printing Window Month End]]*365.25/12</f>
        <v/>
      </c>
      <c r="S3" s="28">
        <f>AND(NOW()&gt;=tbl_MTG_Set[[#This Row],[Heavy Printing Window Start]], NOW()&lt;=tbl_MTG_Set[[#This Row],[Heavy Printing Window End]])</f>
        <v/>
      </c>
      <c r="T3" s="19">
        <f>_xlfn.xlookup(tbl_MTG_Set[[#This Row],[Type Name]], tbl_MTG_Set_Type[Set Type], tbl_MTG_Set_Type[Sell Window Month Start], "(Set Type not found)", 0, 1)</f>
        <v/>
      </c>
      <c r="U3" s="28">
        <f>tbl_MTG_Set[[#This Row],[Released On]]+tbl_MTG_Set[[#This Row],[Sell Window Month Start]]*365.25/12</f>
        <v/>
      </c>
      <c r="V3" s="19">
        <f>_xlfn.xlookup(tbl_MTG_Set[[#This Row],[Type Name]], tbl_MTG_Set_Type[Set Type], tbl_MTG_Set_Type[Sell Window Month End], "(Set Type not found)", 0, 1)</f>
        <v/>
      </c>
      <c r="W3" s="28">
        <f>tbl_MTG_Set[[#This Row],[Released On]]+tbl_MTG_Set[[#This Row],[Sell Window Month End]]*365.25/12</f>
        <v/>
      </c>
      <c r="X3" s="28">
        <f>AND(NOW()&gt;=tbl_MTG_Set[[#This Row],[Sell Window Start]], NOW()&lt;=tbl_MTG_Set[[#This Row],[Sell Window End]])</f>
        <v/>
      </c>
      <c r="AG3" s="23" t="n"/>
      <c r="AH3" s="23" t="n"/>
      <c r="AJ3" s="23">
        <f t="array" ref="AJ3:AJ3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3" s="23">
        <f t="array" ref="AK3:AK3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3" s="24">
        <f>_xlfn.xlookup(tbl_MTG_Set[[#This Row],[Play Booster Box Product Id]], tbl_Product[Product Id], tbl_Product[Pack Size])</f>
        <v/>
      </c>
      <c r="AM3" s="23">
        <f>(tbl_MTG_Set[[#This Row],[Play Booster Box Cost]]+v_Item_Shipping_Cost_In)/tbl_MTG_Set[[#This Row],[Play Booster Box Size]]</f>
        <v/>
      </c>
      <c r="AN3" s="23" t="n"/>
      <c r="AO3" s="23" t="n"/>
      <c r="AP3" s="23" t="n"/>
      <c r="AQ3" s="23" t="n"/>
      <c r="AT3" s="23">
        <f>tbl_MTG_Set[[#This Row],[Play Booster Sell Price CardMarket]]*tbl_MTG_Set[[#This Row],[Play Booster Expected Market Value]]/tbl_MTG_Set[[#This Row],[Play Boost Sealed Market Value]]</f>
        <v/>
      </c>
    </row>
    <row r="4" ht="15" customHeight="1" s="20">
      <c r="A4" s="19" t="n">
        <v>519</v>
      </c>
      <c r="B4" s="19" t="inlineStr">
        <is>
          <t>2016 Heroes of the Realm PHTR</t>
        </is>
      </c>
      <c r="C4" s="19" t="n">
        <v>3</v>
      </c>
      <c r="D4" s="28" t="n">
        <v>42998</v>
      </c>
      <c r="F4" s="19" t="inlineStr">
        <is>
          <t>en es fr de it pt ja ko ru 汉语 漢語</t>
        </is>
      </c>
      <c r="G4" s="19" t="n">
        <v>984</v>
      </c>
      <c r="H4" s="19">
        <f>MONTH(NOW())+12*YEAR(NOW())-MONTH(tbl_MTG_Set[[#This Row],[Released On]])-12*YEAR(tbl_MTG_Set[[#This Row],[Released On]])</f>
        <v/>
      </c>
      <c r="I4" s="19">
        <f>_xlfn.xlookup(tbl_MTG_Set[[#This Row],[Type Name]], tbl_MTG_Set_Type[Set Type], tbl_MTG_Set_Type[Index], "(Set Type not found)")</f>
        <v/>
      </c>
      <c r="J4" s="19">
        <f>_xlfn.xlookup(tbl_MTG_Set[[#This Row],[Type Name]], tbl_MTG_Set_Type[Set Type], tbl_MTG_Set_Type[Buy Window Month Start], "(Set Type not found)")</f>
        <v/>
      </c>
      <c r="K4" s="28">
        <f>tbl_MTG_Set[[#This Row],[Released On]]+tbl_MTG_Set[[#This Row],[Buy Window Month Start]]*365.25/12</f>
        <v/>
      </c>
      <c r="L4" s="19">
        <f>_xlfn.xlookup(tbl_MTG_Set[[#This Row],[Type Name]], tbl_MTG_Set_Type[Set Type], tbl_MTG_Set_Type[Buy Window Month End], "(Set Type not found)", 0, 1)</f>
        <v/>
      </c>
      <c r="M4" s="28">
        <f>tbl_MTG_Set[[#This Row],[Released On]]+tbl_MTG_Set[[#This Row],[Buy Window Month End]]*365.25/12</f>
        <v/>
      </c>
      <c r="N4" s="28">
        <f>AND(NOW()&gt;=tbl_MTG_Set[[#This Row],[Buy Window Start]], NOW()&lt;=tbl_MTG_Set[[#This Row],[Buy Window End]])</f>
        <v/>
      </c>
      <c r="O4" s="19">
        <f>_xlfn.xlookup(tbl_MTG_Set[[#This Row],[Type Name]], tbl_MTG_Set_Type[Set Type], tbl_MTG_Set_Type[Heavy Printing Window Month Start], "(Set Type not found)", 0, 1)</f>
        <v/>
      </c>
      <c r="P4" s="28">
        <f>tbl_MTG_Set[[#This Row],[Released On]]+tbl_MTG_Set[[#This Row],[Heavy Printing Window Month Start]]*365.25/12</f>
        <v/>
      </c>
      <c r="Q4" s="19">
        <f>_xlfn.xlookup(tbl_MTG_Set[[#This Row],[Type Name]], tbl_MTG_Set_Type[Set Type], tbl_MTG_Set_Type[Heavy Printing Window Month End], "(Set Type not found)", 0, 1)</f>
        <v/>
      </c>
      <c r="R4" s="28">
        <f>tbl_MTG_Set[[#This Row],[Released On]]+tbl_MTG_Set[[#This Row],[Heavy Printing Window Month End]]*365.25/12</f>
        <v/>
      </c>
      <c r="S4" s="28">
        <f>AND(NOW()&gt;=tbl_MTG_Set[[#This Row],[Heavy Printing Window Start]], NOW()&lt;=tbl_MTG_Set[[#This Row],[Heavy Printing Window End]])</f>
        <v/>
      </c>
      <c r="T4" s="19">
        <f>_xlfn.xlookup(tbl_MTG_Set[[#This Row],[Type Name]], tbl_MTG_Set_Type[Set Type], tbl_MTG_Set_Type[Sell Window Month Start], "(Set Type not found)", 0, 1)</f>
        <v/>
      </c>
      <c r="U4" s="28">
        <f>tbl_MTG_Set[[#This Row],[Released On]]+tbl_MTG_Set[[#This Row],[Sell Window Month Start]]*365.25/12</f>
        <v/>
      </c>
      <c r="V4" s="19">
        <f>_xlfn.xlookup(tbl_MTG_Set[[#This Row],[Type Name]], tbl_MTG_Set_Type[Set Type], tbl_MTG_Set_Type[Sell Window Month End], "(Set Type not found)", 0, 1)</f>
        <v/>
      </c>
      <c r="W4" s="28">
        <f>tbl_MTG_Set[[#This Row],[Released On]]+tbl_MTG_Set[[#This Row],[Sell Window Month End]]*365.25/12</f>
        <v/>
      </c>
      <c r="X4" s="28">
        <f>AND(NOW()&gt;=tbl_MTG_Set[[#This Row],[Sell Window Start]], NOW()&lt;=tbl_MTG_Set[[#This Row],[Sell Window End]])</f>
        <v/>
      </c>
      <c r="AG4" s="23" t="n"/>
      <c r="AH4" s="23" t="n"/>
      <c r="AJ4" s="23">
        <f t="array" ref="AJ4:AJ4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4" s="23">
        <f t="array" ref="AK4:AK4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4" s="24">
        <f>_xlfn.xlookup(tbl_MTG_Set[[#This Row],[Play Booster Box Product Id]], tbl_Product[Product Id], tbl_Product[Pack Size])</f>
        <v/>
      </c>
      <c r="AM4" s="23">
        <f>(tbl_MTG_Set[[#This Row],[Play Booster Box Cost]]+v_Item_Shipping_Cost_In)/tbl_MTG_Set[[#This Row],[Play Booster Box Size]]</f>
        <v/>
      </c>
      <c r="AN4" s="23" t="n"/>
      <c r="AO4" s="23" t="n"/>
      <c r="AP4" s="23" t="n"/>
      <c r="AQ4" s="23" t="n"/>
      <c r="AT4" s="23">
        <f>tbl_MTG_Set[[#This Row],[Play Booster Sell Price CardMarket]]*tbl_MTG_Set[[#This Row],[Play Booster Expected Market Value]]/tbl_MTG_Set[[#This Row],[Play Boost Sealed Market Value]]</f>
        <v/>
      </c>
    </row>
    <row r="5" ht="15" customHeight="1" s="20">
      <c r="A5" s="19" t="n">
        <v>512</v>
      </c>
      <c r="B5" s="19" t="inlineStr">
        <is>
          <t>2017 Gift Pack G17</t>
        </is>
      </c>
      <c r="C5" s="19" t="n">
        <v>5</v>
      </c>
      <c r="D5" s="28" t="n">
        <v>43028</v>
      </c>
      <c r="F5" s="19" t="inlineStr">
        <is>
          <t>en es fr de it pt ja ko ru 汉语 漢語</t>
        </is>
      </c>
      <c r="G5" s="19" t="n">
        <v>970</v>
      </c>
      <c r="H5" s="19">
        <f>MONTH(NOW())+12*YEAR(NOW())-MONTH(tbl_MTG_Set[[#This Row],[Released On]])-12*YEAR(tbl_MTG_Set[[#This Row],[Released On]])</f>
        <v/>
      </c>
      <c r="I5" s="19">
        <f>_xlfn.xlookup(tbl_MTG_Set[[#This Row],[Type Name]], tbl_MTG_Set_Type[Set Type], tbl_MTG_Set_Type[Index], "(Set Type not found)")</f>
        <v/>
      </c>
      <c r="J5" s="19">
        <f>_xlfn.xlookup(tbl_MTG_Set[[#This Row],[Type Name]], tbl_MTG_Set_Type[Set Type], tbl_MTG_Set_Type[Buy Window Month Start], "(Set Type not found)")</f>
        <v/>
      </c>
      <c r="K5" s="28">
        <f>tbl_MTG_Set[[#This Row],[Released On]]+tbl_MTG_Set[[#This Row],[Buy Window Month Start]]*365.25/12</f>
        <v/>
      </c>
      <c r="L5" s="19">
        <f>_xlfn.xlookup(tbl_MTG_Set[[#This Row],[Type Name]], tbl_MTG_Set_Type[Set Type], tbl_MTG_Set_Type[Buy Window Month End], "(Set Type not found)", 0, 1)</f>
        <v/>
      </c>
      <c r="M5" s="28">
        <f>tbl_MTG_Set[[#This Row],[Released On]]+tbl_MTG_Set[[#This Row],[Buy Window Month End]]*365.25/12</f>
        <v/>
      </c>
      <c r="N5" s="28">
        <f>AND(NOW()&gt;=tbl_MTG_Set[[#This Row],[Buy Window Start]], NOW()&lt;=tbl_MTG_Set[[#This Row],[Buy Window End]])</f>
        <v/>
      </c>
      <c r="O5" s="19">
        <f>_xlfn.xlookup(tbl_MTG_Set[[#This Row],[Type Name]], tbl_MTG_Set_Type[Set Type], tbl_MTG_Set_Type[Heavy Printing Window Month Start], "(Set Type not found)", 0, 1)</f>
        <v/>
      </c>
      <c r="P5" s="28">
        <f>tbl_MTG_Set[[#This Row],[Released On]]+tbl_MTG_Set[[#This Row],[Heavy Printing Window Month Start]]*365.25/12</f>
        <v/>
      </c>
      <c r="Q5" s="19">
        <f>_xlfn.xlookup(tbl_MTG_Set[[#This Row],[Type Name]], tbl_MTG_Set_Type[Set Type], tbl_MTG_Set_Type[Heavy Printing Window Month End], "(Set Type not found)", 0, 1)</f>
        <v/>
      </c>
      <c r="R5" s="28">
        <f>tbl_MTG_Set[[#This Row],[Released On]]+tbl_MTG_Set[[#This Row],[Heavy Printing Window Month End]]*365.25/12</f>
        <v/>
      </c>
      <c r="S5" s="28">
        <f>AND(NOW()&gt;=tbl_MTG_Set[[#This Row],[Heavy Printing Window Start]], NOW()&lt;=tbl_MTG_Set[[#This Row],[Heavy Printing Window End]])</f>
        <v/>
      </c>
      <c r="T5" s="19">
        <f>_xlfn.xlookup(tbl_MTG_Set[[#This Row],[Type Name]], tbl_MTG_Set_Type[Set Type], tbl_MTG_Set_Type[Sell Window Month Start], "(Set Type not found)", 0, 1)</f>
        <v/>
      </c>
      <c r="U5" s="28">
        <f>tbl_MTG_Set[[#This Row],[Released On]]+tbl_MTG_Set[[#This Row],[Sell Window Month Start]]*365.25/12</f>
        <v/>
      </c>
      <c r="V5" s="19">
        <f>_xlfn.xlookup(tbl_MTG_Set[[#This Row],[Type Name]], tbl_MTG_Set_Type[Set Type], tbl_MTG_Set_Type[Sell Window Month End], "(Set Type not found)", 0, 1)</f>
        <v/>
      </c>
      <c r="W5" s="28">
        <f>tbl_MTG_Set[[#This Row],[Released On]]+tbl_MTG_Set[[#This Row],[Sell Window Month End]]*365.25/12</f>
        <v/>
      </c>
      <c r="X5" s="28">
        <f>AND(NOW()&gt;=tbl_MTG_Set[[#This Row],[Sell Window Start]], NOW()&lt;=tbl_MTG_Set[[#This Row],[Sell Window End]])</f>
        <v/>
      </c>
      <c r="AG5" s="23" t="n"/>
      <c r="AH5" s="23" t="n"/>
      <c r="AJ5" s="23">
        <f t="array" ref="AJ5:AJ5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5" s="23">
        <f t="array" ref="AK5:AK5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5" s="24">
        <f>_xlfn.xlookup(tbl_MTG_Set[[#This Row],[Play Booster Box Product Id]], tbl_Product[Product Id], tbl_Product[Pack Size])</f>
        <v/>
      </c>
      <c r="AM5" s="23">
        <f>(tbl_MTG_Set[[#This Row],[Play Booster Box Cost]]+v_Item_Shipping_Cost_In)/tbl_MTG_Set[[#This Row],[Play Booster Box Size]]</f>
        <v/>
      </c>
      <c r="AN5" s="23" t="n"/>
      <c r="AO5" s="23" t="n"/>
      <c r="AP5" s="23" t="n"/>
      <c r="AQ5" s="23" t="n"/>
      <c r="AT5" s="23">
        <f>tbl_MTG_Set[[#This Row],[Play Booster Sell Price CardMarket]]*tbl_MTG_Set[[#This Row],[Play Booster Expected Market Value]]/tbl_MTG_Set[[#This Row],[Play Boost Sealed Market Value]]</f>
        <v/>
      </c>
    </row>
    <row r="6" ht="15" customHeight="1" s="20">
      <c r="A6" s="19" t="n">
        <v>469</v>
      </c>
      <c r="B6" s="19" t="inlineStr">
        <is>
          <t>2017 Heroes of the Realm PH17</t>
        </is>
      </c>
      <c r="C6" s="19" t="n">
        <v>3</v>
      </c>
      <c r="D6" s="28" t="n">
        <v>43313</v>
      </c>
      <c r="F6" s="19" t="inlineStr">
        <is>
          <t>en es fr de it pt ja ko ru 汉语 漢語</t>
        </is>
      </c>
      <c r="G6" s="19" t="n">
        <v>884</v>
      </c>
      <c r="H6" s="19">
        <f>MONTH(NOW())+12*YEAR(NOW())-MONTH(tbl_MTG_Set[[#This Row],[Released On]])-12*YEAR(tbl_MTG_Set[[#This Row],[Released On]])</f>
        <v/>
      </c>
      <c r="I6" s="19">
        <f>_xlfn.xlookup(tbl_MTG_Set[[#This Row],[Type Name]], tbl_MTG_Set_Type[Set Type], tbl_MTG_Set_Type[Index], "(Set Type not found)")</f>
        <v/>
      </c>
      <c r="J6" s="19">
        <f>_xlfn.xlookup(tbl_MTG_Set[[#This Row],[Type Name]], tbl_MTG_Set_Type[Set Type], tbl_MTG_Set_Type[Buy Window Month Start], "(Set Type not found)")</f>
        <v/>
      </c>
      <c r="K6" s="28">
        <f>tbl_MTG_Set[[#This Row],[Released On]]+tbl_MTG_Set[[#This Row],[Buy Window Month Start]]*365.25/12</f>
        <v/>
      </c>
      <c r="L6" s="19">
        <f>_xlfn.xlookup(tbl_MTG_Set[[#This Row],[Type Name]], tbl_MTG_Set_Type[Set Type], tbl_MTG_Set_Type[Buy Window Month End], "(Set Type not found)", 0, 1)</f>
        <v/>
      </c>
      <c r="M6" s="28">
        <f>tbl_MTG_Set[[#This Row],[Released On]]+tbl_MTG_Set[[#This Row],[Buy Window Month End]]*365.25/12</f>
        <v/>
      </c>
      <c r="N6" s="28">
        <f>AND(NOW()&gt;=tbl_MTG_Set[[#This Row],[Buy Window Start]], NOW()&lt;=tbl_MTG_Set[[#This Row],[Buy Window End]])</f>
        <v/>
      </c>
      <c r="O6" s="19">
        <f>_xlfn.xlookup(tbl_MTG_Set[[#This Row],[Type Name]], tbl_MTG_Set_Type[Set Type], tbl_MTG_Set_Type[Heavy Printing Window Month Start], "(Set Type not found)", 0, 1)</f>
        <v/>
      </c>
      <c r="P6" s="28">
        <f>tbl_MTG_Set[[#This Row],[Released On]]+tbl_MTG_Set[[#This Row],[Heavy Printing Window Month Start]]*365.25/12</f>
        <v/>
      </c>
      <c r="Q6" s="19">
        <f>_xlfn.xlookup(tbl_MTG_Set[[#This Row],[Type Name]], tbl_MTG_Set_Type[Set Type], tbl_MTG_Set_Type[Heavy Printing Window Month End], "(Set Type not found)", 0, 1)</f>
        <v/>
      </c>
      <c r="R6" s="28">
        <f>tbl_MTG_Set[[#This Row],[Released On]]+tbl_MTG_Set[[#This Row],[Heavy Printing Window Month End]]*365.25/12</f>
        <v/>
      </c>
      <c r="S6" s="28">
        <f>AND(NOW()&gt;=tbl_MTG_Set[[#This Row],[Heavy Printing Window Start]], NOW()&lt;=tbl_MTG_Set[[#This Row],[Heavy Printing Window End]])</f>
        <v/>
      </c>
      <c r="T6" s="19">
        <f>_xlfn.xlookup(tbl_MTG_Set[[#This Row],[Type Name]], tbl_MTG_Set_Type[Set Type], tbl_MTG_Set_Type[Sell Window Month Start], "(Set Type not found)", 0, 1)</f>
        <v/>
      </c>
      <c r="U6" s="28">
        <f>tbl_MTG_Set[[#This Row],[Released On]]+tbl_MTG_Set[[#This Row],[Sell Window Month Start]]*365.25/12</f>
        <v/>
      </c>
      <c r="V6" s="19">
        <f>_xlfn.xlookup(tbl_MTG_Set[[#This Row],[Type Name]], tbl_MTG_Set_Type[Set Type], tbl_MTG_Set_Type[Sell Window Month End], "(Set Type not found)", 0, 1)</f>
        <v/>
      </c>
      <c r="W6" s="28">
        <f>tbl_MTG_Set[[#This Row],[Released On]]+tbl_MTG_Set[[#This Row],[Sell Window Month End]]*365.25/12</f>
        <v/>
      </c>
      <c r="X6" s="28">
        <f>AND(NOW()&gt;=tbl_MTG_Set[[#This Row],[Sell Window Start]], NOW()&lt;=tbl_MTG_Set[[#This Row],[Sell Window End]])</f>
        <v/>
      </c>
      <c r="AG6" s="23" t="n"/>
      <c r="AH6" s="23" t="n"/>
      <c r="AJ6" s="23">
        <f t="array" ref="AJ6:AJ6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6" s="23">
        <f t="array" ref="AK6:AK6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6" s="24">
        <f>_xlfn.xlookup(tbl_MTG_Set[[#This Row],[Play Booster Box Product Id]], tbl_Product[Product Id], tbl_Product[Pack Size])</f>
        <v/>
      </c>
      <c r="AM6" s="23">
        <f>(tbl_MTG_Set[[#This Row],[Play Booster Box Cost]]+v_Item_Shipping_Cost_In)/tbl_MTG_Set[[#This Row],[Play Booster Box Size]]</f>
        <v/>
      </c>
      <c r="AN6" s="23" t="n"/>
      <c r="AO6" s="23" t="n"/>
      <c r="AP6" s="23" t="n"/>
      <c r="AQ6" s="23" t="n"/>
      <c r="AT6" s="23">
        <f>tbl_MTG_Set[[#This Row],[Play Booster Sell Price CardMarket]]*tbl_MTG_Set[[#This Row],[Play Booster Expected Market Value]]/tbl_MTG_Set[[#This Row],[Play Boost Sealed Market Value]]</f>
        <v/>
      </c>
    </row>
    <row r="7" ht="15" customHeight="1" s="20">
      <c r="A7" s="19" t="n">
        <v>431</v>
      </c>
      <c r="B7" s="19" t="inlineStr">
        <is>
          <t>2018 Heroes of the Realm PH18</t>
        </is>
      </c>
      <c r="C7" s="19" t="n">
        <v>5</v>
      </c>
      <c r="D7" s="28" t="n">
        <v>43678</v>
      </c>
      <c r="F7" s="19" t="inlineStr">
        <is>
          <t>en es fr de it pt ja ko ru 汉语 漢語</t>
        </is>
      </c>
      <c r="G7" s="19" t="n">
        <v>808</v>
      </c>
      <c r="H7" s="19">
        <f>MONTH(NOW())+12*YEAR(NOW())-MONTH(tbl_MTG_Set[[#This Row],[Released On]])-12*YEAR(tbl_MTG_Set[[#This Row],[Released On]])</f>
        <v/>
      </c>
      <c r="I7" s="19">
        <f>_xlfn.xlookup(tbl_MTG_Set[[#This Row],[Type Name]], tbl_MTG_Set_Type[Set Type], tbl_MTG_Set_Type[Index], "(Set Type not found)")</f>
        <v/>
      </c>
      <c r="J7" s="19">
        <f>_xlfn.xlookup(tbl_MTG_Set[[#This Row],[Type Name]], tbl_MTG_Set_Type[Set Type], tbl_MTG_Set_Type[Buy Window Month Start], "(Set Type not found)")</f>
        <v/>
      </c>
      <c r="K7" s="28">
        <f>tbl_MTG_Set[[#This Row],[Released On]]+tbl_MTG_Set[[#This Row],[Buy Window Month Start]]*365.25/12</f>
        <v/>
      </c>
      <c r="L7" s="19">
        <f>_xlfn.xlookup(tbl_MTG_Set[[#This Row],[Type Name]], tbl_MTG_Set_Type[Set Type], tbl_MTG_Set_Type[Buy Window Month End], "(Set Type not found)", 0, 1)</f>
        <v/>
      </c>
      <c r="M7" s="28">
        <f>tbl_MTG_Set[[#This Row],[Released On]]+tbl_MTG_Set[[#This Row],[Buy Window Month End]]*365.25/12</f>
        <v/>
      </c>
      <c r="N7" s="28">
        <f>AND(NOW()&gt;=tbl_MTG_Set[[#This Row],[Buy Window Start]], NOW()&lt;=tbl_MTG_Set[[#This Row],[Buy Window End]])</f>
        <v/>
      </c>
      <c r="O7" s="19">
        <f>_xlfn.xlookup(tbl_MTG_Set[[#This Row],[Type Name]], tbl_MTG_Set_Type[Set Type], tbl_MTG_Set_Type[Heavy Printing Window Month Start], "(Set Type not found)", 0, 1)</f>
        <v/>
      </c>
      <c r="P7" s="28">
        <f>tbl_MTG_Set[[#This Row],[Released On]]+tbl_MTG_Set[[#This Row],[Heavy Printing Window Month Start]]*365.25/12</f>
        <v/>
      </c>
      <c r="Q7" s="19">
        <f>_xlfn.xlookup(tbl_MTG_Set[[#This Row],[Type Name]], tbl_MTG_Set_Type[Set Type], tbl_MTG_Set_Type[Heavy Printing Window Month End], "(Set Type not found)", 0, 1)</f>
        <v/>
      </c>
      <c r="R7" s="28">
        <f>tbl_MTG_Set[[#This Row],[Released On]]+tbl_MTG_Set[[#This Row],[Heavy Printing Window Month End]]*365.25/12</f>
        <v/>
      </c>
      <c r="S7" s="28">
        <f>AND(NOW()&gt;=tbl_MTG_Set[[#This Row],[Heavy Printing Window Start]], NOW()&lt;=tbl_MTG_Set[[#This Row],[Heavy Printing Window End]])</f>
        <v/>
      </c>
      <c r="T7" s="19">
        <f>_xlfn.xlookup(tbl_MTG_Set[[#This Row],[Type Name]], tbl_MTG_Set_Type[Set Type], tbl_MTG_Set_Type[Sell Window Month Start], "(Set Type not found)", 0, 1)</f>
        <v/>
      </c>
      <c r="U7" s="28">
        <f>tbl_MTG_Set[[#This Row],[Released On]]+tbl_MTG_Set[[#This Row],[Sell Window Month Start]]*365.25/12</f>
        <v/>
      </c>
      <c r="V7" s="19">
        <f>_xlfn.xlookup(tbl_MTG_Set[[#This Row],[Type Name]], tbl_MTG_Set_Type[Set Type], tbl_MTG_Set_Type[Sell Window Month End], "(Set Type not found)", 0, 1)</f>
        <v/>
      </c>
      <c r="W7" s="28">
        <f>tbl_MTG_Set[[#This Row],[Released On]]+tbl_MTG_Set[[#This Row],[Sell Window Month End]]*365.25/12</f>
        <v/>
      </c>
      <c r="X7" s="28">
        <f>AND(NOW()&gt;=tbl_MTG_Set[[#This Row],[Sell Window Start]], NOW()&lt;=tbl_MTG_Set[[#This Row],[Sell Window End]])</f>
        <v/>
      </c>
      <c r="AG7" s="23" t="n"/>
      <c r="AH7" s="23" t="n"/>
      <c r="AJ7" s="23">
        <f t="array" ref="AJ7:AJ7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7" s="23">
        <f t="array" ref="AK7:AK7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7" s="24">
        <f>_xlfn.xlookup(tbl_MTG_Set[[#This Row],[Play Booster Box Product Id]], tbl_Product[Product Id], tbl_Product[Pack Size])</f>
        <v/>
      </c>
      <c r="AM7" s="23">
        <f>(tbl_MTG_Set[[#This Row],[Play Booster Box Cost]]+v_Item_Shipping_Cost_In)/tbl_MTG_Set[[#This Row],[Play Booster Box Size]]</f>
        <v/>
      </c>
      <c r="AN7" s="23" t="n"/>
      <c r="AO7" s="23" t="n"/>
      <c r="AP7" s="23" t="n"/>
      <c r="AQ7" s="23" t="n"/>
      <c r="AT7" s="23">
        <f>tbl_MTG_Set[[#This Row],[Play Booster Sell Price CardMarket]]*tbl_MTG_Set[[#This Row],[Play Booster Expected Market Value]]/tbl_MTG_Set[[#This Row],[Play Boost Sealed Market Value]]</f>
        <v/>
      </c>
    </row>
    <row r="8" ht="15" customHeight="1" s="20">
      <c r="A8" s="19" t="n">
        <v>387</v>
      </c>
      <c r="B8" s="19" t="inlineStr">
        <is>
          <t>2019 Heroes of the Realm PH19</t>
        </is>
      </c>
      <c r="C8" s="19" t="n">
        <v>7</v>
      </c>
      <c r="D8" s="28" t="n">
        <v>44044</v>
      </c>
      <c r="F8" s="19" t="inlineStr">
        <is>
          <t>en es fr de it pt ja ko ru 汉语 漢語</t>
        </is>
      </c>
      <c r="G8" s="19" t="n">
        <v>720</v>
      </c>
      <c r="H8" s="19">
        <f>MONTH(NOW())+12*YEAR(NOW())-MONTH(tbl_MTG_Set[[#This Row],[Released On]])-12*YEAR(tbl_MTG_Set[[#This Row],[Released On]])</f>
        <v/>
      </c>
      <c r="I8" s="19">
        <f>_xlfn.xlookup(tbl_MTG_Set[[#This Row],[Type Name]], tbl_MTG_Set_Type[Set Type], tbl_MTG_Set_Type[Index], "(Set Type not found)")</f>
        <v/>
      </c>
      <c r="J8" s="19">
        <f>_xlfn.xlookup(tbl_MTG_Set[[#This Row],[Type Name]], tbl_MTG_Set_Type[Set Type], tbl_MTG_Set_Type[Buy Window Month Start], "(Set Type not found)")</f>
        <v/>
      </c>
      <c r="K8" s="28">
        <f>tbl_MTG_Set[[#This Row],[Released On]]+tbl_MTG_Set[[#This Row],[Buy Window Month Start]]*365.25/12</f>
        <v/>
      </c>
      <c r="L8" s="19">
        <f>_xlfn.xlookup(tbl_MTG_Set[[#This Row],[Type Name]], tbl_MTG_Set_Type[Set Type], tbl_MTG_Set_Type[Buy Window Month End], "(Set Type not found)", 0, 1)</f>
        <v/>
      </c>
      <c r="M8" s="28">
        <f>tbl_MTG_Set[[#This Row],[Released On]]+tbl_MTG_Set[[#This Row],[Buy Window Month End]]*365.25/12</f>
        <v/>
      </c>
      <c r="N8" s="28">
        <f>AND(NOW()&gt;=tbl_MTG_Set[[#This Row],[Buy Window Start]], NOW()&lt;=tbl_MTG_Set[[#This Row],[Buy Window End]])</f>
        <v/>
      </c>
      <c r="O8" s="19">
        <f>_xlfn.xlookup(tbl_MTG_Set[[#This Row],[Type Name]], tbl_MTG_Set_Type[Set Type], tbl_MTG_Set_Type[Heavy Printing Window Month Start], "(Set Type not found)", 0, 1)</f>
        <v/>
      </c>
      <c r="P8" s="28">
        <f>tbl_MTG_Set[[#This Row],[Released On]]+tbl_MTG_Set[[#This Row],[Heavy Printing Window Month Start]]*365.25/12</f>
        <v/>
      </c>
      <c r="Q8" s="19">
        <f>_xlfn.xlookup(tbl_MTG_Set[[#This Row],[Type Name]], tbl_MTG_Set_Type[Set Type], tbl_MTG_Set_Type[Heavy Printing Window Month End], "(Set Type not found)", 0, 1)</f>
        <v/>
      </c>
      <c r="R8" s="28">
        <f>tbl_MTG_Set[[#This Row],[Released On]]+tbl_MTG_Set[[#This Row],[Heavy Printing Window Month End]]*365.25/12</f>
        <v/>
      </c>
      <c r="S8" s="28">
        <f>AND(NOW()&gt;=tbl_MTG_Set[[#This Row],[Heavy Printing Window Start]], NOW()&lt;=tbl_MTG_Set[[#This Row],[Heavy Printing Window End]])</f>
        <v/>
      </c>
      <c r="T8" s="19">
        <f>_xlfn.xlookup(tbl_MTG_Set[[#This Row],[Type Name]], tbl_MTG_Set_Type[Set Type], tbl_MTG_Set_Type[Sell Window Month Start], "(Set Type not found)", 0, 1)</f>
        <v/>
      </c>
      <c r="U8" s="28">
        <f>tbl_MTG_Set[[#This Row],[Released On]]+tbl_MTG_Set[[#This Row],[Sell Window Month Start]]*365.25/12</f>
        <v/>
      </c>
      <c r="V8" s="19">
        <f>_xlfn.xlookup(tbl_MTG_Set[[#This Row],[Type Name]], tbl_MTG_Set_Type[Set Type], tbl_MTG_Set_Type[Sell Window Month End], "(Set Type not found)", 0, 1)</f>
        <v/>
      </c>
      <c r="W8" s="28">
        <f>tbl_MTG_Set[[#This Row],[Released On]]+tbl_MTG_Set[[#This Row],[Sell Window Month End]]*365.25/12</f>
        <v/>
      </c>
      <c r="X8" s="28">
        <f>AND(NOW()&gt;=tbl_MTG_Set[[#This Row],[Sell Window Start]], NOW()&lt;=tbl_MTG_Set[[#This Row],[Sell Window End]])</f>
        <v/>
      </c>
      <c r="AG8" s="23" t="n"/>
      <c r="AH8" s="23" t="n"/>
      <c r="AJ8" s="23">
        <f t="array" ref="AJ8:AJ8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8" s="23">
        <f t="array" ref="AK8:AK8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8" s="24">
        <f>_xlfn.xlookup(tbl_MTG_Set[[#This Row],[Play Booster Box Product Id]], tbl_Product[Product Id], tbl_Product[Pack Size])</f>
        <v/>
      </c>
      <c r="AM8" s="23">
        <f>(tbl_MTG_Set[[#This Row],[Play Booster Box Cost]]+v_Item_Shipping_Cost_In)/tbl_MTG_Set[[#This Row],[Play Booster Box Size]]</f>
        <v/>
      </c>
      <c r="AN8" s="23" t="n"/>
      <c r="AO8" s="23" t="n"/>
      <c r="AP8" s="23" t="n"/>
      <c r="AQ8" s="23" t="n"/>
      <c r="AT8" s="23">
        <f>tbl_MTG_Set[[#This Row],[Play Booster Sell Price CardMarket]]*tbl_MTG_Set[[#This Row],[Play Booster Expected Market Value]]/tbl_MTG_Set[[#This Row],[Play Boost Sealed Market Value]]</f>
        <v/>
      </c>
    </row>
    <row r="9" ht="15" customHeight="1" s="20">
      <c r="A9" s="19" t="n">
        <v>321</v>
      </c>
      <c r="B9" s="19" t="inlineStr">
        <is>
          <t>2020 Heroes of the Realm PH20</t>
        </is>
      </c>
      <c r="C9" s="19" t="n">
        <v>3</v>
      </c>
      <c r="D9" s="28" t="n">
        <v>44409</v>
      </c>
      <c r="F9" s="19" t="inlineStr">
        <is>
          <t>en es fr de it pt ja ko ru 汉语 漢語</t>
        </is>
      </c>
      <c r="G9" s="19" t="n">
        <v>588</v>
      </c>
      <c r="H9" s="19">
        <f>MONTH(NOW())+12*YEAR(NOW())-MONTH(tbl_MTG_Set[[#This Row],[Released On]])-12*YEAR(tbl_MTG_Set[[#This Row],[Released On]])</f>
        <v/>
      </c>
      <c r="I9" s="19">
        <f>_xlfn.xlookup(tbl_MTG_Set[[#This Row],[Type Name]], tbl_MTG_Set_Type[Set Type], tbl_MTG_Set_Type[Index], "(Set Type not found)")</f>
        <v/>
      </c>
      <c r="J9" s="19">
        <f>_xlfn.xlookup(tbl_MTG_Set[[#This Row],[Type Name]], tbl_MTG_Set_Type[Set Type], tbl_MTG_Set_Type[Buy Window Month Start], "(Set Type not found)")</f>
        <v/>
      </c>
      <c r="K9" s="28">
        <f>tbl_MTG_Set[[#This Row],[Released On]]+tbl_MTG_Set[[#This Row],[Buy Window Month Start]]*365.25/12</f>
        <v/>
      </c>
      <c r="L9" s="19">
        <f>_xlfn.xlookup(tbl_MTG_Set[[#This Row],[Type Name]], tbl_MTG_Set_Type[Set Type], tbl_MTG_Set_Type[Buy Window Month End], "(Set Type not found)", 0, 1)</f>
        <v/>
      </c>
      <c r="M9" s="28">
        <f>tbl_MTG_Set[[#This Row],[Released On]]+tbl_MTG_Set[[#This Row],[Buy Window Month End]]*365.25/12</f>
        <v/>
      </c>
      <c r="N9" s="28">
        <f>AND(NOW()&gt;=tbl_MTG_Set[[#This Row],[Buy Window Start]], NOW()&lt;=tbl_MTG_Set[[#This Row],[Buy Window End]])</f>
        <v/>
      </c>
      <c r="O9" s="19">
        <f>_xlfn.xlookup(tbl_MTG_Set[[#This Row],[Type Name]], tbl_MTG_Set_Type[Set Type], tbl_MTG_Set_Type[Heavy Printing Window Month Start], "(Set Type not found)", 0, 1)</f>
        <v/>
      </c>
      <c r="P9" s="28">
        <f>tbl_MTG_Set[[#This Row],[Released On]]+tbl_MTG_Set[[#This Row],[Heavy Printing Window Month Start]]*365.25/12</f>
        <v/>
      </c>
      <c r="Q9" s="19">
        <f>_xlfn.xlookup(tbl_MTG_Set[[#This Row],[Type Name]], tbl_MTG_Set_Type[Set Type], tbl_MTG_Set_Type[Heavy Printing Window Month End], "(Set Type not found)", 0, 1)</f>
        <v/>
      </c>
      <c r="R9" s="28">
        <f>tbl_MTG_Set[[#This Row],[Released On]]+tbl_MTG_Set[[#This Row],[Heavy Printing Window Month End]]*365.25/12</f>
        <v/>
      </c>
      <c r="S9" s="28">
        <f>AND(NOW()&gt;=tbl_MTG_Set[[#This Row],[Heavy Printing Window Start]], NOW()&lt;=tbl_MTG_Set[[#This Row],[Heavy Printing Window End]])</f>
        <v/>
      </c>
      <c r="T9" s="19">
        <f>_xlfn.xlookup(tbl_MTG_Set[[#This Row],[Type Name]], tbl_MTG_Set_Type[Set Type], tbl_MTG_Set_Type[Sell Window Month Start], "(Set Type not found)", 0, 1)</f>
        <v/>
      </c>
      <c r="U9" s="28">
        <f>tbl_MTG_Set[[#This Row],[Released On]]+tbl_MTG_Set[[#This Row],[Sell Window Month Start]]*365.25/12</f>
        <v/>
      </c>
      <c r="V9" s="19">
        <f>_xlfn.xlookup(tbl_MTG_Set[[#This Row],[Type Name]], tbl_MTG_Set_Type[Set Type], tbl_MTG_Set_Type[Sell Window Month End], "(Set Type not found)", 0, 1)</f>
        <v/>
      </c>
      <c r="W9" s="28">
        <f>tbl_MTG_Set[[#This Row],[Released On]]+tbl_MTG_Set[[#This Row],[Sell Window Month End]]*365.25/12</f>
        <v/>
      </c>
      <c r="X9" s="28">
        <f>AND(NOW()&gt;=tbl_MTG_Set[[#This Row],[Sell Window Start]], NOW()&lt;=tbl_MTG_Set[[#This Row],[Sell Window End]])</f>
        <v/>
      </c>
      <c r="AG9" s="23" t="n"/>
      <c r="AH9" s="23" t="n"/>
      <c r="AJ9" s="23">
        <f t="array" ref="AJ9:AJ9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9" s="23">
        <f t="array" ref="AK9:AK9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9" s="24">
        <f>_xlfn.xlookup(tbl_MTG_Set[[#This Row],[Play Booster Box Product Id]], tbl_Product[Product Id], tbl_Product[Pack Size])</f>
        <v/>
      </c>
      <c r="AM9" s="23">
        <f>(tbl_MTG_Set[[#This Row],[Play Booster Box Cost]]+v_Item_Shipping_Cost_In)/tbl_MTG_Set[[#This Row],[Play Booster Box Size]]</f>
        <v/>
      </c>
      <c r="AN9" s="23" t="n"/>
      <c r="AO9" s="23" t="n"/>
      <c r="AP9" s="23" t="n"/>
      <c r="AQ9" s="23" t="n"/>
      <c r="AT9" s="23">
        <f>tbl_MTG_Set[[#This Row],[Play Booster Sell Price CardMarket]]*tbl_MTG_Set[[#This Row],[Play Booster Expected Market Value]]/tbl_MTG_Set[[#This Row],[Play Boost Sealed Market Value]]</f>
        <v/>
      </c>
    </row>
    <row r="10" ht="15" customHeight="1" s="20">
      <c r="A10" s="19" t="n">
        <v>259</v>
      </c>
      <c r="B10" s="19" t="inlineStr">
        <is>
          <t>2021 Heroes of the Realm PH21</t>
        </is>
      </c>
      <c r="C10" s="19" t="n">
        <v>4</v>
      </c>
      <c r="D10" s="28" t="n">
        <v>44774</v>
      </c>
      <c r="F10" s="19" t="inlineStr">
        <is>
          <t>en es fr de it pt ja ko ru 汉语 漢語</t>
        </is>
      </c>
      <c r="G10" s="19" t="n">
        <v>464</v>
      </c>
      <c r="H10" s="19">
        <f>MONTH(NOW())+12*YEAR(NOW())-MONTH(tbl_MTG_Set[[#This Row],[Released On]])-12*YEAR(tbl_MTG_Set[[#This Row],[Released On]])</f>
        <v/>
      </c>
      <c r="I10" s="19">
        <f>_xlfn.xlookup(tbl_MTG_Set[[#This Row],[Type Name]], tbl_MTG_Set_Type[Set Type], tbl_MTG_Set_Type[Index], "(Set Type not found)")</f>
        <v/>
      </c>
      <c r="J10" s="19">
        <f>_xlfn.xlookup(tbl_MTG_Set[[#This Row],[Type Name]], tbl_MTG_Set_Type[Set Type], tbl_MTG_Set_Type[Buy Window Month Start], "(Set Type not found)")</f>
        <v/>
      </c>
      <c r="K10" s="28">
        <f>tbl_MTG_Set[[#This Row],[Released On]]+tbl_MTG_Set[[#This Row],[Buy Window Month Start]]*365.25/12</f>
        <v/>
      </c>
      <c r="L10" s="19">
        <f>_xlfn.xlookup(tbl_MTG_Set[[#This Row],[Type Name]], tbl_MTG_Set_Type[Set Type], tbl_MTG_Set_Type[Buy Window Month End], "(Set Type not found)", 0, 1)</f>
        <v/>
      </c>
      <c r="M10" s="28">
        <f>tbl_MTG_Set[[#This Row],[Released On]]+tbl_MTG_Set[[#This Row],[Buy Window Month End]]*365.25/12</f>
        <v/>
      </c>
      <c r="N10" s="28">
        <f>AND(NOW()&gt;=tbl_MTG_Set[[#This Row],[Buy Window Start]], NOW()&lt;=tbl_MTG_Set[[#This Row],[Buy Window End]])</f>
        <v/>
      </c>
      <c r="O10" s="19">
        <f>_xlfn.xlookup(tbl_MTG_Set[[#This Row],[Type Name]], tbl_MTG_Set_Type[Set Type], tbl_MTG_Set_Type[Heavy Printing Window Month Start], "(Set Type not found)", 0, 1)</f>
        <v/>
      </c>
      <c r="P10" s="28">
        <f>tbl_MTG_Set[[#This Row],[Released On]]+tbl_MTG_Set[[#This Row],[Heavy Printing Window Month Start]]*365.25/12</f>
        <v/>
      </c>
      <c r="Q10" s="19">
        <f>_xlfn.xlookup(tbl_MTG_Set[[#This Row],[Type Name]], tbl_MTG_Set_Type[Set Type], tbl_MTG_Set_Type[Heavy Printing Window Month End], "(Set Type not found)", 0, 1)</f>
        <v/>
      </c>
      <c r="R10" s="28">
        <f>tbl_MTG_Set[[#This Row],[Released On]]+tbl_MTG_Set[[#This Row],[Heavy Printing Window Month End]]*365.25/12</f>
        <v/>
      </c>
      <c r="S10" s="28">
        <f>AND(NOW()&gt;=tbl_MTG_Set[[#This Row],[Heavy Printing Window Start]], NOW()&lt;=tbl_MTG_Set[[#This Row],[Heavy Printing Window End]])</f>
        <v/>
      </c>
      <c r="T10" s="19">
        <f>_xlfn.xlookup(tbl_MTG_Set[[#This Row],[Type Name]], tbl_MTG_Set_Type[Set Type], tbl_MTG_Set_Type[Sell Window Month Start], "(Set Type not found)", 0, 1)</f>
        <v/>
      </c>
      <c r="U10" s="28">
        <f>tbl_MTG_Set[[#This Row],[Released On]]+tbl_MTG_Set[[#This Row],[Sell Window Month Start]]*365.25/12</f>
        <v/>
      </c>
      <c r="V10" s="19">
        <f>_xlfn.xlookup(tbl_MTG_Set[[#This Row],[Type Name]], tbl_MTG_Set_Type[Set Type], tbl_MTG_Set_Type[Sell Window Month End], "(Set Type not found)", 0, 1)</f>
        <v/>
      </c>
      <c r="W10" s="28">
        <f>tbl_MTG_Set[[#This Row],[Released On]]+tbl_MTG_Set[[#This Row],[Sell Window Month End]]*365.25/12</f>
        <v/>
      </c>
      <c r="X10" s="28">
        <f>AND(NOW()&gt;=tbl_MTG_Set[[#This Row],[Sell Window Start]], NOW()&lt;=tbl_MTG_Set[[#This Row],[Sell Window End]])</f>
        <v/>
      </c>
      <c r="AG10" s="23" t="n"/>
      <c r="AH10" s="23" t="n"/>
      <c r="AJ10" s="23">
        <f t="array" ref="AJ10:AJ10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10" s="23">
        <f t="array" ref="AK10:AK10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10" s="24">
        <f>_xlfn.xlookup(tbl_MTG_Set[[#This Row],[Play Booster Box Product Id]], tbl_Product[Product Id], tbl_Product[Pack Size])</f>
        <v/>
      </c>
      <c r="AM10" s="23">
        <f>(tbl_MTG_Set[[#This Row],[Play Booster Box Cost]]+v_Item_Shipping_Cost_In)/tbl_MTG_Set[[#This Row],[Play Booster Box Size]]</f>
        <v/>
      </c>
      <c r="AN10" s="23" t="n"/>
      <c r="AO10" s="23" t="n"/>
      <c r="AP10" s="23" t="n"/>
      <c r="AQ10" s="23" t="n"/>
      <c r="AT10" s="23">
        <f>tbl_MTG_Set[[#This Row],[Play Booster Sell Price CardMarket]]*tbl_MTG_Set[[#This Row],[Play Booster Expected Market Value]]/tbl_MTG_Set[[#This Row],[Play Boost Sealed Market Value]]</f>
        <v/>
      </c>
    </row>
    <row r="11" ht="15" customHeight="1" s="20">
      <c r="A11" s="19" t="n">
        <v>166</v>
      </c>
      <c r="B11" s="19" t="inlineStr">
        <is>
          <t>2022 Heroes of the Realm PH22</t>
        </is>
      </c>
      <c r="C11" s="19" t="n">
        <v>5</v>
      </c>
      <c r="D11" s="28" t="n">
        <v>45139</v>
      </c>
      <c r="F11" s="19" t="inlineStr">
        <is>
          <t>en es fr de it pt ja ko ru 汉语 漢語</t>
        </is>
      </c>
      <c r="G11" s="19" t="n">
        <v>278</v>
      </c>
      <c r="H11" s="19">
        <f>MONTH(NOW())+12*YEAR(NOW())-MONTH(tbl_MTG_Set[[#This Row],[Released On]])-12*YEAR(tbl_MTG_Set[[#This Row],[Released On]])</f>
        <v/>
      </c>
      <c r="I11" s="19">
        <f>_xlfn.xlookup(tbl_MTG_Set[[#This Row],[Type Name]], tbl_MTG_Set_Type[Set Type], tbl_MTG_Set_Type[Index], "(Set Type not found)")</f>
        <v/>
      </c>
      <c r="J11" s="19">
        <f>_xlfn.xlookup(tbl_MTG_Set[[#This Row],[Type Name]], tbl_MTG_Set_Type[Set Type], tbl_MTG_Set_Type[Buy Window Month Start], "(Set Type not found)")</f>
        <v/>
      </c>
      <c r="K11" s="28">
        <f>tbl_MTG_Set[[#This Row],[Released On]]+tbl_MTG_Set[[#This Row],[Buy Window Month Start]]*365.25/12</f>
        <v/>
      </c>
      <c r="L11" s="19">
        <f>_xlfn.xlookup(tbl_MTG_Set[[#This Row],[Type Name]], tbl_MTG_Set_Type[Set Type], tbl_MTG_Set_Type[Buy Window Month End], "(Set Type not found)", 0, 1)</f>
        <v/>
      </c>
      <c r="M11" s="28">
        <f>tbl_MTG_Set[[#This Row],[Released On]]+tbl_MTG_Set[[#This Row],[Buy Window Month End]]*365.25/12</f>
        <v/>
      </c>
      <c r="N11" s="28">
        <f>AND(NOW()&gt;=tbl_MTG_Set[[#This Row],[Buy Window Start]], NOW()&lt;=tbl_MTG_Set[[#This Row],[Buy Window End]])</f>
        <v/>
      </c>
      <c r="O11" s="19">
        <f>_xlfn.xlookup(tbl_MTG_Set[[#This Row],[Type Name]], tbl_MTG_Set_Type[Set Type], tbl_MTG_Set_Type[Heavy Printing Window Month Start], "(Set Type not found)", 0, 1)</f>
        <v/>
      </c>
      <c r="P11" s="28">
        <f>tbl_MTG_Set[[#This Row],[Released On]]+tbl_MTG_Set[[#This Row],[Heavy Printing Window Month Start]]*365.25/12</f>
        <v/>
      </c>
      <c r="Q11" s="19">
        <f>_xlfn.xlookup(tbl_MTG_Set[[#This Row],[Type Name]], tbl_MTG_Set_Type[Set Type], tbl_MTG_Set_Type[Heavy Printing Window Month End], "(Set Type not found)", 0, 1)</f>
        <v/>
      </c>
      <c r="R11" s="28">
        <f>tbl_MTG_Set[[#This Row],[Released On]]+tbl_MTG_Set[[#This Row],[Heavy Printing Window Month End]]*365.25/12</f>
        <v/>
      </c>
      <c r="S11" s="28">
        <f>AND(NOW()&gt;=tbl_MTG_Set[[#This Row],[Heavy Printing Window Start]], NOW()&lt;=tbl_MTG_Set[[#This Row],[Heavy Printing Window End]])</f>
        <v/>
      </c>
      <c r="T11" s="19">
        <f>_xlfn.xlookup(tbl_MTG_Set[[#This Row],[Type Name]], tbl_MTG_Set_Type[Set Type], tbl_MTG_Set_Type[Sell Window Month Start], "(Set Type not found)", 0, 1)</f>
        <v/>
      </c>
      <c r="U11" s="28">
        <f>tbl_MTG_Set[[#This Row],[Released On]]+tbl_MTG_Set[[#This Row],[Sell Window Month Start]]*365.25/12</f>
        <v/>
      </c>
      <c r="V11" s="19">
        <f>_xlfn.xlookup(tbl_MTG_Set[[#This Row],[Type Name]], tbl_MTG_Set_Type[Set Type], tbl_MTG_Set_Type[Sell Window Month End], "(Set Type not found)", 0, 1)</f>
        <v/>
      </c>
      <c r="W11" s="28">
        <f>tbl_MTG_Set[[#This Row],[Released On]]+tbl_MTG_Set[[#This Row],[Sell Window Month End]]*365.25/12</f>
        <v/>
      </c>
      <c r="X11" s="28">
        <f>AND(NOW()&gt;=tbl_MTG_Set[[#This Row],[Sell Window Start]], NOW()&lt;=tbl_MTG_Set[[#This Row],[Sell Window End]])</f>
        <v/>
      </c>
      <c r="AG11" s="23" t="n"/>
      <c r="AH11" s="23" t="n"/>
      <c r="AJ11" s="23">
        <f t="array" ref="AJ11:AJ11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11" s="23">
        <f t="array" ref="AK11:AK11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11" s="24">
        <f>_xlfn.xlookup(tbl_MTG_Set[[#This Row],[Play Booster Box Product Id]], tbl_Product[Product Id], tbl_Product[Pack Size])</f>
        <v/>
      </c>
      <c r="AM11" s="23">
        <f>(tbl_MTG_Set[[#This Row],[Play Booster Box Cost]]+v_Item_Shipping_Cost_In)/tbl_MTG_Set[[#This Row],[Play Booster Box Size]]</f>
        <v/>
      </c>
      <c r="AN11" s="23" t="n"/>
      <c r="AO11" s="23" t="n"/>
      <c r="AP11" s="23" t="n"/>
      <c r="AQ11" s="23" t="n"/>
      <c r="AT11" s="23">
        <f>tbl_MTG_Set[[#This Row],[Play Booster Sell Price CardMarket]]*tbl_MTG_Set[[#This Row],[Play Booster Expected Market Value]]/tbl_MTG_Set[[#This Row],[Play Boost Sealed Market Value]]</f>
        <v/>
      </c>
    </row>
    <row r="12" ht="15" customHeight="1" s="20">
      <c r="A12" s="19" t="n">
        <v>27</v>
      </c>
      <c r="B12" s="19" t="inlineStr">
        <is>
          <t>2023 Heroes of the Realm PH23</t>
        </is>
      </c>
      <c r="C12" s="19" t="n">
        <v>1</v>
      </c>
      <c r="D12" s="28" t="n">
        <v>45893</v>
      </c>
      <c r="F12" s="19" t="inlineStr">
        <is>
          <t>en es fr de it pt ja ko ru 汉语 漢語</t>
        </is>
      </c>
      <c r="G12" s="19" t="n">
        <v>28</v>
      </c>
      <c r="H12" s="19">
        <f>MONTH(NOW())+12*YEAR(NOW())-MONTH(tbl_MTG_Set[[#This Row],[Released On]])-12*YEAR(tbl_MTG_Set[[#This Row],[Released On]])</f>
        <v/>
      </c>
      <c r="I12" s="19">
        <f>_xlfn.xlookup(tbl_MTG_Set[[#This Row],[Type Name]], tbl_MTG_Set_Type[Set Type], tbl_MTG_Set_Type[Index], "(Set Type not found)")</f>
        <v/>
      </c>
      <c r="J12" s="19">
        <f>_xlfn.xlookup(tbl_MTG_Set[[#This Row],[Type Name]], tbl_MTG_Set_Type[Set Type], tbl_MTG_Set_Type[Buy Window Month Start], "(Set Type not found)")</f>
        <v/>
      </c>
      <c r="K12" s="28">
        <f>tbl_MTG_Set[[#This Row],[Released On]]+tbl_MTG_Set[[#This Row],[Buy Window Month Start]]*365.25/12</f>
        <v/>
      </c>
      <c r="L12" s="19">
        <f>_xlfn.xlookup(tbl_MTG_Set[[#This Row],[Type Name]], tbl_MTG_Set_Type[Set Type], tbl_MTG_Set_Type[Buy Window Month End], "(Set Type not found)", 0, 1)</f>
        <v/>
      </c>
      <c r="M12" s="28">
        <f>tbl_MTG_Set[[#This Row],[Released On]]+tbl_MTG_Set[[#This Row],[Buy Window Month End]]*365.25/12</f>
        <v/>
      </c>
      <c r="N12" s="28">
        <f>AND(NOW()&gt;=tbl_MTG_Set[[#This Row],[Buy Window Start]], NOW()&lt;=tbl_MTG_Set[[#This Row],[Buy Window End]])</f>
        <v/>
      </c>
      <c r="O12" s="19">
        <f>_xlfn.xlookup(tbl_MTG_Set[[#This Row],[Type Name]], tbl_MTG_Set_Type[Set Type], tbl_MTG_Set_Type[Heavy Printing Window Month Start], "(Set Type not found)", 0, 1)</f>
        <v/>
      </c>
      <c r="P12" s="28">
        <f>tbl_MTG_Set[[#This Row],[Released On]]+tbl_MTG_Set[[#This Row],[Heavy Printing Window Month Start]]*365.25/12</f>
        <v/>
      </c>
      <c r="Q12" s="19">
        <f>_xlfn.xlookup(tbl_MTG_Set[[#This Row],[Type Name]], tbl_MTG_Set_Type[Set Type], tbl_MTG_Set_Type[Heavy Printing Window Month End], "(Set Type not found)", 0, 1)</f>
        <v/>
      </c>
      <c r="R12" s="28">
        <f>tbl_MTG_Set[[#This Row],[Released On]]+tbl_MTG_Set[[#This Row],[Heavy Printing Window Month End]]*365.25/12</f>
        <v/>
      </c>
      <c r="S12" s="28">
        <f>AND(NOW()&gt;=tbl_MTG_Set[[#This Row],[Heavy Printing Window Start]], NOW()&lt;=tbl_MTG_Set[[#This Row],[Heavy Printing Window End]])</f>
        <v/>
      </c>
      <c r="T12" s="19">
        <f>_xlfn.xlookup(tbl_MTG_Set[[#This Row],[Type Name]], tbl_MTG_Set_Type[Set Type], tbl_MTG_Set_Type[Sell Window Month Start], "(Set Type not found)", 0, 1)</f>
        <v/>
      </c>
      <c r="U12" s="28">
        <f>tbl_MTG_Set[[#This Row],[Released On]]+tbl_MTG_Set[[#This Row],[Sell Window Month Start]]*365.25/12</f>
        <v/>
      </c>
      <c r="V12" s="19">
        <f>_xlfn.xlookup(tbl_MTG_Set[[#This Row],[Type Name]], tbl_MTG_Set_Type[Set Type], tbl_MTG_Set_Type[Sell Window Month End], "(Set Type not found)", 0, 1)</f>
        <v/>
      </c>
      <c r="W12" s="28">
        <f>tbl_MTG_Set[[#This Row],[Released On]]+tbl_MTG_Set[[#This Row],[Sell Window Month End]]*365.25/12</f>
        <v/>
      </c>
      <c r="X12" s="28">
        <f>AND(NOW()&gt;=tbl_MTG_Set[[#This Row],[Sell Window Start]], NOW()&lt;=tbl_MTG_Set[[#This Row],[Sell Window End]])</f>
        <v/>
      </c>
      <c r="AG12" s="23" t="n"/>
      <c r="AH12" s="23" t="n"/>
      <c r="AJ12" s="23">
        <f t="array" ref="AJ12:AJ12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12" s="23">
        <f t="array" ref="AK12:AK12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12" s="24">
        <f>_xlfn.xlookup(tbl_MTG_Set[[#This Row],[Play Booster Box Product Id]], tbl_Product[Product Id], tbl_Product[Pack Size])</f>
        <v/>
      </c>
      <c r="AM12" s="23">
        <f>(tbl_MTG_Set[[#This Row],[Play Booster Box Cost]]+v_Item_Shipping_Cost_In)/tbl_MTG_Set[[#This Row],[Play Booster Box Size]]</f>
        <v/>
      </c>
      <c r="AN12" s="23" t="n"/>
      <c r="AO12" s="23" t="n"/>
      <c r="AP12" s="23" t="n"/>
      <c r="AQ12" s="23" t="n"/>
      <c r="AT12" s="23">
        <f>tbl_MTG_Set[[#This Row],[Play Booster Sell Price CardMarket]]*tbl_MTG_Set[[#This Row],[Play Booster Expected Market Value]]/tbl_MTG_Set[[#This Row],[Play Boost Sealed Market Value]]</f>
        <v/>
      </c>
    </row>
    <row r="13" ht="15" customHeight="1" s="20">
      <c r="A13" s="19" t="n">
        <v>221</v>
      </c>
      <c r="B13" s="19" t="inlineStr">
        <is>
          <t>30th Anniversary Celebration Tokyo P30T</t>
        </is>
      </c>
      <c r="C13" s="19" t="n">
        <v>2</v>
      </c>
      <c r="D13" s="28" t="n">
        <v>45170</v>
      </c>
      <c r="F13" s="19" t="inlineStr">
        <is>
          <t>en es fr de it pt ja ko ru 汉语 漢語</t>
        </is>
      </c>
      <c r="G13" s="19" t="n">
        <v>388</v>
      </c>
      <c r="H13" s="19">
        <f>MONTH(NOW())+12*YEAR(NOW())-MONTH(tbl_MTG_Set[[#This Row],[Released On]])-12*YEAR(tbl_MTG_Set[[#This Row],[Released On]])</f>
        <v/>
      </c>
      <c r="I13" s="19">
        <f>_xlfn.xlookup(tbl_MTG_Set[[#This Row],[Type Name]], tbl_MTG_Set_Type[Set Type], tbl_MTG_Set_Type[Index], "(Set Type not found)")</f>
        <v/>
      </c>
      <c r="J13" s="19">
        <f>_xlfn.xlookup(tbl_MTG_Set[[#This Row],[Type Name]], tbl_MTG_Set_Type[Set Type], tbl_MTG_Set_Type[Buy Window Month Start], "(Set Type not found)")</f>
        <v/>
      </c>
      <c r="K13" s="28">
        <f>tbl_MTG_Set[[#This Row],[Released On]]+tbl_MTG_Set[[#This Row],[Buy Window Month Start]]*365.25/12</f>
        <v/>
      </c>
      <c r="L13" s="19">
        <f>_xlfn.xlookup(tbl_MTG_Set[[#This Row],[Type Name]], tbl_MTG_Set_Type[Set Type], tbl_MTG_Set_Type[Buy Window Month End], "(Set Type not found)", 0, 1)</f>
        <v/>
      </c>
      <c r="M13" s="28">
        <f>tbl_MTG_Set[[#This Row],[Released On]]+tbl_MTG_Set[[#This Row],[Buy Window Month End]]*365.25/12</f>
        <v/>
      </c>
      <c r="N13" s="28">
        <f>AND(NOW()&gt;=tbl_MTG_Set[[#This Row],[Buy Window Start]], NOW()&lt;=tbl_MTG_Set[[#This Row],[Buy Window End]])</f>
        <v/>
      </c>
      <c r="O13" s="19">
        <f>_xlfn.xlookup(tbl_MTG_Set[[#This Row],[Type Name]], tbl_MTG_Set_Type[Set Type], tbl_MTG_Set_Type[Heavy Printing Window Month Start], "(Set Type not found)", 0, 1)</f>
        <v/>
      </c>
      <c r="P13" s="28">
        <f>tbl_MTG_Set[[#This Row],[Released On]]+tbl_MTG_Set[[#This Row],[Heavy Printing Window Month Start]]*365.25/12</f>
        <v/>
      </c>
      <c r="Q13" s="19">
        <f>_xlfn.xlookup(tbl_MTG_Set[[#This Row],[Type Name]], tbl_MTG_Set_Type[Set Type], tbl_MTG_Set_Type[Heavy Printing Window Month End], "(Set Type not found)", 0, 1)</f>
        <v/>
      </c>
      <c r="R13" s="28">
        <f>tbl_MTG_Set[[#This Row],[Released On]]+tbl_MTG_Set[[#This Row],[Heavy Printing Window Month End]]*365.25/12</f>
        <v/>
      </c>
      <c r="S13" s="28">
        <f>AND(NOW()&gt;=tbl_MTG_Set[[#This Row],[Heavy Printing Window Start]], NOW()&lt;=tbl_MTG_Set[[#This Row],[Heavy Printing Window End]])</f>
        <v/>
      </c>
      <c r="T13" s="19">
        <f>_xlfn.xlookup(tbl_MTG_Set[[#This Row],[Type Name]], tbl_MTG_Set_Type[Set Type], tbl_MTG_Set_Type[Sell Window Month Start], "(Set Type not found)", 0, 1)</f>
        <v/>
      </c>
      <c r="U13" s="28">
        <f>tbl_MTG_Set[[#This Row],[Released On]]+tbl_MTG_Set[[#This Row],[Sell Window Month Start]]*365.25/12</f>
        <v/>
      </c>
      <c r="V13" s="19">
        <f>_xlfn.xlookup(tbl_MTG_Set[[#This Row],[Type Name]], tbl_MTG_Set_Type[Set Type], tbl_MTG_Set_Type[Sell Window Month End], "(Set Type not found)", 0, 1)</f>
        <v/>
      </c>
      <c r="W13" s="28">
        <f>tbl_MTG_Set[[#This Row],[Released On]]+tbl_MTG_Set[[#This Row],[Sell Window Month End]]*365.25/12</f>
        <v/>
      </c>
      <c r="X13" s="28">
        <f>AND(NOW()&gt;=tbl_MTG_Set[[#This Row],[Sell Window Start]], NOW()&lt;=tbl_MTG_Set[[#This Row],[Sell Window End]])</f>
        <v/>
      </c>
      <c r="AG13" s="23" t="n"/>
      <c r="AH13" s="23" t="n"/>
      <c r="AJ13" s="23">
        <f t="array" ref="AJ13:AJ13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13" s="23">
        <f t="array" ref="AK13:AK13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13" s="24">
        <f>_xlfn.xlookup(tbl_MTG_Set[[#This Row],[Play Booster Box Product Id]], tbl_Product[Product Id], tbl_Product[Pack Size])</f>
        <v/>
      </c>
      <c r="AM13" s="23">
        <f>(tbl_MTG_Set[[#This Row],[Play Booster Box Cost]]+v_Item_Shipping_Cost_In)/tbl_MTG_Set[[#This Row],[Play Booster Box Size]]</f>
        <v/>
      </c>
      <c r="AN13" s="23" t="n"/>
      <c r="AO13" s="23" t="n"/>
      <c r="AP13" s="23" t="n"/>
      <c r="AQ13" s="23" t="n"/>
      <c r="AT13" s="23">
        <f>tbl_MTG_Set[[#This Row],[Play Booster Sell Price CardMarket]]*tbl_MTG_Set[[#This Row],[Play Booster Expected Market Value]]/tbl_MTG_Set[[#This Row],[Play Boost Sealed Market Value]]</f>
        <v/>
      </c>
    </row>
    <row r="14" ht="15" customHeight="1" s="20">
      <c r="A14" s="19" t="n">
        <v>218</v>
      </c>
      <c r="B14" s="19" t="inlineStr">
        <is>
          <t>30th Anniversary Edition 30A</t>
        </is>
      </c>
      <c r="C14" s="19" t="n">
        <v>594</v>
      </c>
      <c r="D14" s="28" t="n">
        <v>44893</v>
      </c>
      <c r="F14" s="19" t="inlineStr">
        <is>
          <t>en es fr de it pt ja ko ru 汉语 漢語</t>
        </is>
      </c>
      <c r="G14" s="19" t="n">
        <v>382</v>
      </c>
      <c r="H14" s="19">
        <f>MONTH(NOW())+12*YEAR(NOW())-MONTH(tbl_MTG_Set[[#This Row],[Released On]])-12*YEAR(tbl_MTG_Set[[#This Row],[Released On]])</f>
        <v/>
      </c>
      <c r="I14" s="19">
        <f>_xlfn.xlookup(tbl_MTG_Set[[#This Row],[Type Name]], tbl_MTG_Set_Type[Set Type], tbl_MTG_Set_Type[Index], "(Set Type not found)")</f>
        <v/>
      </c>
      <c r="J14" s="19">
        <f>_xlfn.xlookup(tbl_MTG_Set[[#This Row],[Type Name]], tbl_MTG_Set_Type[Set Type], tbl_MTG_Set_Type[Buy Window Month Start], "(Set Type not found)")</f>
        <v/>
      </c>
      <c r="K14" s="28">
        <f>tbl_MTG_Set[[#This Row],[Released On]]+tbl_MTG_Set[[#This Row],[Buy Window Month Start]]*365.25/12</f>
        <v/>
      </c>
      <c r="L14" s="19">
        <f>_xlfn.xlookup(tbl_MTG_Set[[#This Row],[Type Name]], tbl_MTG_Set_Type[Set Type], tbl_MTG_Set_Type[Buy Window Month End], "(Set Type not found)", 0, 1)</f>
        <v/>
      </c>
      <c r="M14" s="28">
        <f>tbl_MTG_Set[[#This Row],[Released On]]+tbl_MTG_Set[[#This Row],[Buy Window Month End]]*365.25/12</f>
        <v/>
      </c>
      <c r="N14" s="28">
        <f>AND(NOW()&gt;=tbl_MTG_Set[[#This Row],[Buy Window Start]], NOW()&lt;=tbl_MTG_Set[[#This Row],[Buy Window End]])</f>
        <v/>
      </c>
      <c r="O14" s="19">
        <f>_xlfn.xlookup(tbl_MTG_Set[[#This Row],[Type Name]], tbl_MTG_Set_Type[Set Type], tbl_MTG_Set_Type[Heavy Printing Window Month Start], "(Set Type not found)", 0, 1)</f>
        <v/>
      </c>
      <c r="P14" s="28">
        <f>tbl_MTG_Set[[#This Row],[Released On]]+tbl_MTG_Set[[#This Row],[Heavy Printing Window Month Start]]*365.25/12</f>
        <v/>
      </c>
      <c r="Q14" s="19">
        <f>_xlfn.xlookup(tbl_MTG_Set[[#This Row],[Type Name]], tbl_MTG_Set_Type[Set Type], tbl_MTG_Set_Type[Heavy Printing Window Month End], "(Set Type not found)", 0, 1)</f>
        <v/>
      </c>
      <c r="R14" s="28">
        <f>tbl_MTG_Set[[#This Row],[Released On]]+tbl_MTG_Set[[#This Row],[Heavy Printing Window Month End]]*365.25/12</f>
        <v/>
      </c>
      <c r="S14" s="28">
        <f>AND(NOW()&gt;=tbl_MTG_Set[[#This Row],[Heavy Printing Window Start]], NOW()&lt;=tbl_MTG_Set[[#This Row],[Heavy Printing Window End]])</f>
        <v/>
      </c>
      <c r="T14" s="19">
        <f>_xlfn.xlookup(tbl_MTG_Set[[#This Row],[Type Name]], tbl_MTG_Set_Type[Set Type], tbl_MTG_Set_Type[Sell Window Month Start], "(Set Type not found)", 0, 1)</f>
        <v/>
      </c>
      <c r="U14" s="28">
        <f>tbl_MTG_Set[[#This Row],[Released On]]+tbl_MTG_Set[[#This Row],[Sell Window Month Start]]*365.25/12</f>
        <v/>
      </c>
      <c r="V14" s="19">
        <f>_xlfn.xlookup(tbl_MTG_Set[[#This Row],[Type Name]], tbl_MTG_Set_Type[Set Type], tbl_MTG_Set_Type[Sell Window Month End], "(Set Type not found)", 0, 1)</f>
        <v/>
      </c>
      <c r="W14" s="28">
        <f>tbl_MTG_Set[[#This Row],[Released On]]+tbl_MTG_Set[[#This Row],[Sell Window Month End]]*365.25/12</f>
        <v/>
      </c>
      <c r="X14" s="28">
        <f>AND(NOW()&gt;=tbl_MTG_Set[[#This Row],[Sell Window Start]], NOW()&lt;=tbl_MTG_Set[[#This Row],[Sell Window End]])</f>
        <v/>
      </c>
      <c r="AG14" s="23" t="n"/>
      <c r="AH14" s="23" t="n"/>
      <c r="AJ14" s="23">
        <f t="array" ref="AJ14:AJ14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14" s="23">
        <f t="array" ref="AK14:AK14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14" s="24">
        <f>_xlfn.xlookup(tbl_MTG_Set[[#This Row],[Play Booster Box Product Id]], tbl_Product[Product Id], tbl_Product[Pack Size])</f>
        <v/>
      </c>
      <c r="AM14" s="23">
        <f>(tbl_MTG_Set[[#This Row],[Play Booster Box Cost]]+v_Item_Shipping_Cost_In)/tbl_MTG_Set[[#This Row],[Play Booster Box Size]]</f>
        <v/>
      </c>
      <c r="AN14" s="23" t="n"/>
      <c r="AO14" s="23" t="n"/>
      <c r="AP14" s="23" t="n"/>
      <c r="AQ14" s="23" t="n"/>
      <c r="AT14" s="23">
        <f>tbl_MTG_Set[[#This Row],[Play Booster Sell Price CardMarket]]*tbl_MTG_Set[[#This Row],[Play Booster Expected Market Value]]/tbl_MTG_Set[[#This Row],[Play Boost Sealed Market Value]]</f>
        <v/>
      </c>
    </row>
    <row r="15" ht="15" customHeight="1" s="20">
      <c r="A15" s="19" t="n">
        <v>222</v>
      </c>
      <c r="B15" s="19" t="inlineStr">
        <is>
          <t>30th Anniversary History Promos P30H</t>
        </is>
      </c>
      <c r="C15" s="19" t="n">
        <v>10</v>
      </c>
      <c r="D15" s="28" t="n">
        <v>44813</v>
      </c>
      <c r="F15" s="19" t="inlineStr">
        <is>
          <t>en es fr de it pt ja ko ru 汉语 漢語</t>
        </is>
      </c>
      <c r="G15" s="19" t="n">
        <v>390</v>
      </c>
      <c r="H15" s="19">
        <f>MONTH(NOW())+12*YEAR(NOW())-MONTH(tbl_MTG_Set[[#This Row],[Released On]])-12*YEAR(tbl_MTG_Set[[#This Row],[Released On]])</f>
        <v/>
      </c>
      <c r="I15" s="19">
        <f>_xlfn.xlookup(tbl_MTG_Set[[#This Row],[Type Name]], tbl_MTG_Set_Type[Set Type], tbl_MTG_Set_Type[Index], "(Set Type not found)")</f>
        <v/>
      </c>
      <c r="J15" s="19">
        <f>_xlfn.xlookup(tbl_MTG_Set[[#This Row],[Type Name]], tbl_MTG_Set_Type[Set Type], tbl_MTG_Set_Type[Buy Window Month Start], "(Set Type not found)")</f>
        <v/>
      </c>
      <c r="K15" s="28">
        <f>tbl_MTG_Set[[#This Row],[Released On]]+tbl_MTG_Set[[#This Row],[Buy Window Month Start]]*365.25/12</f>
        <v/>
      </c>
      <c r="L15" s="19">
        <f>_xlfn.xlookup(tbl_MTG_Set[[#This Row],[Type Name]], tbl_MTG_Set_Type[Set Type], tbl_MTG_Set_Type[Buy Window Month End], "(Set Type not found)", 0, 1)</f>
        <v/>
      </c>
      <c r="M15" s="28">
        <f>tbl_MTG_Set[[#This Row],[Released On]]+tbl_MTG_Set[[#This Row],[Buy Window Month End]]*365.25/12</f>
        <v/>
      </c>
      <c r="N15" s="28">
        <f>AND(NOW()&gt;=tbl_MTG_Set[[#This Row],[Buy Window Start]], NOW()&lt;=tbl_MTG_Set[[#This Row],[Buy Window End]])</f>
        <v/>
      </c>
      <c r="O15" s="19">
        <f>_xlfn.xlookup(tbl_MTG_Set[[#This Row],[Type Name]], tbl_MTG_Set_Type[Set Type], tbl_MTG_Set_Type[Heavy Printing Window Month Start], "(Set Type not found)", 0, 1)</f>
        <v/>
      </c>
      <c r="P15" s="28">
        <f>tbl_MTG_Set[[#This Row],[Released On]]+tbl_MTG_Set[[#This Row],[Heavy Printing Window Month Start]]*365.25/12</f>
        <v/>
      </c>
      <c r="Q15" s="19">
        <f>_xlfn.xlookup(tbl_MTG_Set[[#This Row],[Type Name]], tbl_MTG_Set_Type[Set Type], tbl_MTG_Set_Type[Heavy Printing Window Month End], "(Set Type not found)", 0, 1)</f>
        <v/>
      </c>
      <c r="R15" s="28">
        <f>tbl_MTG_Set[[#This Row],[Released On]]+tbl_MTG_Set[[#This Row],[Heavy Printing Window Month End]]*365.25/12</f>
        <v/>
      </c>
      <c r="S15" s="28">
        <f>AND(NOW()&gt;=tbl_MTG_Set[[#This Row],[Heavy Printing Window Start]], NOW()&lt;=tbl_MTG_Set[[#This Row],[Heavy Printing Window End]])</f>
        <v/>
      </c>
      <c r="T15" s="19">
        <f>_xlfn.xlookup(tbl_MTG_Set[[#This Row],[Type Name]], tbl_MTG_Set_Type[Set Type], tbl_MTG_Set_Type[Sell Window Month Start], "(Set Type not found)", 0, 1)</f>
        <v/>
      </c>
      <c r="U15" s="28">
        <f>tbl_MTG_Set[[#This Row],[Released On]]+tbl_MTG_Set[[#This Row],[Sell Window Month Start]]*365.25/12</f>
        <v/>
      </c>
      <c r="V15" s="19">
        <f>_xlfn.xlookup(tbl_MTG_Set[[#This Row],[Type Name]], tbl_MTG_Set_Type[Set Type], tbl_MTG_Set_Type[Sell Window Month End], "(Set Type not found)", 0, 1)</f>
        <v/>
      </c>
      <c r="W15" s="28">
        <f>tbl_MTG_Set[[#This Row],[Released On]]+tbl_MTG_Set[[#This Row],[Sell Window Month End]]*365.25/12</f>
        <v/>
      </c>
      <c r="X15" s="28">
        <f>AND(NOW()&gt;=tbl_MTG_Set[[#This Row],[Sell Window Start]], NOW()&lt;=tbl_MTG_Set[[#This Row],[Sell Window End]])</f>
        <v/>
      </c>
      <c r="AG15" s="23" t="n"/>
      <c r="AH15" s="23" t="n"/>
      <c r="AJ15" s="23">
        <f t="array" ref="AJ15:AJ15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15" s="23">
        <f t="array" ref="AK15:AK15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15" s="24">
        <f>_xlfn.xlookup(tbl_MTG_Set[[#This Row],[Play Booster Box Product Id]], tbl_Product[Product Id], tbl_Product[Pack Size])</f>
        <v/>
      </c>
      <c r="AM15" s="23">
        <f>(tbl_MTG_Set[[#This Row],[Play Booster Box Cost]]+v_Item_Shipping_Cost_In)/tbl_MTG_Set[[#This Row],[Play Booster Box Size]]</f>
        <v/>
      </c>
      <c r="AN15" s="23" t="n"/>
      <c r="AO15" s="23" t="n"/>
      <c r="AP15" s="23" t="n"/>
      <c r="AQ15" s="23" t="n"/>
      <c r="AT15" s="23">
        <f>tbl_MTG_Set[[#This Row],[Play Booster Sell Price CardMarket]]*tbl_MTG_Set[[#This Row],[Play Booster Expected Market Value]]/tbl_MTG_Set[[#This Row],[Play Boost Sealed Market Value]]</f>
        <v/>
      </c>
      <c r="AU15" s="23" t="n"/>
    </row>
    <row r="16" ht="15" customHeight="1" s="20">
      <c r="A16" s="19" t="n">
        <v>223</v>
      </c>
      <c r="B16" s="19" t="inlineStr">
        <is>
          <t>30th Anniversary Misc Promos P30M</t>
        </is>
      </c>
      <c r="C16" s="19" t="n">
        <v>5</v>
      </c>
      <c r="D16" s="28" t="n">
        <v>44806</v>
      </c>
      <c r="F16" s="19" t="inlineStr">
        <is>
          <t>en es fr de it pt ja ko ru 汉语 漢語</t>
        </is>
      </c>
      <c r="G16" s="19" t="n">
        <v>392</v>
      </c>
      <c r="H16" s="19">
        <f>MONTH(NOW())+12*YEAR(NOW())-MONTH(tbl_MTG_Set[[#This Row],[Released On]])-12*YEAR(tbl_MTG_Set[[#This Row],[Released On]])</f>
        <v/>
      </c>
      <c r="I16" s="19">
        <f>_xlfn.xlookup(tbl_MTG_Set[[#This Row],[Type Name]], tbl_MTG_Set_Type[Set Type], tbl_MTG_Set_Type[Index], "(Set Type not found)")</f>
        <v/>
      </c>
      <c r="J16" s="19">
        <f>_xlfn.xlookup(tbl_MTG_Set[[#This Row],[Type Name]], tbl_MTG_Set_Type[Set Type], tbl_MTG_Set_Type[Buy Window Month Start], "(Set Type not found)")</f>
        <v/>
      </c>
      <c r="K16" s="28">
        <f>tbl_MTG_Set[[#This Row],[Released On]]+tbl_MTG_Set[[#This Row],[Buy Window Month Start]]*365.25/12</f>
        <v/>
      </c>
      <c r="L16" s="19">
        <f>_xlfn.xlookup(tbl_MTG_Set[[#This Row],[Type Name]], tbl_MTG_Set_Type[Set Type], tbl_MTG_Set_Type[Buy Window Month End], "(Set Type not found)", 0, 1)</f>
        <v/>
      </c>
      <c r="M16" s="28">
        <f>tbl_MTG_Set[[#This Row],[Released On]]+tbl_MTG_Set[[#This Row],[Buy Window Month End]]*365.25/12</f>
        <v/>
      </c>
      <c r="N16" s="28">
        <f>AND(NOW()&gt;=tbl_MTG_Set[[#This Row],[Buy Window Start]], NOW()&lt;=tbl_MTG_Set[[#This Row],[Buy Window End]])</f>
        <v/>
      </c>
      <c r="O16" s="19">
        <f>_xlfn.xlookup(tbl_MTG_Set[[#This Row],[Type Name]], tbl_MTG_Set_Type[Set Type], tbl_MTG_Set_Type[Heavy Printing Window Month Start], "(Set Type not found)", 0, 1)</f>
        <v/>
      </c>
      <c r="P16" s="28">
        <f>tbl_MTG_Set[[#This Row],[Released On]]+tbl_MTG_Set[[#This Row],[Heavy Printing Window Month Start]]*365.25/12</f>
        <v/>
      </c>
      <c r="Q16" s="19">
        <f>_xlfn.xlookup(tbl_MTG_Set[[#This Row],[Type Name]], tbl_MTG_Set_Type[Set Type], tbl_MTG_Set_Type[Heavy Printing Window Month End], "(Set Type not found)", 0, 1)</f>
        <v/>
      </c>
      <c r="R16" s="28">
        <f>tbl_MTG_Set[[#This Row],[Released On]]+tbl_MTG_Set[[#This Row],[Heavy Printing Window Month End]]*365.25/12</f>
        <v/>
      </c>
      <c r="S16" s="28">
        <f>AND(NOW()&gt;=tbl_MTG_Set[[#This Row],[Heavy Printing Window Start]], NOW()&lt;=tbl_MTG_Set[[#This Row],[Heavy Printing Window End]])</f>
        <v/>
      </c>
      <c r="T16" s="19">
        <f>_xlfn.xlookup(tbl_MTG_Set[[#This Row],[Type Name]], tbl_MTG_Set_Type[Set Type], tbl_MTG_Set_Type[Sell Window Month Start], "(Set Type not found)", 0, 1)</f>
        <v/>
      </c>
      <c r="U16" s="28">
        <f>tbl_MTG_Set[[#This Row],[Released On]]+tbl_MTG_Set[[#This Row],[Sell Window Month Start]]*365.25/12</f>
        <v/>
      </c>
      <c r="V16" s="19">
        <f>_xlfn.xlookup(tbl_MTG_Set[[#This Row],[Type Name]], tbl_MTG_Set_Type[Set Type], tbl_MTG_Set_Type[Sell Window Month End], "(Set Type not found)", 0, 1)</f>
        <v/>
      </c>
      <c r="W16" s="28">
        <f>tbl_MTG_Set[[#This Row],[Released On]]+tbl_MTG_Set[[#This Row],[Sell Window Month End]]*365.25/12</f>
        <v/>
      </c>
      <c r="X16" s="28">
        <f>AND(NOW()&gt;=tbl_MTG_Set[[#This Row],[Sell Window Start]], NOW()&lt;=tbl_MTG_Set[[#This Row],[Sell Window End]])</f>
        <v/>
      </c>
      <c r="AG16" s="23" t="n"/>
      <c r="AH16" s="23" t="n"/>
      <c r="AJ16" s="23">
        <f t="array" ref="AJ16:AJ16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16" s="23">
        <f t="array" ref="AK16:AK16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16" s="24">
        <f>_xlfn.xlookup(tbl_MTG_Set[[#This Row],[Play Booster Box Product Id]], tbl_Product[Product Id], tbl_Product[Pack Size])</f>
        <v/>
      </c>
      <c r="AM16" s="23">
        <f>(tbl_MTG_Set[[#This Row],[Play Booster Box Cost]]+v_Item_Shipping_Cost_In)/tbl_MTG_Set[[#This Row],[Play Booster Box Size]]</f>
        <v/>
      </c>
      <c r="AN16" s="23" t="n"/>
      <c r="AO16" s="23" t="n"/>
      <c r="AP16" s="23" t="n"/>
      <c r="AQ16" s="23" t="n"/>
      <c r="AT16" s="23">
        <f>tbl_MTG_Set[[#This Row],[Play Booster Sell Price CardMarket]]*tbl_MTG_Set[[#This Row],[Play Booster Expected Market Value]]/tbl_MTG_Set[[#This Row],[Play Boost Sealed Market Value]]</f>
        <v/>
      </c>
    </row>
    <row r="17" ht="15" customHeight="1" s="20">
      <c r="A17" s="19" t="n">
        <v>219</v>
      </c>
      <c r="B17" s="19" t="inlineStr">
        <is>
          <t>30th Anniversary Play Promos P30A</t>
        </is>
      </c>
      <c r="C17" s="19" t="n">
        <v>30</v>
      </c>
      <c r="D17" s="28" t="n">
        <v>44806</v>
      </c>
      <c r="F17" s="19" t="inlineStr">
        <is>
          <t>en es fr de it pt ja ko ru 汉语 漢語</t>
        </is>
      </c>
      <c r="G17" s="19" t="n">
        <v>384</v>
      </c>
      <c r="H17" s="19">
        <f>MONTH(NOW())+12*YEAR(NOW())-MONTH(tbl_MTG_Set[[#This Row],[Released On]])-12*YEAR(tbl_MTG_Set[[#This Row],[Released On]])</f>
        <v/>
      </c>
      <c r="I17" s="19">
        <f>_xlfn.xlookup(tbl_MTG_Set[[#This Row],[Type Name]], tbl_MTG_Set_Type[Set Type], tbl_MTG_Set_Type[Index], "(Set Type not found)")</f>
        <v/>
      </c>
      <c r="J17" s="19">
        <f>_xlfn.xlookup(tbl_MTG_Set[[#This Row],[Type Name]], tbl_MTG_Set_Type[Set Type], tbl_MTG_Set_Type[Buy Window Month Start], "(Set Type not found)")</f>
        <v/>
      </c>
      <c r="K17" s="28">
        <f>tbl_MTG_Set[[#This Row],[Released On]]+tbl_MTG_Set[[#This Row],[Buy Window Month Start]]*365.25/12</f>
        <v/>
      </c>
      <c r="L17" s="19">
        <f>_xlfn.xlookup(tbl_MTG_Set[[#This Row],[Type Name]], tbl_MTG_Set_Type[Set Type], tbl_MTG_Set_Type[Buy Window Month End], "(Set Type not found)", 0, 1)</f>
        <v/>
      </c>
      <c r="M17" s="28">
        <f>tbl_MTG_Set[[#This Row],[Released On]]+tbl_MTG_Set[[#This Row],[Buy Window Month End]]*365.25/12</f>
        <v/>
      </c>
      <c r="N17" s="28">
        <f>AND(NOW()&gt;=tbl_MTG_Set[[#This Row],[Buy Window Start]], NOW()&lt;=tbl_MTG_Set[[#This Row],[Buy Window End]])</f>
        <v/>
      </c>
      <c r="O17" s="19">
        <f>_xlfn.xlookup(tbl_MTG_Set[[#This Row],[Type Name]], tbl_MTG_Set_Type[Set Type], tbl_MTG_Set_Type[Heavy Printing Window Month Start], "(Set Type not found)", 0, 1)</f>
        <v/>
      </c>
      <c r="P17" s="28">
        <f>tbl_MTG_Set[[#This Row],[Released On]]+tbl_MTG_Set[[#This Row],[Heavy Printing Window Month Start]]*365.25/12</f>
        <v/>
      </c>
      <c r="Q17" s="19">
        <f>_xlfn.xlookup(tbl_MTG_Set[[#This Row],[Type Name]], tbl_MTG_Set_Type[Set Type], tbl_MTG_Set_Type[Heavy Printing Window Month End], "(Set Type not found)", 0, 1)</f>
        <v/>
      </c>
      <c r="R17" s="28">
        <f>tbl_MTG_Set[[#This Row],[Released On]]+tbl_MTG_Set[[#This Row],[Heavy Printing Window Month End]]*365.25/12</f>
        <v/>
      </c>
      <c r="S17" s="28">
        <f>AND(NOW()&gt;=tbl_MTG_Set[[#This Row],[Heavy Printing Window Start]], NOW()&lt;=tbl_MTG_Set[[#This Row],[Heavy Printing Window End]])</f>
        <v/>
      </c>
      <c r="T17" s="19">
        <f>_xlfn.xlookup(tbl_MTG_Set[[#This Row],[Type Name]], tbl_MTG_Set_Type[Set Type], tbl_MTG_Set_Type[Sell Window Month Start], "(Set Type not found)", 0, 1)</f>
        <v/>
      </c>
      <c r="U17" s="28">
        <f>tbl_MTG_Set[[#This Row],[Released On]]+tbl_MTG_Set[[#This Row],[Sell Window Month Start]]*365.25/12</f>
        <v/>
      </c>
      <c r="V17" s="19">
        <f>_xlfn.xlookup(tbl_MTG_Set[[#This Row],[Type Name]], tbl_MTG_Set_Type[Set Type], tbl_MTG_Set_Type[Sell Window Month End], "(Set Type not found)", 0, 1)</f>
        <v/>
      </c>
      <c r="W17" s="28">
        <f>tbl_MTG_Set[[#This Row],[Released On]]+tbl_MTG_Set[[#This Row],[Sell Window Month End]]*365.25/12</f>
        <v/>
      </c>
      <c r="X17" s="28">
        <f>AND(NOW()&gt;=tbl_MTG_Set[[#This Row],[Sell Window Start]], NOW()&lt;=tbl_MTG_Set[[#This Row],[Sell Window End]])</f>
        <v/>
      </c>
      <c r="AG17" s="23" t="n"/>
      <c r="AH17" s="23" t="n"/>
      <c r="AJ17" s="23">
        <f t="array" ref="AJ17:AJ17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17" s="23">
        <f t="array" ref="AK17:AK17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17" s="24">
        <f>_xlfn.xlookup(tbl_MTG_Set[[#This Row],[Play Booster Box Product Id]], tbl_Product[Product Id], tbl_Product[Pack Size])</f>
        <v/>
      </c>
      <c r="AM17" s="23">
        <f>(tbl_MTG_Set[[#This Row],[Play Booster Box Cost]]+v_Item_Shipping_Cost_In)/tbl_MTG_Set[[#This Row],[Play Booster Box Size]]</f>
        <v/>
      </c>
      <c r="AN17" s="23" t="n"/>
      <c r="AO17" s="23" t="n"/>
      <c r="AP17" s="23" t="n"/>
      <c r="AQ17" s="23" t="n"/>
      <c r="AT17" s="23">
        <f>tbl_MTG_Set[[#This Row],[Play Booster Sell Price CardMarket]]*tbl_MTG_Set[[#This Row],[Play Booster Expected Market Value]]/tbl_MTG_Set[[#This Row],[Play Boost Sealed Market Value]]</f>
        <v/>
      </c>
    </row>
    <row r="18" ht="15" customHeight="1" s="20">
      <c r="A18" s="19" t="n">
        <v>220</v>
      </c>
      <c r="B18" s="19" t="inlineStr">
        <is>
          <t>30th Anniversary Tokens T30A</t>
        </is>
      </c>
      <c r="C18" s="19" t="n">
        <v>16</v>
      </c>
      <c r="D18" s="28" t="n">
        <v>44893</v>
      </c>
      <c r="F18" s="19" t="inlineStr">
        <is>
          <t>en es fr de it pt ja ko ru 汉语 漢語</t>
        </is>
      </c>
      <c r="G18" s="19" t="n">
        <v>386</v>
      </c>
      <c r="H18" s="19">
        <f>MONTH(NOW())+12*YEAR(NOW())-MONTH(tbl_MTG_Set[[#This Row],[Released On]])-12*YEAR(tbl_MTG_Set[[#This Row],[Released On]])</f>
        <v/>
      </c>
      <c r="I18" s="19">
        <f>_xlfn.xlookup(tbl_MTG_Set[[#This Row],[Type Name]], tbl_MTG_Set_Type[Set Type], tbl_MTG_Set_Type[Index], "(Set Type not found)")</f>
        <v/>
      </c>
      <c r="J18" s="19">
        <f>_xlfn.xlookup(tbl_MTG_Set[[#This Row],[Type Name]], tbl_MTG_Set_Type[Set Type], tbl_MTG_Set_Type[Buy Window Month Start], "(Set Type not found)")</f>
        <v/>
      </c>
      <c r="K18" s="28">
        <f>tbl_MTG_Set[[#This Row],[Released On]]+tbl_MTG_Set[[#This Row],[Buy Window Month Start]]*365.25/12</f>
        <v/>
      </c>
      <c r="L18" s="19">
        <f>_xlfn.xlookup(tbl_MTG_Set[[#This Row],[Type Name]], tbl_MTG_Set_Type[Set Type], tbl_MTG_Set_Type[Buy Window Month End], "(Set Type not found)", 0, 1)</f>
        <v/>
      </c>
      <c r="M18" s="28">
        <f>tbl_MTG_Set[[#This Row],[Released On]]+tbl_MTG_Set[[#This Row],[Buy Window Month End]]*365.25/12</f>
        <v/>
      </c>
      <c r="N18" s="28">
        <f>AND(NOW()&gt;=tbl_MTG_Set[[#This Row],[Buy Window Start]], NOW()&lt;=tbl_MTG_Set[[#This Row],[Buy Window End]])</f>
        <v/>
      </c>
      <c r="O18" s="19">
        <f>_xlfn.xlookup(tbl_MTG_Set[[#This Row],[Type Name]], tbl_MTG_Set_Type[Set Type], tbl_MTG_Set_Type[Heavy Printing Window Month Start], "(Set Type not found)", 0, 1)</f>
        <v/>
      </c>
      <c r="P18" s="28">
        <f>tbl_MTG_Set[[#This Row],[Released On]]+tbl_MTG_Set[[#This Row],[Heavy Printing Window Month Start]]*365.25/12</f>
        <v/>
      </c>
      <c r="Q18" s="19">
        <f>_xlfn.xlookup(tbl_MTG_Set[[#This Row],[Type Name]], tbl_MTG_Set_Type[Set Type], tbl_MTG_Set_Type[Heavy Printing Window Month End], "(Set Type not found)", 0, 1)</f>
        <v/>
      </c>
      <c r="R18" s="28">
        <f>tbl_MTG_Set[[#This Row],[Released On]]+tbl_MTG_Set[[#This Row],[Heavy Printing Window Month End]]*365.25/12</f>
        <v/>
      </c>
      <c r="S18" s="28">
        <f>AND(NOW()&gt;=tbl_MTG_Set[[#This Row],[Heavy Printing Window Start]], NOW()&lt;=tbl_MTG_Set[[#This Row],[Heavy Printing Window End]])</f>
        <v/>
      </c>
      <c r="T18" s="19">
        <f>_xlfn.xlookup(tbl_MTG_Set[[#This Row],[Type Name]], tbl_MTG_Set_Type[Set Type], tbl_MTG_Set_Type[Sell Window Month Start], "(Set Type not found)", 0, 1)</f>
        <v/>
      </c>
      <c r="U18" s="28">
        <f>tbl_MTG_Set[[#This Row],[Released On]]+tbl_MTG_Set[[#This Row],[Sell Window Month Start]]*365.25/12</f>
        <v/>
      </c>
      <c r="V18" s="19">
        <f>_xlfn.xlookup(tbl_MTG_Set[[#This Row],[Type Name]], tbl_MTG_Set_Type[Set Type], tbl_MTG_Set_Type[Sell Window Month End], "(Set Type not found)", 0, 1)</f>
        <v/>
      </c>
      <c r="W18" s="28">
        <f>tbl_MTG_Set[[#This Row],[Released On]]+tbl_MTG_Set[[#This Row],[Sell Window Month End]]*365.25/12</f>
        <v/>
      </c>
      <c r="X18" s="28">
        <f>AND(NOW()&gt;=tbl_MTG_Set[[#This Row],[Sell Window Start]], NOW()&lt;=tbl_MTG_Set[[#This Row],[Sell Window End]])</f>
        <v/>
      </c>
      <c r="AG18" s="23" t="n"/>
      <c r="AH18" s="23" t="n"/>
      <c r="AJ18" s="23">
        <f t="array" ref="AJ18:AJ18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18" s="23">
        <f t="array" ref="AK18:AK18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18" s="24">
        <f>_xlfn.xlookup(tbl_MTG_Set[[#This Row],[Play Booster Box Product Id]], tbl_Product[Product Id], tbl_Product[Pack Size])</f>
        <v/>
      </c>
      <c r="AM18" s="23">
        <f>(tbl_MTG_Set[[#This Row],[Play Booster Box Cost]]+v_Item_Shipping_Cost_In)/tbl_MTG_Set[[#This Row],[Play Booster Box Size]]</f>
        <v/>
      </c>
      <c r="AN18" s="23" t="n"/>
      <c r="AO18" s="23" t="n"/>
      <c r="AP18" s="23" t="n"/>
      <c r="AQ18" s="23" t="n"/>
      <c r="AT18" s="23">
        <f>tbl_MTG_Set[[#This Row],[Play Booster Sell Price CardMarket]]*tbl_MTG_Set[[#This Row],[Play Booster Expected Market Value]]/tbl_MTG_Set[[#This Row],[Play Boost Sealed Market Value]]</f>
        <v/>
      </c>
    </row>
    <row r="19" ht="15" customHeight="1" s="20">
      <c r="A19" s="19" t="n">
        <v>322</v>
      </c>
      <c r="B19" s="19" t="inlineStr">
        <is>
          <t>Adventures in the Forgotten Realms AFR</t>
        </is>
      </c>
      <c r="C19" s="19" t="n">
        <v>424</v>
      </c>
      <c r="D19" s="28" t="n">
        <v>44400</v>
      </c>
      <c r="F19" s="19" t="inlineStr">
        <is>
          <t>en es fr de it pt ja ko ru 汉语 漢語</t>
        </is>
      </c>
      <c r="G19" s="19" t="n">
        <v>590</v>
      </c>
      <c r="H19" s="19">
        <f>MONTH(NOW())+12*YEAR(NOW())-MONTH(tbl_MTG_Set[[#This Row],[Released On]])-12*YEAR(tbl_MTG_Set[[#This Row],[Released On]])</f>
        <v/>
      </c>
      <c r="I19" s="19">
        <f>_xlfn.xlookup(tbl_MTG_Set[[#This Row],[Type Name]], tbl_MTG_Set_Type[Set Type], tbl_MTG_Set_Type[Index], "(Set Type not found)")</f>
        <v/>
      </c>
      <c r="J19" s="19">
        <f>_xlfn.xlookup(tbl_MTG_Set[[#This Row],[Type Name]], tbl_MTG_Set_Type[Set Type], tbl_MTG_Set_Type[Buy Window Month Start], "(Set Type not found)")</f>
        <v/>
      </c>
      <c r="K19" s="28">
        <f>tbl_MTG_Set[[#This Row],[Released On]]+tbl_MTG_Set[[#This Row],[Buy Window Month Start]]*365.25/12</f>
        <v/>
      </c>
      <c r="L19" s="19">
        <f>_xlfn.xlookup(tbl_MTG_Set[[#This Row],[Type Name]], tbl_MTG_Set_Type[Set Type], tbl_MTG_Set_Type[Buy Window Month End], "(Set Type not found)", 0, 1)</f>
        <v/>
      </c>
      <c r="M19" s="28">
        <f>tbl_MTG_Set[[#This Row],[Released On]]+tbl_MTG_Set[[#This Row],[Buy Window Month End]]*365.25/12</f>
        <v/>
      </c>
      <c r="N19" s="28">
        <f>AND(NOW()&gt;=tbl_MTG_Set[[#This Row],[Buy Window Start]], NOW()&lt;=tbl_MTG_Set[[#This Row],[Buy Window End]])</f>
        <v/>
      </c>
      <c r="O19" s="19">
        <f>_xlfn.xlookup(tbl_MTG_Set[[#This Row],[Type Name]], tbl_MTG_Set_Type[Set Type], tbl_MTG_Set_Type[Heavy Printing Window Month Start], "(Set Type not found)", 0, 1)</f>
        <v/>
      </c>
      <c r="P19" s="28">
        <f>tbl_MTG_Set[[#This Row],[Released On]]+tbl_MTG_Set[[#This Row],[Heavy Printing Window Month Start]]*365.25/12</f>
        <v/>
      </c>
      <c r="Q19" s="19">
        <f>_xlfn.xlookup(tbl_MTG_Set[[#This Row],[Type Name]], tbl_MTG_Set_Type[Set Type], tbl_MTG_Set_Type[Heavy Printing Window Month End], "(Set Type not found)", 0, 1)</f>
        <v/>
      </c>
      <c r="R19" s="28">
        <f>tbl_MTG_Set[[#This Row],[Released On]]+tbl_MTG_Set[[#This Row],[Heavy Printing Window Month End]]*365.25/12</f>
        <v/>
      </c>
      <c r="S19" s="28">
        <f>AND(NOW()&gt;=tbl_MTG_Set[[#This Row],[Heavy Printing Window Start]], NOW()&lt;=tbl_MTG_Set[[#This Row],[Heavy Printing Window End]])</f>
        <v/>
      </c>
      <c r="T19" s="19">
        <f>_xlfn.xlookup(tbl_MTG_Set[[#This Row],[Type Name]], tbl_MTG_Set_Type[Set Type], tbl_MTG_Set_Type[Sell Window Month Start], "(Set Type not found)", 0, 1)</f>
        <v/>
      </c>
      <c r="U19" s="28">
        <f>tbl_MTG_Set[[#This Row],[Released On]]+tbl_MTG_Set[[#This Row],[Sell Window Month Start]]*365.25/12</f>
        <v/>
      </c>
      <c r="V19" s="19">
        <f>_xlfn.xlookup(tbl_MTG_Set[[#This Row],[Type Name]], tbl_MTG_Set_Type[Set Type], tbl_MTG_Set_Type[Sell Window Month End], "(Set Type not found)", 0, 1)</f>
        <v/>
      </c>
      <c r="W19" s="28">
        <f>tbl_MTG_Set[[#This Row],[Released On]]+tbl_MTG_Set[[#This Row],[Sell Window Month End]]*365.25/12</f>
        <v/>
      </c>
      <c r="X19" s="28">
        <f>AND(NOW()&gt;=tbl_MTG_Set[[#This Row],[Sell Window Start]], NOW()&lt;=tbl_MTG_Set[[#This Row],[Sell Window End]])</f>
        <v/>
      </c>
      <c r="AG19" s="23" t="n"/>
      <c r="AH19" s="23" t="n"/>
      <c r="AJ19" s="23">
        <f t="array" ref="AJ19:AJ19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19" s="23">
        <f t="array" ref="AK19:AK19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19" s="24">
        <f>_xlfn.xlookup(tbl_MTG_Set[[#This Row],[Play Booster Box Product Id]], tbl_Product[Product Id], tbl_Product[Pack Size])</f>
        <v/>
      </c>
      <c r="AM19" s="23">
        <f>(tbl_MTG_Set[[#This Row],[Play Booster Box Cost]]+v_Item_Shipping_Cost_In)/tbl_MTG_Set[[#This Row],[Play Booster Box Size]]</f>
        <v/>
      </c>
      <c r="AN19" s="23" t="n"/>
      <c r="AO19" s="23" t="n"/>
      <c r="AP19" s="23" t="n"/>
      <c r="AQ19" s="23" t="n"/>
      <c r="AT19" s="23">
        <f>tbl_MTG_Set[[#This Row],[Play Booster Sell Price CardMarket]]*tbl_MTG_Set[[#This Row],[Play Booster Expected Market Value]]/tbl_MTG_Set[[#This Row],[Play Boost Sealed Market Value]]</f>
        <v/>
      </c>
    </row>
    <row r="20" ht="15" customHeight="1" s="20">
      <c r="A20" s="19" t="n">
        <v>326</v>
      </c>
      <c r="B20" s="19" t="inlineStr">
        <is>
          <t>Adventures in the Forgotten Realms Art Series AAFR</t>
        </is>
      </c>
      <c r="C20" s="19" t="n">
        <v>81</v>
      </c>
      <c r="D20" s="28" t="n">
        <v>44400</v>
      </c>
      <c r="F20" s="19" t="inlineStr">
        <is>
          <t>en es fr de it pt ja ko ru 汉语 漢語</t>
        </is>
      </c>
      <c r="G20" s="19" t="n">
        <v>598</v>
      </c>
      <c r="H20" s="19">
        <f>MONTH(NOW())+12*YEAR(NOW())-MONTH(tbl_MTG_Set[[#This Row],[Released On]])-12*YEAR(tbl_MTG_Set[[#This Row],[Released On]])</f>
        <v/>
      </c>
      <c r="I20" s="19">
        <f>_xlfn.xlookup(tbl_MTG_Set[[#This Row],[Type Name]], tbl_MTG_Set_Type[Set Type], tbl_MTG_Set_Type[Index], "(Set Type not found)")</f>
        <v/>
      </c>
      <c r="J20" s="19">
        <f>_xlfn.xlookup(tbl_MTG_Set[[#This Row],[Type Name]], tbl_MTG_Set_Type[Set Type], tbl_MTG_Set_Type[Buy Window Month Start], "(Set Type not found)")</f>
        <v/>
      </c>
      <c r="K20" s="28">
        <f>tbl_MTG_Set[[#This Row],[Released On]]+tbl_MTG_Set[[#This Row],[Buy Window Month Start]]*365.25/12</f>
        <v/>
      </c>
      <c r="L20" s="19">
        <f>_xlfn.xlookup(tbl_MTG_Set[[#This Row],[Type Name]], tbl_MTG_Set_Type[Set Type], tbl_MTG_Set_Type[Buy Window Month End], "(Set Type not found)", 0, 1)</f>
        <v/>
      </c>
      <c r="M20" s="28">
        <f>tbl_MTG_Set[[#This Row],[Released On]]+tbl_MTG_Set[[#This Row],[Buy Window Month End]]*365.25/12</f>
        <v/>
      </c>
      <c r="N20" s="28">
        <f>AND(NOW()&gt;=tbl_MTG_Set[[#This Row],[Buy Window Start]], NOW()&lt;=tbl_MTG_Set[[#This Row],[Buy Window End]])</f>
        <v/>
      </c>
      <c r="O20" s="19">
        <f>_xlfn.xlookup(tbl_MTG_Set[[#This Row],[Type Name]], tbl_MTG_Set_Type[Set Type], tbl_MTG_Set_Type[Heavy Printing Window Month Start], "(Set Type not found)", 0, 1)</f>
        <v/>
      </c>
      <c r="P20" s="28">
        <f>tbl_MTG_Set[[#This Row],[Released On]]+tbl_MTG_Set[[#This Row],[Heavy Printing Window Month Start]]*365.25/12</f>
        <v/>
      </c>
      <c r="Q20" s="19">
        <f>_xlfn.xlookup(tbl_MTG_Set[[#This Row],[Type Name]], tbl_MTG_Set_Type[Set Type], tbl_MTG_Set_Type[Heavy Printing Window Month End], "(Set Type not found)", 0, 1)</f>
        <v/>
      </c>
      <c r="R20" s="28">
        <f>tbl_MTG_Set[[#This Row],[Released On]]+tbl_MTG_Set[[#This Row],[Heavy Printing Window Month End]]*365.25/12</f>
        <v/>
      </c>
      <c r="S20" s="28">
        <f>AND(NOW()&gt;=tbl_MTG_Set[[#This Row],[Heavy Printing Window Start]], NOW()&lt;=tbl_MTG_Set[[#This Row],[Heavy Printing Window End]])</f>
        <v/>
      </c>
      <c r="T20" s="19">
        <f>_xlfn.xlookup(tbl_MTG_Set[[#This Row],[Type Name]], tbl_MTG_Set_Type[Set Type], tbl_MTG_Set_Type[Sell Window Month Start], "(Set Type not found)", 0, 1)</f>
        <v/>
      </c>
      <c r="U20" s="28">
        <f>tbl_MTG_Set[[#This Row],[Released On]]+tbl_MTG_Set[[#This Row],[Sell Window Month Start]]*365.25/12</f>
        <v/>
      </c>
      <c r="V20" s="19">
        <f>_xlfn.xlookup(tbl_MTG_Set[[#This Row],[Type Name]], tbl_MTG_Set_Type[Set Type], tbl_MTG_Set_Type[Sell Window Month End], "(Set Type not found)", 0, 1)</f>
        <v/>
      </c>
      <c r="W20" s="28">
        <f>tbl_MTG_Set[[#This Row],[Released On]]+tbl_MTG_Set[[#This Row],[Sell Window Month End]]*365.25/12</f>
        <v/>
      </c>
      <c r="X20" s="28">
        <f>AND(NOW()&gt;=tbl_MTG_Set[[#This Row],[Sell Window Start]], NOW()&lt;=tbl_MTG_Set[[#This Row],[Sell Window End]])</f>
        <v/>
      </c>
      <c r="AG20" s="23" t="n"/>
      <c r="AH20" s="23" t="n"/>
      <c r="AJ20" s="23">
        <f t="array" ref="AJ20:AJ20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20" s="23">
        <f t="array" ref="AK20:AK20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20" s="24">
        <f>_xlfn.xlookup(tbl_MTG_Set[[#This Row],[Play Booster Box Product Id]], tbl_Product[Product Id], tbl_Product[Pack Size])</f>
        <v/>
      </c>
      <c r="AM20" s="23">
        <f>(tbl_MTG_Set[[#This Row],[Play Booster Box Cost]]+v_Item_Shipping_Cost_In)/tbl_MTG_Set[[#This Row],[Play Booster Box Size]]</f>
        <v/>
      </c>
      <c r="AN20" s="23" t="n"/>
      <c r="AO20" s="23" t="n"/>
      <c r="AP20" s="23" t="n"/>
      <c r="AQ20" s="23" t="n"/>
      <c r="AT20" s="23">
        <f>tbl_MTG_Set[[#This Row],[Play Booster Sell Price CardMarket]]*tbl_MTG_Set[[#This Row],[Play Booster Expected Market Value]]/tbl_MTG_Set[[#This Row],[Play Boost Sealed Market Value]]</f>
        <v/>
      </c>
    </row>
    <row r="21" ht="15" customHeight="1" s="20">
      <c r="A21" s="19" t="n">
        <v>330</v>
      </c>
      <c r="B21" s="19" t="inlineStr">
        <is>
          <t>Adventures in the Forgotten Realms Minigames MAFR</t>
        </is>
      </c>
      <c r="C21" s="19" t="n">
        <v>5</v>
      </c>
      <c r="D21" s="28" t="n">
        <v>44400</v>
      </c>
      <c r="F21" s="19" t="inlineStr">
        <is>
          <t>en es fr de it pt ja ko ru 汉语 漢語</t>
        </is>
      </c>
      <c r="G21" s="19" t="n">
        <v>606</v>
      </c>
      <c r="H21" s="19">
        <f>MONTH(NOW())+12*YEAR(NOW())-MONTH(tbl_MTG_Set[[#This Row],[Released On]])-12*YEAR(tbl_MTG_Set[[#This Row],[Released On]])</f>
        <v/>
      </c>
      <c r="I21" s="19">
        <f>_xlfn.xlookup(tbl_MTG_Set[[#This Row],[Type Name]], tbl_MTG_Set_Type[Set Type], tbl_MTG_Set_Type[Index], "(Set Type not found)")</f>
        <v/>
      </c>
      <c r="J21" s="19">
        <f>_xlfn.xlookup(tbl_MTG_Set[[#This Row],[Type Name]], tbl_MTG_Set_Type[Set Type], tbl_MTG_Set_Type[Buy Window Month Start], "(Set Type not found)")</f>
        <v/>
      </c>
      <c r="K21" s="28">
        <f>tbl_MTG_Set[[#This Row],[Released On]]+tbl_MTG_Set[[#This Row],[Buy Window Month Start]]*365.25/12</f>
        <v/>
      </c>
      <c r="L21" s="19">
        <f>_xlfn.xlookup(tbl_MTG_Set[[#This Row],[Type Name]], tbl_MTG_Set_Type[Set Type], tbl_MTG_Set_Type[Buy Window Month End], "(Set Type not found)", 0, 1)</f>
        <v/>
      </c>
      <c r="M21" s="28">
        <f>tbl_MTG_Set[[#This Row],[Released On]]+tbl_MTG_Set[[#This Row],[Buy Window Month End]]*365.25/12</f>
        <v/>
      </c>
      <c r="N21" s="28">
        <f>AND(NOW()&gt;=tbl_MTG_Set[[#This Row],[Buy Window Start]], NOW()&lt;=tbl_MTG_Set[[#This Row],[Buy Window End]])</f>
        <v/>
      </c>
      <c r="O21" s="19">
        <f>_xlfn.xlookup(tbl_MTG_Set[[#This Row],[Type Name]], tbl_MTG_Set_Type[Set Type], tbl_MTG_Set_Type[Heavy Printing Window Month Start], "(Set Type not found)", 0, 1)</f>
        <v/>
      </c>
      <c r="P21" s="28">
        <f>tbl_MTG_Set[[#This Row],[Released On]]+tbl_MTG_Set[[#This Row],[Heavy Printing Window Month Start]]*365.25/12</f>
        <v/>
      </c>
      <c r="Q21" s="19">
        <f>_xlfn.xlookup(tbl_MTG_Set[[#This Row],[Type Name]], tbl_MTG_Set_Type[Set Type], tbl_MTG_Set_Type[Heavy Printing Window Month End], "(Set Type not found)", 0, 1)</f>
        <v/>
      </c>
      <c r="R21" s="28">
        <f>tbl_MTG_Set[[#This Row],[Released On]]+tbl_MTG_Set[[#This Row],[Heavy Printing Window Month End]]*365.25/12</f>
        <v/>
      </c>
      <c r="S21" s="28">
        <f>AND(NOW()&gt;=tbl_MTG_Set[[#This Row],[Heavy Printing Window Start]], NOW()&lt;=tbl_MTG_Set[[#This Row],[Heavy Printing Window End]])</f>
        <v/>
      </c>
      <c r="T21" s="19">
        <f>_xlfn.xlookup(tbl_MTG_Set[[#This Row],[Type Name]], tbl_MTG_Set_Type[Set Type], tbl_MTG_Set_Type[Sell Window Month Start], "(Set Type not found)", 0, 1)</f>
        <v/>
      </c>
      <c r="U21" s="28">
        <f>tbl_MTG_Set[[#This Row],[Released On]]+tbl_MTG_Set[[#This Row],[Sell Window Month Start]]*365.25/12</f>
        <v/>
      </c>
      <c r="V21" s="19">
        <f>_xlfn.xlookup(tbl_MTG_Set[[#This Row],[Type Name]], tbl_MTG_Set_Type[Set Type], tbl_MTG_Set_Type[Sell Window Month End], "(Set Type not found)", 0, 1)</f>
        <v/>
      </c>
      <c r="W21" s="28">
        <f>tbl_MTG_Set[[#This Row],[Released On]]+tbl_MTG_Set[[#This Row],[Sell Window Month End]]*365.25/12</f>
        <v/>
      </c>
      <c r="X21" s="28">
        <f>AND(NOW()&gt;=tbl_MTG_Set[[#This Row],[Sell Window Start]], NOW()&lt;=tbl_MTG_Set[[#This Row],[Sell Window End]])</f>
        <v/>
      </c>
      <c r="AG21" s="23" t="n"/>
      <c r="AH21" s="23" t="n"/>
      <c r="AJ21" s="23">
        <f t="array" ref="AJ21:AJ21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21" s="23">
        <f t="array" ref="AK21:AK21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21" s="24">
        <f>_xlfn.xlookup(tbl_MTG_Set[[#This Row],[Play Booster Box Product Id]], tbl_Product[Product Id], tbl_Product[Pack Size])</f>
        <v/>
      </c>
      <c r="AM21" s="23">
        <f>(tbl_MTG_Set[[#This Row],[Play Booster Box Cost]]+v_Item_Shipping_Cost_In)/tbl_MTG_Set[[#This Row],[Play Booster Box Size]]</f>
        <v/>
      </c>
      <c r="AN21" s="23" t="n"/>
      <c r="AO21" s="23" t="n"/>
      <c r="AP21" s="23" t="n"/>
      <c r="AQ21" s="23" t="n"/>
      <c r="AT21" s="23">
        <f>tbl_MTG_Set[[#This Row],[Play Booster Sell Price CardMarket]]*tbl_MTG_Set[[#This Row],[Play Booster Expected Market Value]]/tbl_MTG_Set[[#This Row],[Play Boost Sealed Market Value]]</f>
        <v/>
      </c>
    </row>
    <row r="22" ht="15" customHeight="1" s="20">
      <c r="A22" s="19" t="n">
        <v>323</v>
      </c>
      <c r="B22" s="19" t="inlineStr">
        <is>
          <t>Adventures in the Forgotten Realms Promos PAFR</t>
        </is>
      </c>
      <c r="C22" s="19" t="n">
        <v>241</v>
      </c>
      <c r="D22" s="28" t="n">
        <v>44400</v>
      </c>
      <c r="F22" s="19" t="inlineStr">
        <is>
          <t>en es fr de it pt ja ko ru 汉语 漢語</t>
        </is>
      </c>
      <c r="G22" s="19" t="n">
        <v>592</v>
      </c>
      <c r="H22" s="19">
        <f>MONTH(NOW())+12*YEAR(NOW())-MONTH(tbl_MTG_Set[[#This Row],[Released On]])-12*YEAR(tbl_MTG_Set[[#This Row],[Released On]])</f>
        <v/>
      </c>
      <c r="I22" s="19">
        <f>_xlfn.xlookup(tbl_MTG_Set[[#This Row],[Type Name]], tbl_MTG_Set_Type[Set Type], tbl_MTG_Set_Type[Index], "(Set Type not found)")</f>
        <v/>
      </c>
      <c r="J22" s="19">
        <f>_xlfn.xlookup(tbl_MTG_Set[[#This Row],[Type Name]], tbl_MTG_Set_Type[Set Type], tbl_MTG_Set_Type[Buy Window Month Start], "(Set Type not found)")</f>
        <v/>
      </c>
      <c r="K22" s="28">
        <f>tbl_MTG_Set[[#This Row],[Released On]]+tbl_MTG_Set[[#This Row],[Buy Window Month Start]]*365.25/12</f>
        <v/>
      </c>
      <c r="L22" s="19">
        <f>_xlfn.xlookup(tbl_MTG_Set[[#This Row],[Type Name]], tbl_MTG_Set_Type[Set Type], tbl_MTG_Set_Type[Buy Window Month End], "(Set Type not found)", 0, 1)</f>
        <v/>
      </c>
      <c r="M22" s="28">
        <f>tbl_MTG_Set[[#This Row],[Released On]]+tbl_MTG_Set[[#This Row],[Buy Window Month End]]*365.25/12</f>
        <v/>
      </c>
      <c r="N22" s="28">
        <f>AND(NOW()&gt;=tbl_MTG_Set[[#This Row],[Buy Window Start]], NOW()&lt;=tbl_MTG_Set[[#This Row],[Buy Window End]])</f>
        <v/>
      </c>
      <c r="O22" s="19">
        <f>_xlfn.xlookup(tbl_MTG_Set[[#This Row],[Type Name]], tbl_MTG_Set_Type[Set Type], tbl_MTG_Set_Type[Heavy Printing Window Month Start], "(Set Type not found)", 0, 1)</f>
        <v/>
      </c>
      <c r="P22" s="28">
        <f>tbl_MTG_Set[[#This Row],[Released On]]+tbl_MTG_Set[[#This Row],[Heavy Printing Window Month Start]]*365.25/12</f>
        <v/>
      </c>
      <c r="Q22" s="19">
        <f>_xlfn.xlookup(tbl_MTG_Set[[#This Row],[Type Name]], tbl_MTG_Set_Type[Set Type], tbl_MTG_Set_Type[Heavy Printing Window Month End], "(Set Type not found)", 0, 1)</f>
        <v/>
      </c>
      <c r="R22" s="28">
        <f>tbl_MTG_Set[[#This Row],[Released On]]+tbl_MTG_Set[[#This Row],[Heavy Printing Window Month End]]*365.25/12</f>
        <v/>
      </c>
      <c r="S22" s="28">
        <f>AND(NOW()&gt;=tbl_MTG_Set[[#This Row],[Heavy Printing Window Start]], NOW()&lt;=tbl_MTG_Set[[#This Row],[Heavy Printing Window End]])</f>
        <v/>
      </c>
      <c r="T22" s="19">
        <f>_xlfn.xlookup(tbl_MTG_Set[[#This Row],[Type Name]], tbl_MTG_Set_Type[Set Type], tbl_MTG_Set_Type[Sell Window Month Start], "(Set Type not found)", 0, 1)</f>
        <v/>
      </c>
      <c r="U22" s="28">
        <f>tbl_MTG_Set[[#This Row],[Released On]]+tbl_MTG_Set[[#This Row],[Sell Window Month Start]]*365.25/12</f>
        <v/>
      </c>
      <c r="V22" s="19">
        <f>_xlfn.xlookup(tbl_MTG_Set[[#This Row],[Type Name]], tbl_MTG_Set_Type[Set Type], tbl_MTG_Set_Type[Sell Window Month End], "(Set Type not found)", 0, 1)</f>
        <v/>
      </c>
      <c r="W22" s="28">
        <f>tbl_MTG_Set[[#This Row],[Released On]]+tbl_MTG_Set[[#This Row],[Sell Window Month End]]*365.25/12</f>
        <v/>
      </c>
      <c r="X22" s="28">
        <f>AND(NOW()&gt;=tbl_MTG_Set[[#This Row],[Sell Window Start]], NOW()&lt;=tbl_MTG_Set[[#This Row],[Sell Window End]])</f>
        <v/>
      </c>
      <c r="AG22" s="23" t="n"/>
      <c r="AH22" s="23" t="n"/>
      <c r="AJ22" s="23">
        <f t="array" ref="AJ22:AJ22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22" s="23">
        <f t="array" ref="AK22:AK22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22" s="24">
        <f>_xlfn.xlookup(tbl_MTG_Set[[#This Row],[Play Booster Box Product Id]], tbl_Product[Product Id], tbl_Product[Pack Size])</f>
        <v/>
      </c>
      <c r="AM22" s="23">
        <f>(tbl_MTG_Set[[#This Row],[Play Booster Box Cost]]+v_Item_Shipping_Cost_In)/tbl_MTG_Set[[#This Row],[Play Booster Box Size]]</f>
        <v/>
      </c>
      <c r="AN22" s="23" t="n"/>
      <c r="AO22" s="23" t="n"/>
      <c r="AP22" s="23" t="n"/>
      <c r="AQ22" s="23" t="n"/>
      <c r="AT22" s="23">
        <f>tbl_MTG_Set[[#This Row],[Play Booster Sell Price CardMarket]]*tbl_MTG_Set[[#This Row],[Play Booster Expected Market Value]]/tbl_MTG_Set[[#This Row],[Play Boost Sealed Market Value]]</f>
        <v/>
      </c>
    </row>
    <row r="23" ht="15" customHeight="1" s="20">
      <c r="A23" s="19" t="n">
        <v>324</v>
      </c>
      <c r="B23" s="19" t="inlineStr">
        <is>
          <t>Adventures in the Forgotten Realms Tokens TAFR</t>
        </is>
      </c>
      <c r="C23" s="19" t="n">
        <v>22</v>
      </c>
      <c r="D23" s="28" t="n">
        <v>44400</v>
      </c>
      <c r="F23" s="19" t="inlineStr">
        <is>
          <t>en es fr de it pt ja ko ru 汉语 漢語</t>
        </is>
      </c>
      <c r="G23" s="19" t="n">
        <v>594</v>
      </c>
      <c r="H23" s="19">
        <f>MONTH(NOW())+12*YEAR(NOW())-MONTH(tbl_MTG_Set[[#This Row],[Released On]])-12*YEAR(tbl_MTG_Set[[#This Row],[Released On]])</f>
        <v/>
      </c>
      <c r="I23" s="19">
        <f>_xlfn.xlookup(tbl_MTG_Set[[#This Row],[Type Name]], tbl_MTG_Set_Type[Set Type], tbl_MTG_Set_Type[Index], "(Set Type not found)")</f>
        <v/>
      </c>
      <c r="J23" s="19">
        <f>_xlfn.xlookup(tbl_MTG_Set[[#This Row],[Type Name]], tbl_MTG_Set_Type[Set Type], tbl_MTG_Set_Type[Buy Window Month Start], "(Set Type not found)")</f>
        <v/>
      </c>
      <c r="K23" s="28">
        <f>tbl_MTG_Set[[#This Row],[Released On]]+tbl_MTG_Set[[#This Row],[Buy Window Month Start]]*365.25/12</f>
        <v/>
      </c>
      <c r="L23" s="19">
        <f>_xlfn.xlookup(tbl_MTG_Set[[#This Row],[Type Name]], tbl_MTG_Set_Type[Set Type], tbl_MTG_Set_Type[Buy Window Month End], "(Set Type not found)", 0, 1)</f>
        <v/>
      </c>
      <c r="M23" s="28">
        <f>tbl_MTG_Set[[#This Row],[Released On]]+tbl_MTG_Set[[#This Row],[Buy Window Month End]]*365.25/12</f>
        <v/>
      </c>
      <c r="N23" s="28">
        <f>AND(NOW()&gt;=tbl_MTG_Set[[#This Row],[Buy Window Start]], NOW()&lt;=tbl_MTG_Set[[#This Row],[Buy Window End]])</f>
        <v/>
      </c>
      <c r="O23" s="19">
        <f>_xlfn.xlookup(tbl_MTG_Set[[#This Row],[Type Name]], tbl_MTG_Set_Type[Set Type], tbl_MTG_Set_Type[Heavy Printing Window Month Start], "(Set Type not found)", 0, 1)</f>
        <v/>
      </c>
      <c r="P23" s="28">
        <f>tbl_MTG_Set[[#This Row],[Released On]]+tbl_MTG_Set[[#This Row],[Heavy Printing Window Month Start]]*365.25/12</f>
        <v/>
      </c>
      <c r="Q23" s="19">
        <f>_xlfn.xlookup(tbl_MTG_Set[[#This Row],[Type Name]], tbl_MTG_Set_Type[Set Type], tbl_MTG_Set_Type[Heavy Printing Window Month End], "(Set Type not found)", 0, 1)</f>
        <v/>
      </c>
      <c r="R23" s="28">
        <f>tbl_MTG_Set[[#This Row],[Released On]]+tbl_MTG_Set[[#This Row],[Heavy Printing Window Month End]]*365.25/12</f>
        <v/>
      </c>
      <c r="S23" s="28">
        <f>AND(NOW()&gt;=tbl_MTG_Set[[#This Row],[Heavy Printing Window Start]], NOW()&lt;=tbl_MTG_Set[[#This Row],[Heavy Printing Window End]])</f>
        <v/>
      </c>
      <c r="T23" s="19">
        <f>_xlfn.xlookup(tbl_MTG_Set[[#This Row],[Type Name]], tbl_MTG_Set_Type[Set Type], tbl_MTG_Set_Type[Sell Window Month Start], "(Set Type not found)", 0, 1)</f>
        <v/>
      </c>
      <c r="U23" s="28">
        <f>tbl_MTG_Set[[#This Row],[Released On]]+tbl_MTG_Set[[#This Row],[Sell Window Month Start]]*365.25/12</f>
        <v/>
      </c>
      <c r="V23" s="19">
        <f>_xlfn.xlookup(tbl_MTG_Set[[#This Row],[Type Name]], tbl_MTG_Set_Type[Set Type], tbl_MTG_Set_Type[Sell Window Month End], "(Set Type not found)", 0, 1)</f>
        <v/>
      </c>
      <c r="W23" s="28">
        <f>tbl_MTG_Set[[#This Row],[Released On]]+tbl_MTG_Set[[#This Row],[Sell Window Month End]]*365.25/12</f>
        <v/>
      </c>
      <c r="X23" s="28">
        <f>AND(NOW()&gt;=tbl_MTG_Set[[#This Row],[Sell Window Start]], NOW()&lt;=tbl_MTG_Set[[#This Row],[Sell Window End]])</f>
        <v/>
      </c>
      <c r="AG23" s="23" t="n"/>
      <c r="AH23" s="23" t="n"/>
      <c r="AJ23" s="23">
        <f t="array" ref="AJ23:AJ23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23" s="23">
        <f t="array" ref="AK23:AK23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23" s="24">
        <f>_xlfn.xlookup(tbl_MTG_Set[[#This Row],[Play Booster Box Product Id]], tbl_Product[Product Id], tbl_Product[Pack Size])</f>
        <v/>
      </c>
      <c r="AM23" s="23">
        <f>(tbl_MTG_Set[[#This Row],[Play Booster Box Cost]]+v_Item_Shipping_Cost_In)/tbl_MTG_Set[[#This Row],[Play Booster Box Size]]</f>
        <v/>
      </c>
      <c r="AN23" s="23" t="n"/>
      <c r="AO23" s="23" t="n"/>
      <c r="AP23" s="23" t="n"/>
      <c r="AQ23" s="23" t="n"/>
      <c r="AT23" s="23">
        <f>tbl_MTG_Set[[#This Row],[Play Booster Sell Price CardMarket]]*tbl_MTG_Set[[#This Row],[Play Booster Expected Market Value]]/tbl_MTG_Set[[#This Row],[Play Boost Sealed Market Value]]</f>
        <v/>
      </c>
    </row>
    <row r="24" ht="15" customHeight="1" s="20">
      <c r="A24" s="19" t="n">
        <v>543</v>
      </c>
      <c r="B24" s="19" t="inlineStr">
        <is>
          <t>Aether Revolt AER</t>
        </is>
      </c>
      <c r="C24" s="19" t="n">
        <v>197</v>
      </c>
      <c r="D24" s="28" t="n">
        <v>42755</v>
      </c>
      <c r="F24" s="19" t="inlineStr">
        <is>
          <t>en es fr de it pt ja ko ru 汉语 漢語</t>
        </is>
      </c>
      <c r="G24" s="19" t="n">
        <v>1032</v>
      </c>
      <c r="H24" s="19">
        <f>MONTH(NOW())+12*YEAR(NOW())-MONTH(tbl_MTG_Set[[#This Row],[Released On]])-12*YEAR(tbl_MTG_Set[[#This Row],[Released On]])</f>
        <v/>
      </c>
      <c r="I24" s="19">
        <f>_xlfn.xlookup(tbl_MTG_Set[[#This Row],[Type Name]], tbl_MTG_Set_Type[Set Type], tbl_MTG_Set_Type[Index], "(Set Type not found)")</f>
        <v/>
      </c>
      <c r="J24" s="19">
        <f>_xlfn.xlookup(tbl_MTG_Set[[#This Row],[Type Name]], tbl_MTG_Set_Type[Set Type], tbl_MTG_Set_Type[Buy Window Month Start], "(Set Type not found)")</f>
        <v/>
      </c>
      <c r="K24" s="28">
        <f>tbl_MTG_Set[[#This Row],[Released On]]+tbl_MTG_Set[[#This Row],[Buy Window Month Start]]*365.25/12</f>
        <v/>
      </c>
      <c r="L24" s="19">
        <f>_xlfn.xlookup(tbl_MTG_Set[[#This Row],[Type Name]], tbl_MTG_Set_Type[Set Type], tbl_MTG_Set_Type[Buy Window Month End], "(Set Type not found)", 0, 1)</f>
        <v/>
      </c>
      <c r="M24" s="28">
        <f>tbl_MTG_Set[[#This Row],[Released On]]+tbl_MTG_Set[[#This Row],[Buy Window Month End]]*365.25/12</f>
        <v/>
      </c>
      <c r="N24" s="28">
        <f>AND(NOW()&gt;=tbl_MTG_Set[[#This Row],[Buy Window Start]], NOW()&lt;=tbl_MTG_Set[[#This Row],[Buy Window End]])</f>
        <v/>
      </c>
      <c r="O24" s="19">
        <f>_xlfn.xlookup(tbl_MTG_Set[[#This Row],[Type Name]], tbl_MTG_Set_Type[Set Type], tbl_MTG_Set_Type[Heavy Printing Window Month Start], "(Set Type not found)", 0, 1)</f>
        <v/>
      </c>
      <c r="P24" s="28">
        <f>tbl_MTG_Set[[#This Row],[Released On]]+tbl_MTG_Set[[#This Row],[Heavy Printing Window Month Start]]*365.25/12</f>
        <v/>
      </c>
      <c r="Q24" s="19">
        <f>_xlfn.xlookup(tbl_MTG_Set[[#This Row],[Type Name]], tbl_MTG_Set_Type[Set Type], tbl_MTG_Set_Type[Heavy Printing Window Month End], "(Set Type not found)", 0, 1)</f>
        <v/>
      </c>
      <c r="R24" s="28">
        <f>tbl_MTG_Set[[#This Row],[Released On]]+tbl_MTG_Set[[#This Row],[Heavy Printing Window Month End]]*365.25/12</f>
        <v/>
      </c>
      <c r="S24" s="28">
        <f>AND(NOW()&gt;=tbl_MTG_Set[[#This Row],[Heavy Printing Window Start]], NOW()&lt;=tbl_MTG_Set[[#This Row],[Heavy Printing Window End]])</f>
        <v/>
      </c>
      <c r="T24" s="19">
        <f>_xlfn.xlookup(tbl_MTG_Set[[#This Row],[Type Name]], tbl_MTG_Set_Type[Set Type], tbl_MTG_Set_Type[Sell Window Month Start], "(Set Type not found)", 0, 1)</f>
        <v/>
      </c>
      <c r="U24" s="28">
        <f>tbl_MTG_Set[[#This Row],[Released On]]+tbl_MTG_Set[[#This Row],[Sell Window Month Start]]*365.25/12</f>
        <v/>
      </c>
      <c r="V24" s="19">
        <f>_xlfn.xlookup(tbl_MTG_Set[[#This Row],[Type Name]], tbl_MTG_Set_Type[Set Type], tbl_MTG_Set_Type[Sell Window Month End], "(Set Type not found)", 0, 1)</f>
        <v/>
      </c>
      <c r="W24" s="28">
        <f>tbl_MTG_Set[[#This Row],[Released On]]+tbl_MTG_Set[[#This Row],[Sell Window Month End]]*365.25/12</f>
        <v/>
      </c>
      <c r="X24" s="28">
        <f>AND(NOW()&gt;=tbl_MTG_Set[[#This Row],[Sell Window Start]], NOW()&lt;=tbl_MTG_Set[[#This Row],[Sell Window End]])</f>
        <v/>
      </c>
      <c r="AG24" s="23" t="n"/>
      <c r="AH24" s="23" t="n"/>
      <c r="AJ24" s="23">
        <f t="array" ref="AJ24:AJ24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24" s="23">
        <f t="array" ref="AK24:AK24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24" s="24">
        <f>_xlfn.xlookup(tbl_MTG_Set[[#This Row],[Play Booster Box Product Id]], tbl_Product[Product Id], tbl_Product[Pack Size])</f>
        <v/>
      </c>
      <c r="AM24" s="23">
        <f>(tbl_MTG_Set[[#This Row],[Play Booster Box Cost]]+v_Item_Shipping_Cost_In)/tbl_MTG_Set[[#This Row],[Play Booster Box Size]]</f>
        <v/>
      </c>
      <c r="AN24" s="23" t="n"/>
      <c r="AO24" s="23" t="n"/>
      <c r="AP24" s="23" t="n"/>
      <c r="AQ24" s="23" t="n"/>
      <c r="AT24" s="23">
        <f>tbl_MTG_Set[[#This Row],[Play Booster Sell Price CardMarket]]*tbl_MTG_Set[[#This Row],[Play Booster Expected Market Value]]/tbl_MTG_Set[[#This Row],[Play Boost Sealed Market Value]]</f>
        <v/>
      </c>
    </row>
    <row r="25" ht="15" customHeight="1" s="20">
      <c r="A25" s="19" t="n">
        <v>544</v>
      </c>
      <c r="B25" s="19" t="inlineStr">
        <is>
          <t>Aether Revolt Promos PAER</t>
        </is>
      </c>
      <c r="C25" s="19" t="n">
        <v>65</v>
      </c>
      <c r="D25" s="28" t="n">
        <v>42755</v>
      </c>
      <c r="F25" s="19" t="inlineStr">
        <is>
          <t>en es fr de it pt ja ko ru 汉语 漢語</t>
        </is>
      </c>
      <c r="G25" s="19" t="n">
        <v>1034</v>
      </c>
      <c r="H25" s="19">
        <f>MONTH(NOW())+12*YEAR(NOW())-MONTH(tbl_MTG_Set[[#This Row],[Released On]])-12*YEAR(tbl_MTG_Set[[#This Row],[Released On]])</f>
        <v/>
      </c>
      <c r="I25" s="19">
        <f>_xlfn.xlookup(tbl_MTG_Set[[#This Row],[Type Name]], tbl_MTG_Set_Type[Set Type], tbl_MTG_Set_Type[Index], "(Set Type not found)")</f>
        <v/>
      </c>
      <c r="J25" s="19">
        <f>_xlfn.xlookup(tbl_MTG_Set[[#This Row],[Type Name]], tbl_MTG_Set_Type[Set Type], tbl_MTG_Set_Type[Buy Window Month Start], "(Set Type not found)")</f>
        <v/>
      </c>
      <c r="K25" s="28">
        <f>tbl_MTG_Set[[#This Row],[Released On]]+tbl_MTG_Set[[#This Row],[Buy Window Month Start]]*365.25/12</f>
        <v/>
      </c>
      <c r="L25" s="19">
        <f>_xlfn.xlookup(tbl_MTG_Set[[#This Row],[Type Name]], tbl_MTG_Set_Type[Set Type], tbl_MTG_Set_Type[Buy Window Month End], "(Set Type not found)", 0, 1)</f>
        <v/>
      </c>
      <c r="M25" s="28">
        <f>tbl_MTG_Set[[#This Row],[Released On]]+tbl_MTG_Set[[#This Row],[Buy Window Month End]]*365.25/12</f>
        <v/>
      </c>
      <c r="N25" s="28">
        <f>AND(NOW()&gt;=tbl_MTG_Set[[#This Row],[Buy Window Start]], NOW()&lt;=tbl_MTG_Set[[#This Row],[Buy Window End]])</f>
        <v/>
      </c>
      <c r="O25" s="19">
        <f>_xlfn.xlookup(tbl_MTG_Set[[#This Row],[Type Name]], tbl_MTG_Set_Type[Set Type], tbl_MTG_Set_Type[Heavy Printing Window Month Start], "(Set Type not found)", 0, 1)</f>
        <v/>
      </c>
      <c r="P25" s="28">
        <f>tbl_MTG_Set[[#This Row],[Released On]]+tbl_MTG_Set[[#This Row],[Heavy Printing Window Month Start]]*365.25/12</f>
        <v/>
      </c>
      <c r="Q25" s="19">
        <f>_xlfn.xlookup(tbl_MTG_Set[[#This Row],[Type Name]], tbl_MTG_Set_Type[Set Type], tbl_MTG_Set_Type[Heavy Printing Window Month End], "(Set Type not found)", 0, 1)</f>
        <v/>
      </c>
      <c r="R25" s="28">
        <f>tbl_MTG_Set[[#This Row],[Released On]]+tbl_MTG_Set[[#This Row],[Heavy Printing Window Month End]]*365.25/12</f>
        <v/>
      </c>
      <c r="S25" s="28">
        <f>AND(NOW()&gt;=tbl_MTG_Set[[#This Row],[Heavy Printing Window Start]], NOW()&lt;=tbl_MTG_Set[[#This Row],[Heavy Printing Window End]])</f>
        <v/>
      </c>
      <c r="T25" s="19">
        <f>_xlfn.xlookup(tbl_MTG_Set[[#This Row],[Type Name]], tbl_MTG_Set_Type[Set Type], tbl_MTG_Set_Type[Sell Window Month Start], "(Set Type not found)", 0, 1)</f>
        <v/>
      </c>
      <c r="U25" s="28">
        <f>tbl_MTG_Set[[#This Row],[Released On]]+tbl_MTG_Set[[#This Row],[Sell Window Month Start]]*365.25/12</f>
        <v/>
      </c>
      <c r="V25" s="19">
        <f>_xlfn.xlookup(tbl_MTG_Set[[#This Row],[Type Name]], tbl_MTG_Set_Type[Set Type], tbl_MTG_Set_Type[Sell Window Month End], "(Set Type not found)", 0, 1)</f>
        <v/>
      </c>
      <c r="W25" s="28">
        <f>tbl_MTG_Set[[#This Row],[Released On]]+tbl_MTG_Set[[#This Row],[Sell Window Month End]]*365.25/12</f>
        <v/>
      </c>
      <c r="X25" s="28">
        <f>AND(NOW()&gt;=tbl_MTG_Set[[#This Row],[Sell Window Start]], NOW()&lt;=tbl_MTG_Set[[#This Row],[Sell Window End]])</f>
        <v/>
      </c>
      <c r="AG25" s="23" t="n"/>
      <c r="AH25" s="23" t="n"/>
      <c r="AJ25" s="23">
        <f t="array" ref="AJ25:AJ25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25" s="23">
        <f t="array" ref="AK25:AK25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25" s="24">
        <f>_xlfn.xlookup(tbl_MTG_Set[[#This Row],[Play Booster Box Product Id]], tbl_Product[Product Id], tbl_Product[Pack Size])</f>
        <v/>
      </c>
      <c r="AM25" s="23">
        <f>(tbl_MTG_Set[[#This Row],[Play Booster Box Cost]]+v_Item_Shipping_Cost_In)/tbl_MTG_Set[[#This Row],[Play Booster Box Size]]</f>
        <v/>
      </c>
      <c r="AN25" s="23" t="n"/>
      <c r="AO25" s="23" t="n"/>
      <c r="AP25" s="23" t="n"/>
      <c r="AQ25" s="23" t="n"/>
      <c r="AT25" s="23">
        <f>tbl_MTG_Set[[#This Row],[Play Booster Sell Price CardMarket]]*tbl_MTG_Set[[#This Row],[Play Booster Expected Market Value]]/tbl_MTG_Set[[#This Row],[Play Boost Sealed Market Value]]</f>
        <v/>
      </c>
    </row>
    <row r="26" ht="15" customHeight="1" s="20">
      <c r="A26" s="19" t="n">
        <v>545</v>
      </c>
      <c r="B26" s="19" t="inlineStr">
        <is>
          <t>Aether Revolt Tokens TAER</t>
        </is>
      </c>
      <c r="C26" s="19" t="n">
        <v>4</v>
      </c>
      <c r="D26" s="28" t="n">
        <v>42755</v>
      </c>
      <c r="F26" s="19" t="inlineStr">
        <is>
          <t>en es fr de it pt ja ko ru 汉语 漢語</t>
        </is>
      </c>
      <c r="G26" s="19" t="n">
        <v>1036</v>
      </c>
      <c r="H26" s="19">
        <f>MONTH(NOW())+12*YEAR(NOW())-MONTH(tbl_MTG_Set[[#This Row],[Released On]])-12*YEAR(tbl_MTG_Set[[#This Row],[Released On]])</f>
        <v/>
      </c>
      <c r="I26" s="19">
        <f>_xlfn.xlookup(tbl_MTG_Set[[#This Row],[Type Name]], tbl_MTG_Set_Type[Set Type], tbl_MTG_Set_Type[Index], "(Set Type not found)")</f>
        <v/>
      </c>
      <c r="J26" s="19">
        <f>_xlfn.xlookup(tbl_MTG_Set[[#This Row],[Type Name]], tbl_MTG_Set_Type[Set Type], tbl_MTG_Set_Type[Buy Window Month Start], "(Set Type not found)")</f>
        <v/>
      </c>
      <c r="K26" s="28">
        <f>tbl_MTG_Set[[#This Row],[Released On]]+tbl_MTG_Set[[#This Row],[Buy Window Month Start]]*365.25/12</f>
        <v/>
      </c>
      <c r="L26" s="19">
        <f>_xlfn.xlookup(tbl_MTG_Set[[#This Row],[Type Name]], tbl_MTG_Set_Type[Set Type], tbl_MTG_Set_Type[Buy Window Month End], "(Set Type not found)", 0, 1)</f>
        <v/>
      </c>
      <c r="M26" s="28">
        <f>tbl_MTG_Set[[#This Row],[Released On]]+tbl_MTG_Set[[#This Row],[Buy Window Month End]]*365.25/12</f>
        <v/>
      </c>
      <c r="N26" s="28">
        <f>AND(NOW()&gt;=tbl_MTG_Set[[#This Row],[Buy Window Start]], NOW()&lt;=tbl_MTG_Set[[#This Row],[Buy Window End]])</f>
        <v/>
      </c>
      <c r="O26" s="19">
        <f>_xlfn.xlookup(tbl_MTG_Set[[#This Row],[Type Name]], tbl_MTG_Set_Type[Set Type], tbl_MTG_Set_Type[Heavy Printing Window Month Start], "(Set Type not found)", 0, 1)</f>
        <v/>
      </c>
      <c r="P26" s="28">
        <f>tbl_MTG_Set[[#This Row],[Released On]]+tbl_MTG_Set[[#This Row],[Heavy Printing Window Month Start]]*365.25/12</f>
        <v/>
      </c>
      <c r="Q26" s="19">
        <f>_xlfn.xlookup(tbl_MTG_Set[[#This Row],[Type Name]], tbl_MTG_Set_Type[Set Type], tbl_MTG_Set_Type[Heavy Printing Window Month End], "(Set Type not found)", 0, 1)</f>
        <v/>
      </c>
      <c r="R26" s="28">
        <f>tbl_MTG_Set[[#This Row],[Released On]]+tbl_MTG_Set[[#This Row],[Heavy Printing Window Month End]]*365.25/12</f>
        <v/>
      </c>
      <c r="S26" s="28">
        <f>AND(NOW()&gt;=tbl_MTG_Set[[#This Row],[Heavy Printing Window Start]], NOW()&lt;=tbl_MTG_Set[[#This Row],[Heavy Printing Window End]])</f>
        <v/>
      </c>
      <c r="T26" s="19">
        <f>_xlfn.xlookup(tbl_MTG_Set[[#This Row],[Type Name]], tbl_MTG_Set_Type[Set Type], tbl_MTG_Set_Type[Sell Window Month Start], "(Set Type not found)", 0, 1)</f>
        <v/>
      </c>
      <c r="U26" s="28">
        <f>tbl_MTG_Set[[#This Row],[Released On]]+tbl_MTG_Set[[#This Row],[Sell Window Month Start]]*365.25/12</f>
        <v/>
      </c>
      <c r="V26" s="19">
        <f>_xlfn.xlookup(tbl_MTG_Set[[#This Row],[Type Name]], tbl_MTG_Set_Type[Set Type], tbl_MTG_Set_Type[Sell Window Month End], "(Set Type not found)", 0, 1)</f>
        <v/>
      </c>
      <c r="W26" s="28">
        <f>tbl_MTG_Set[[#This Row],[Released On]]+tbl_MTG_Set[[#This Row],[Sell Window Month End]]*365.25/12</f>
        <v/>
      </c>
      <c r="X26" s="28">
        <f>AND(NOW()&gt;=tbl_MTG_Set[[#This Row],[Sell Window Start]], NOW()&lt;=tbl_MTG_Set[[#This Row],[Sell Window End]])</f>
        <v/>
      </c>
      <c r="AG26" s="23" t="n"/>
      <c r="AH26" s="23" t="n"/>
      <c r="AJ26" s="23">
        <f t="array" ref="AJ26:AJ26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26" s="23">
        <f t="array" ref="AK26:AK26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26" s="24">
        <f>_xlfn.xlookup(tbl_MTG_Set[[#This Row],[Play Booster Box Product Id]], tbl_Product[Product Id], tbl_Product[Pack Size])</f>
        <v/>
      </c>
      <c r="AM26" s="23">
        <f>(tbl_MTG_Set[[#This Row],[Play Booster Box Cost]]+v_Item_Shipping_Cost_In)/tbl_MTG_Set[[#This Row],[Play Booster Box Size]]</f>
        <v/>
      </c>
      <c r="AN26" s="23" t="n"/>
      <c r="AO26" s="23" t="n"/>
      <c r="AP26" s="23" t="n"/>
      <c r="AQ26" s="23" t="n"/>
      <c r="AT26" s="23">
        <f>tbl_MTG_Set[[#This Row],[Play Booster Sell Price CardMarket]]*tbl_MTG_Set[[#This Row],[Play Booster Expected Market Value]]/tbl_MTG_Set[[#This Row],[Play Boost Sealed Market Value]]</f>
        <v/>
      </c>
    </row>
    <row r="27" ht="15" customHeight="1" s="20">
      <c r="A27" s="19" t="n">
        <v>62</v>
      </c>
      <c r="B27" s="19" t="inlineStr">
        <is>
          <t>Aetherdrift Art Series ADFT</t>
        </is>
      </c>
      <c r="C27" s="19" t="n">
        <v>54</v>
      </c>
      <c r="D27" s="28" t="n">
        <v>45702</v>
      </c>
      <c r="E27" s="19" t="inlineStr">
        <is>
          <t>Standard Expansion</t>
        </is>
      </c>
      <c r="F27" s="19" t="inlineStr">
        <is>
          <t>en es fr de it pt ja ko ru 汉语 漢語</t>
        </is>
      </c>
      <c r="G27" s="19" t="n">
        <v>70</v>
      </c>
      <c r="H27" s="19">
        <f>MONTH(NOW())+12*YEAR(NOW())-MONTH(tbl_MTG_Set[[#This Row],[Released On]])-12*YEAR(tbl_MTG_Set[[#This Row],[Released On]])</f>
        <v/>
      </c>
      <c r="I27" s="19">
        <f>_xlfn.xlookup(tbl_MTG_Set[[#This Row],[Type Name]], tbl_MTG_Set_Type[Set Type], tbl_MTG_Set_Type[Index], "(Set Type not found)")</f>
        <v/>
      </c>
      <c r="J27" s="19">
        <f>_xlfn.xlookup(tbl_MTG_Set[[#This Row],[Type Name]], tbl_MTG_Set_Type[Set Type], tbl_MTG_Set_Type[Buy Window Month Start], "(Set Type not found)")</f>
        <v/>
      </c>
      <c r="K27" s="28">
        <f>tbl_MTG_Set[[#This Row],[Released On]]+tbl_MTG_Set[[#This Row],[Buy Window Month Start]]*365.25/12</f>
        <v/>
      </c>
      <c r="L27" s="19">
        <f>_xlfn.xlookup(tbl_MTG_Set[[#This Row],[Type Name]], tbl_MTG_Set_Type[Set Type], tbl_MTG_Set_Type[Buy Window Month End], "(Set Type not found)", 0, 1)</f>
        <v/>
      </c>
      <c r="M27" s="28">
        <f>tbl_MTG_Set[[#This Row],[Released On]]+tbl_MTG_Set[[#This Row],[Buy Window Month End]]*365.25/12</f>
        <v/>
      </c>
      <c r="N27" s="28">
        <f>AND(NOW()&gt;=tbl_MTG_Set[[#This Row],[Buy Window Start]], NOW()&lt;=tbl_MTG_Set[[#This Row],[Buy Window End]])</f>
        <v/>
      </c>
      <c r="O27" s="19">
        <f>_xlfn.xlookup(tbl_MTG_Set[[#This Row],[Type Name]], tbl_MTG_Set_Type[Set Type], tbl_MTG_Set_Type[Heavy Printing Window Month Start], "(Set Type not found)", 0, 1)</f>
        <v/>
      </c>
      <c r="P27" s="28">
        <f>tbl_MTG_Set[[#This Row],[Released On]]+tbl_MTG_Set[[#This Row],[Heavy Printing Window Month Start]]*365.25/12</f>
        <v/>
      </c>
      <c r="Q27" s="19">
        <f>_xlfn.xlookup(tbl_MTG_Set[[#This Row],[Type Name]], tbl_MTG_Set_Type[Set Type], tbl_MTG_Set_Type[Heavy Printing Window Month End], "(Set Type not found)", 0, 1)</f>
        <v/>
      </c>
      <c r="R27" s="28">
        <f>tbl_MTG_Set[[#This Row],[Released On]]+tbl_MTG_Set[[#This Row],[Heavy Printing Window Month End]]*365.25/12</f>
        <v/>
      </c>
      <c r="S27" s="28">
        <f>AND(NOW()&gt;=tbl_MTG_Set[[#This Row],[Heavy Printing Window Start]], NOW()&lt;=tbl_MTG_Set[[#This Row],[Heavy Printing Window End]])</f>
        <v/>
      </c>
      <c r="T27" s="19">
        <f>_xlfn.xlookup(tbl_MTG_Set[[#This Row],[Type Name]], tbl_MTG_Set_Type[Set Type], tbl_MTG_Set_Type[Sell Window Month Start], "(Set Type not found)", 0, 1)</f>
        <v/>
      </c>
      <c r="U27" s="28">
        <f>tbl_MTG_Set[[#This Row],[Released On]]+tbl_MTG_Set[[#This Row],[Sell Window Month Start]]*365.25/12</f>
        <v/>
      </c>
      <c r="V27" s="19">
        <f>_xlfn.xlookup(tbl_MTG_Set[[#This Row],[Type Name]], tbl_MTG_Set_Type[Set Type], tbl_MTG_Set_Type[Sell Window Month End], "(Set Type not found)", 0, 1)</f>
        <v/>
      </c>
      <c r="W27" s="28">
        <f>tbl_MTG_Set[[#This Row],[Released On]]+tbl_MTG_Set[[#This Row],[Sell Window Month End]]*365.25/12</f>
        <v/>
      </c>
      <c r="X27" s="28">
        <f>AND(NOW()&gt;=tbl_MTG_Set[[#This Row],[Sell Window Start]], NOW()&lt;=tbl_MTG_Set[[#This Row],[Sell Window End]])</f>
        <v/>
      </c>
      <c r="AG27" s="23" t="n"/>
      <c r="AH27" s="23" t="n"/>
      <c r="AJ27" s="23">
        <f t="array" ref="AJ27:AJ27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27" s="23">
        <f t="array" ref="AK27:AK27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27" s="24">
        <f>_xlfn.xlookup(tbl_MTG_Set[[#This Row],[Play Booster Box Product Id]], tbl_Product[Product Id], tbl_Product[Pack Size])</f>
        <v/>
      </c>
      <c r="AM27" s="23">
        <f>(tbl_MTG_Set[[#This Row],[Play Booster Box Cost]]+v_Item_Shipping_Cost_In)/tbl_MTG_Set[[#This Row],[Play Booster Box Size]]</f>
        <v/>
      </c>
      <c r="AN27" s="23" t="n"/>
      <c r="AO27" s="23" t="n"/>
      <c r="AP27" s="23" t="n"/>
      <c r="AQ27" s="23" t="n"/>
      <c r="AT27" s="23">
        <f>tbl_MTG_Set[[#This Row],[Play Booster Sell Price CardMarket]]*tbl_MTG_Set[[#This Row],[Play Booster Expected Market Value]]/tbl_MTG_Set[[#This Row],[Play Boost Sealed Market Value]]</f>
        <v/>
      </c>
    </row>
    <row r="28" ht="15" customHeight="1" s="20">
      <c r="A28" s="19" t="n">
        <v>63</v>
      </c>
      <c r="B28" s="19" t="inlineStr">
        <is>
          <t>Aetherdrift Commander DRC</t>
        </is>
      </c>
      <c r="C28" s="19" t="n">
        <v>184</v>
      </c>
      <c r="D28" s="28" t="n">
        <v>45702</v>
      </c>
      <c r="E28" s="19" t="inlineStr">
        <is>
          <t>Commander</t>
        </is>
      </c>
      <c r="F28" s="19" t="inlineStr">
        <is>
          <t>en es fr de it pt ja ko ru 汉语 漢語</t>
        </is>
      </c>
      <c r="G28" s="19" t="n">
        <v>72</v>
      </c>
      <c r="H28" s="19">
        <f>MONTH(NOW())+12*YEAR(NOW())-MONTH(tbl_MTG_Set[[#This Row],[Released On]])-12*YEAR(tbl_MTG_Set[[#This Row],[Released On]])</f>
        <v/>
      </c>
      <c r="I28" s="19">
        <f>_xlfn.xlookup(tbl_MTG_Set[[#This Row],[Type Name]], tbl_MTG_Set_Type[Set Type], tbl_MTG_Set_Type[Index], "(Set Type not found)")</f>
        <v/>
      </c>
      <c r="J28" s="19">
        <f>_xlfn.xlookup(tbl_MTG_Set[[#This Row],[Type Name]], tbl_MTG_Set_Type[Set Type], tbl_MTG_Set_Type[Buy Window Month Start], "(Set Type not found)")</f>
        <v/>
      </c>
      <c r="K28" s="28">
        <f>tbl_MTG_Set[[#This Row],[Released On]]+tbl_MTG_Set[[#This Row],[Buy Window Month Start]]*365.25/12</f>
        <v/>
      </c>
      <c r="L28" s="19">
        <f>_xlfn.xlookup(tbl_MTG_Set[[#This Row],[Type Name]], tbl_MTG_Set_Type[Set Type], tbl_MTG_Set_Type[Buy Window Month End], "(Set Type not found)", 0, 1)</f>
        <v/>
      </c>
      <c r="M28" s="28">
        <f>tbl_MTG_Set[[#This Row],[Released On]]+tbl_MTG_Set[[#This Row],[Buy Window Month End]]*365.25/12</f>
        <v/>
      </c>
      <c r="N28" s="28">
        <f>AND(NOW()&gt;=tbl_MTG_Set[[#This Row],[Buy Window Start]], NOW()&lt;=tbl_MTG_Set[[#This Row],[Buy Window End]])</f>
        <v/>
      </c>
      <c r="O28" s="19">
        <f>_xlfn.xlookup(tbl_MTG_Set[[#This Row],[Type Name]], tbl_MTG_Set_Type[Set Type], tbl_MTG_Set_Type[Heavy Printing Window Month Start], "(Set Type not found)", 0, 1)</f>
        <v/>
      </c>
      <c r="P28" s="28">
        <f>tbl_MTG_Set[[#This Row],[Released On]]+tbl_MTG_Set[[#This Row],[Heavy Printing Window Month Start]]*365.25/12</f>
        <v/>
      </c>
      <c r="Q28" s="19">
        <f>_xlfn.xlookup(tbl_MTG_Set[[#This Row],[Type Name]], tbl_MTG_Set_Type[Set Type], tbl_MTG_Set_Type[Heavy Printing Window Month End], "(Set Type not found)", 0, 1)</f>
        <v/>
      </c>
      <c r="R28" s="28">
        <f>tbl_MTG_Set[[#This Row],[Released On]]+tbl_MTG_Set[[#This Row],[Heavy Printing Window Month End]]*365.25/12</f>
        <v/>
      </c>
      <c r="S28" s="28">
        <f>AND(NOW()&gt;=tbl_MTG_Set[[#This Row],[Heavy Printing Window Start]], NOW()&lt;=tbl_MTG_Set[[#This Row],[Heavy Printing Window End]])</f>
        <v/>
      </c>
      <c r="T28" s="19">
        <f>_xlfn.xlookup(tbl_MTG_Set[[#This Row],[Type Name]], tbl_MTG_Set_Type[Set Type], tbl_MTG_Set_Type[Sell Window Month Start], "(Set Type not found)", 0, 1)</f>
        <v/>
      </c>
      <c r="U28" s="28">
        <f>tbl_MTG_Set[[#This Row],[Released On]]+tbl_MTG_Set[[#This Row],[Sell Window Month Start]]*365.25/12</f>
        <v/>
      </c>
      <c r="V28" s="19">
        <f>_xlfn.xlookup(tbl_MTG_Set[[#This Row],[Type Name]], tbl_MTG_Set_Type[Set Type], tbl_MTG_Set_Type[Sell Window Month End], "(Set Type not found)", 0, 1)</f>
        <v/>
      </c>
      <c r="W28" s="28">
        <f>tbl_MTG_Set[[#This Row],[Released On]]+tbl_MTG_Set[[#This Row],[Sell Window Month End]]*365.25/12</f>
        <v/>
      </c>
      <c r="X28" s="28">
        <f>AND(NOW()&gt;=tbl_MTG_Set[[#This Row],[Sell Window Start]], NOW()&lt;=tbl_MTG_Set[[#This Row],[Sell Window End]])</f>
        <v/>
      </c>
      <c r="AG28" s="23" t="n"/>
      <c r="AH28" s="23" t="n"/>
      <c r="AJ28" s="23">
        <f t="array" ref="AJ28:AJ28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28" s="23">
        <f t="array" ref="AK28:AK28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28" s="24">
        <f>_xlfn.xlookup(tbl_MTG_Set[[#This Row],[Play Booster Box Product Id]], tbl_Product[Product Id], tbl_Product[Pack Size])</f>
        <v/>
      </c>
      <c r="AM28" s="23">
        <f>(tbl_MTG_Set[[#This Row],[Play Booster Box Cost]]+v_Item_Shipping_Cost_In)/tbl_MTG_Set[[#This Row],[Play Booster Box Size]]</f>
        <v/>
      </c>
      <c r="AN28" s="23" t="n"/>
      <c r="AO28" s="23" t="n"/>
      <c r="AP28" s="23" t="n"/>
      <c r="AQ28" s="23" t="n"/>
      <c r="AT28" s="23">
        <f>tbl_MTG_Set[[#This Row],[Play Booster Sell Price CardMarket]]*tbl_MTG_Set[[#This Row],[Play Booster Expected Market Value]]/tbl_MTG_Set[[#This Row],[Play Boost Sealed Market Value]]</f>
        <v/>
      </c>
    </row>
    <row r="29" ht="15" customHeight="1" s="20">
      <c r="A29" s="19" t="n">
        <v>64</v>
      </c>
      <c r="B29" s="19" t="inlineStr">
        <is>
          <t>Aetherdrift Commander Tokens TDRC</t>
        </is>
      </c>
      <c r="C29" s="19" t="n">
        <v>17</v>
      </c>
      <c r="D29" s="28" t="n">
        <v>45702</v>
      </c>
      <c r="E29" s="19" t="inlineStr">
        <is>
          <t>Commander</t>
        </is>
      </c>
      <c r="F29" s="19" t="inlineStr">
        <is>
          <t>en es fr de it pt ja ko ru 汉语 漢語</t>
        </is>
      </c>
      <c r="G29" s="19" t="n">
        <v>74</v>
      </c>
      <c r="H29" s="19">
        <f>MONTH(NOW())+12*YEAR(NOW())-MONTH(tbl_MTG_Set[[#This Row],[Released On]])-12*YEAR(tbl_MTG_Set[[#This Row],[Released On]])</f>
        <v/>
      </c>
      <c r="I29" s="19">
        <f>_xlfn.xlookup(tbl_MTG_Set[[#This Row],[Type Name]], tbl_MTG_Set_Type[Set Type], tbl_MTG_Set_Type[Index], "(Set Type not found)")</f>
        <v/>
      </c>
      <c r="J29" s="19">
        <f>_xlfn.xlookup(tbl_MTG_Set[[#This Row],[Type Name]], tbl_MTG_Set_Type[Set Type], tbl_MTG_Set_Type[Buy Window Month Start], "(Set Type not found)")</f>
        <v/>
      </c>
      <c r="K29" s="28">
        <f>tbl_MTG_Set[[#This Row],[Released On]]+tbl_MTG_Set[[#This Row],[Buy Window Month Start]]*365.25/12</f>
        <v/>
      </c>
      <c r="L29" s="19">
        <f>_xlfn.xlookup(tbl_MTG_Set[[#This Row],[Type Name]], tbl_MTG_Set_Type[Set Type], tbl_MTG_Set_Type[Buy Window Month End], "(Set Type not found)", 0, 1)</f>
        <v/>
      </c>
      <c r="M29" s="28">
        <f>tbl_MTG_Set[[#This Row],[Released On]]+tbl_MTG_Set[[#This Row],[Buy Window Month End]]*365.25/12</f>
        <v/>
      </c>
      <c r="N29" s="28">
        <f>AND(NOW()&gt;=tbl_MTG_Set[[#This Row],[Buy Window Start]], NOW()&lt;=tbl_MTG_Set[[#This Row],[Buy Window End]])</f>
        <v/>
      </c>
      <c r="O29" s="19">
        <f>_xlfn.xlookup(tbl_MTG_Set[[#This Row],[Type Name]], tbl_MTG_Set_Type[Set Type], tbl_MTG_Set_Type[Heavy Printing Window Month Start], "(Set Type not found)", 0, 1)</f>
        <v/>
      </c>
      <c r="P29" s="28">
        <f>tbl_MTG_Set[[#This Row],[Released On]]+tbl_MTG_Set[[#This Row],[Heavy Printing Window Month Start]]*365.25/12</f>
        <v/>
      </c>
      <c r="Q29" s="19">
        <f>_xlfn.xlookup(tbl_MTG_Set[[#This Row],[Type Name]], tbl_MTG_Set_Type[Set Type], tbl_MTG_Set_Type[Heavy Printing Window Month End], "(Set Type not found)", 0, 1)</f>
        <v/>
      </c>
      <c r="R29" s="28">
        <f>tbl_MTG_Set[[#This Row],[Released On]]+tbl_MTG_Set[[#This Row],[Heavy Printing Window Month End]]*365.25/12</f>
        <v/>
      </c>
      <c r="S29" s="28">
        <f>AND(NOW()&gt;=tbl_MTG_Set[[#This Row],[Heavy Printing Window Start]], NOW()&lt;=tbl_MTG_Set[[#This Row],[Heavy Printing Window End]])</f>
        <v/>
      </c>
      <c r="T29" s="19">
        <f>_xlfn.xlookup(tbl_MTG_Set[[#This Row],[Type Name]], tbl_MTG_Set_Type[Set Type], tbl_MTG_Set_Type[Sell Window Month Start], "(Set Type not found)", 0, 1)</f>
        <v/>
      </c>
      <c r="U29" s="28">
        <f>tbl_MTG_Set[[#This Row],[Released On]]+tbl_MTG_Set[[#This Row],[Sell Window Month Start]]*365.25/12</f>
        <v/>
      </c>
      <c r="V29" s="19">
        <f>_xlfn.xlookup(tbl_MTG_Set[[#This Row],[Type Name]], tbl_MTG_Set_Type[Set Type], tbl_MTG_Set_Type[Sell Window Month End], "(Set Type not found)", 0, 1)</f>
        <v/>
      </c>
      <c r="W29" s="28">
        <f>tbl_MTG_Set[[#This Row],[Released On]]+tbl_MTG_Set[[#This Row],[Sell Window Month End]]*365.25/12</f>
        <v/>
      </c>
      <c r="X29" s="28">
        <f>AND(NOW()&gt;=tbl_MTG_Set[[#This Row],[Sell Window Start]], NOW()&lt;=tbl_MTG_Set[[#This Row],[Sell Window End]])</f>
        <v/>
      </c>
      <c r="AG29" s="23" t="n"/>
      <c r="AH29" s="23" t="n"/>
      <c r="AJ29" s="23">
        <f t="array" ref="AJ29:AJ29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29" s="23">
        <f t="array" ref="AK29:AK29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29" s="24">
        <f>_xlfn.xlookup(tbl_MTG_Set[[#This Row],[Play Booster Box Product Id]], tbl_Product[Product Id], tbl_Product[Pack Size])</f>
        <v/>
      </c>
      <c r="AM29" s="23">
        <f>(tbl_MTG_Set[[#This Row],[Play Booster Box Cost]]+v_Item_Shipping_Cost_In)/tbl_MTG_Set[[#This Row],[Play Booster Box Size]]</f>
        <v/>
      </c>
      <c r="AN29" s="23" t="n"/>
      <c r="AO29" s="23" t="n"/>
      <c r="AP29" s="23" t="n"/>
      <c r="AQ29" s="23" t="n"/>
      <c r="AT29" s="23">
        <f>tbl_MTG_Set[[#This Row],[Play Booster Sell Price CardMarket]]*tbl_MTG_Set[[#This Row],[Play Booster Expected Market Value]]/tbl_MTG_Set[[#This Row],[Play Boost Sealed Market Value]]</f>
        <v/>
      </c>
    </row>
    <row r="30" ht="15" customHeight="1" s="20">
      <c r="A30" s="19" t="n">
        <v>334</v>
      </c>
      <c r="B30" s="19" t="inlineStr">
        <is>
          <t>Modern Horizons 2 MH2</t>
        </is>
      </c>
      <c r="C30" s="19" t="n">
        <v>494</v>
      </c>
      <c r="D30" s="28" t="n">
        <v>44365</v>
      </c>
      <c r="F30" s="19" t="inlineStr">
        <is>
          <t>en es fr de it pt ja ko ru 汉语 漢語</t>
        </is>
      </c>
      <c r="G30" s="19" t="n">
        <v>614</v>
      </c>
      <c r="H30" s="19">
        <f>MONTH(NOW())+12*YEAR(NOW())-MONTH(tbl_MTG_Set[[#This Row],[Released On]])-12*YEAR(tbl_MTG_Set[[#This Row],[Released On]])</f>
        <v/>
      </c>
      <c r="I30" s="19">
        <f>_xlfn.xlookup(tbl_MTG_Set[[#This Row],[Type Name]], tbl_MTG_Set_Type[Set Type], tbl_MTG_Set_Type[Index], "(Set Type not found)")</f>
        <v/>
      </c>
      <c r="J30" s="19">
        <f>_xlfn.xlookup(tbl_MTG_Set[[#This Row],[Type Name]], tbl_MTG_Set_Type[Set Type], tbl_MTG_Set_Type[Buy Window Month Start], "(Set Type not found)")</f>
        <v/>
      </c>
      <c r="K30" s="28">
        <f>tbl_MTG_Set[[#This Row],[Released On]]+tbl_MTG_Set[[#This Row],[Buy Window Month Start]]*365.25/12</f>
        <v/>
      </c>
      <c r="L30" s="19">
        <f>_xlfn.xlookup(tbl_MTG_Set[[#This Row],[Type Name]], tbl_MTG_Set_Type[Set Type], tbl_MTG_Set_Type[Buy Window Month End], "(Set Type not found)", 0, 1)</f>
        <v/>
      </c>
      <c r="M30" s="28">
        <f>tbl_MTG_Set[[#This Row],[Released On]]+tbl_MTG_Set[[#This Row],[Buy Window Month End]]*365.25/12</f>
        <v/>
      </c>
      <c r="N30" s="28">
        <f>AND(NOW()&gt;=tbl_MTG_Set[[#This Row],[Buy Window Start]], NOW()&lt;=tbl_MTG_Set[[#This Row],[Buy Window End]])</f>
        <v/>
      </c>
      <c r="O30" s="19">
        <f>_xlfn.xlookup(tbl_MTG_Set[[#This Row],[Type Name]], tbl_MTG_Set_Type[Set Type], tbl_MTG_Set_Type[Heavy Printing Window Month Start], "(Set Type not found)", 0, 1)</f>
        <v/>
      </c>
      <c r="P30" s="28">
        <f>tbl_MTG_Set[[#This Row],[Released On]]+tbl_MTG_Set[[#This Row],[Heavy Printing Window Month Start]]*365.25/12</f>
        <v/>
      </c>
      <c r="Q30" s="19">
        <f>_xlfn.xlookup(tbl_MTG_Set[[#This Row],[Type Name]], tbl_MTG_Set_Type[Set Type], tbl_MTG_Set_Type[Heavy Printing Window Month End], "(Set Type not found)", 0, 1)</f>
        <v/>
      </c>
      <c r="R30" s="28">
        <f>tbl_MTG_Set[[#This Row],[Released On]]+tbl_MTG_Set[[#This Row],[Heavy Printing Window Month End]]*365.25/12</f>
        <v/>
      </c>
      <c r="S30" s="28">
        <f>AND(NOW()&gt;=tbl_MTG_Set[[#This Row],[Heavy Printing Window Start]], NOW()&lt;=tbl_MTG_Set[[#This Row],[Heavy Printing Window End]])</f>
        <v/>
      </c>
      <c r="T30" s="19">
        <f>_xlfn.xlookup(tbl_MTG_Set[[#This Row],[Type Name]], tbl_MTG_Set_Type[Set Type], tbl_MTG_Set_Type[Sell Window Month Start], "(Set Type not found)", 0, 1)</f>
        <v/>
      </c>
      <c r="U30" s="28">
        <f>tbl_MTG_Set[[#This Row],[Released On]]+tbl_MTG_Set[[#This Row],[Sell Window Month Start]]*365.25/12</f>
        <v/>
      </c>
      <c r="V30" s="19">
        <f>_xlfn.xlookup(tbl_MTG_Set[[#This Row],[Type Name]], tbl_MTG_Set_Type[Set Type], tbl_MTG_Set_Type[Sell Window Month End], "(Set Type not found)", 0, 1)</f>
        <v/>
      </c>
      <c r="W30" s="28">
        <f>tbl_MTG_Set[[#This Row],[Released On]]+tbl_MTG_Set[[#This Row],[Sell Window Month End]]*365.25/12</f>
        <v/>
      </c>
      <c r="X30" s="28">
        <f>AND(NOW()&gt;=tbl_MTG_Set[[#This Row],[Sell Window Start]], NOW()&lt;=tbl_MTG_Set[[#This Row],[Sell Window End]])</f>
        <v/>
      </c>
      <c r="Y30" s="23" t="n">
        <v>300</v>
      </c>
      <c r="Z30" s="23" t="n">
        <v>219</v>
      </c>
      <c r="AD30" s="23">
        <f>(Y30+96/10)/36</f>
        <v/>
      </c>
      <c r="AE30" s="23">
        <f>(Z30+96/20)/36</f>
        <v/>
      </c>
      <c r="AG30" s="23" t="n"/>
      <c r="AH30" s="23" t="n"/>
      <c r="AI30" s="24" t="n">
        <v>46</v>
      </c>
      <c r="AJ30" s="26">
        <f t="array" ref="AJ30:AJ30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30" s="23">
        <f t="array" ref="AK30:AK30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30" s="27">
        <f>_xlfn.xlookup(tbl_MTG_Set[[#This Row],[Play Booster Box Product Id]], tbl_Product[Product Id], tbl_Product[Pack Size])</f>
        <v/>
      </c>
      <c r="AM30" s="23">
        <f>(tbl_MTG_Set[[#This Row],[Play Booster Box Cost]]+v_Item_Shipping_Cost_In)/tbl_MTG_Set[[#This Row],[Play Booster Box Size]]</f>
        <v/>
      </c>
      <c r="AN30" s="23" t="n">
        <v>12</v>
      </c>
      <c r="AO30" s="23" t="n">
        <v>12</v>
      </c>
      <c r="AP30" s="23">
        <f>IF(ISERROR(tbl_MTG_Set[[#This Row],[Play Booster Sell Price CardMarket]]-tbl_MTG_Set[[#This Row],[Play Booster Cost]]-v_Item_Shipping_Cost_Out), -999, tbl_MTG_Set[[#This Row],[Play Booster Sell Price CardMarket]]-tbl_MTG_Set[[#This Row],[Play Booster Cost]]-v_Item_Shipping_Cost_Out)</f>
        <v/>
      </c>
      <c r="AQ30" s="19" t="inlineStr">
        <is>
          <t>https://www.mtgstocks.com/sets/363-modern-horizons-2#ev</t>
        </is>
      </c>
      <c r="AT30" s="23">
        <f>tbl_MTG_Set[[#This Row],[Play Booster Sell Price CardMarket]]*tbl_MTG_Set[[#This Row],[Play Booster Expected Market Value]]/tbl_MTG_Set[[#This Row],[Play Boost Sealed Market Value]]</f>
        <v/>
      </c>
    </row>
    <row r="31" ht="15" customHeight="1" s="20">
      <c r="A31" s="19" t="n">
        <v>59</v>
      </c>
      <c r="B31" s="19" t="inlineStr">
        <is>
          <t>Aetherdrift Promos PDFT</t>
        </is>
      </c>
      <c r="C31" s="19" t="n">
        <v>160</v>
      </c>
      <c r="D31" s="28" t="n">
        <v>45702</v>
      </c>
      <c r="E31" s="19" t="inlineStr">
        <is>
          <t>Standard Expansion</t>
        </is>
      </c>
      <c r="F31" s="19" t="inlineStr">
        <is>
          <t>en es fr de it pt ja ko ru 汉语 漢語</t>
        </is>
      </c>
      <c r="G31" s="19" t="n">
        <v>64</v>
      </c>
      <c r="H31" s="19">
        <f>MONTH(NOW())+12*YEAR(NOW())-MONTH(tbl_MTG_Set[[#This Row],[Released On]])-12*YEAR(tbl_MTG_Set[[#This Row],[Released On]])</f>
        <v/>
      </c>
      <c r="I31" s="19">
        <f>_xlfn.xlookup(tbl_MTG_Set[[#This Row],[Type Name]], tbl_MTG_Set_Type[Set Type], tbl_MTG_Set_Type[Index], "(Set Type not found)")</f>
        <v/>
      </c>
      <c r="J31" s="19">
        <f>_xlfn.xlookup(tbl_MTG_Set[[#This Row],[Type Name]], tbl_MTG_Set_Type[Set Type], tbl_MTG_Set_Type[Buy Window Month Start], "(Set Type not found)")</f>
        <v/>
      </c>
      <c r="K31" s="28">
        <f>tbl_MTG_Set[[#This Row],[Released On]]+tbl_MTG_Set[[#This Row],[Buy Window Month Start]]*365.25/12</f>
        <v/>
      </c>
      <c r="L31" s="19">
        <f>_xlfn.xlookup(tbl_MTG_Set[[#This Row],[Type Name]], tbl_MTG_Set_Type[Set Type], tbl_MTG_Set_Type[Buy Window Month End], "(Set Type not found)", 0, 1)</f>
        <v/>
      </c>
      <c r="M31" s="28">
        <f>tbl_MTG_Set[[#This Row],[Released On]]+tbl_MTG_Set[[#This Row],[Buy Window Month End]]*365.25/12</f>
        <v/>
      </c>
      <c r="N31" s="28">
        <f>AND(NOW()&gt;=tbl_MTG_Set[[#This Row],[Buy Window Start]], NOW()&lt;=tbl_MTG_Set[[#This Row],[Buy Window End]])</f>
        <v/>
      </c>
      <c r="O31" s="19">
        <f>_xlfn.xlookup(tbl_MTG_Set[[#This Row],[Type Name]], tbl_MTG_Set_Type[Set Type], tbl_MTG_Set_Type[Heavy Printing Window Month Start], "(Set Type not found)", 0, 1)</f>
        <v/>
      </c>
      <c r="P31" s="28">
        <f>tbl_MTG_Set[[#This Row],[Released On]]+tbl_MTG_Set[[#This Row],[Heavy Printing Window Month Start]]*365.25/12</f>
        <v/>
      </c>
      <c r="Q31" s="19">
        <f>_xlfn.xlookup(tbl_MTG_Set[[#This Row],[Type Name]], tbl_MTG_Set_Type[Set Type], tbl_MTG_Set_Type[Heavy Printing Window Month End], "(Set Type not found)", 0, 1)</f>
        <v/>
      </c>
      <c r="R31" s="28">
        <f>tbl_MTG_Set[[#This Row],[Released On]]+tbl_MTG_Set[[#This Row],[Heavy Printing Window Month End]]*365.25/12</f>
        <v/>
      </c>
      <c r="S31" s="28">
        <f>AND(NOW()&gt;=tbl_MTG_Set[[#This Row],[Heavy Printing Window Start]], NOW()&lt;=tbl_MTG_Set[[#This Row],[Heavy Printing Window End]])</f>
        <v/>
      </c>
      <c r="T31" s="19">
        <f>_xlfn.xlookup(tbl_MTG_Set[[#This Row],[Type Name]], tbl_MTG_Set_Type[Set Type], tbl_MTG_Set_Type[Sell Window Month Start], "(Set Type not found)", 0, 1)</f>
        <v/>
      </c>
      <c r="U31" s="28">
        <f>tbl_MTG_Set[[#This Row],[Released On]]+tbl_MTG_Set[[#This Row],[Sell Window Month Start]]*365.25/12</f>
        <v/>
      </c>
      <c r="V31" s="19">
        <f>_xlfn.xlookup(tbl_MTG_Set[[#This Row],[Type Name]], tbl_MTG_Set_Type[Set Type], tbl_MTG_Set_Type[Sell Window Month End], "(Set Type not found)", 0, 1)</f>
        <v/>
      </c>
      <c r="W31" s="28">
        <f>tbl_MTG_Set[[#This Row],[Released On]]+tbl_MTG_Set[[#This Row],[Sell Window Month End]]*365.25/12</f>
        <v/>
      </c>
      <c r="X31" s="28">
        <f>AND(NOW()&gt;=tbl_MTG_Set[[#This Row],[Sell Window Start]], NOW()&lt;=tbl_MTG_Set[[#This Row],[Sell Window End]])</f>
        <v/>
      </c>
      <c r="AG31" s="23" t="n"/>
      <c r="AH31" s="23" t="n"/>
      <c r="AJ31" s="23">
        <f t="array" ref="AJ31:AJ31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31" s="23">
        <f t="array" ref="AK31:AK31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31" s="24">
        <f>_xlfn.xlookup(tbl_MTG_Set[[#This Row],[Play Booster Box Product Id]], tbl_Product[Product Id], tbl_Product[Pack Size])</f>
        <v/>
      </c>
      <c r="AM31" s="23">
        <f>(tbl_MTG_Set[[#This Row],[Play Booster Box Cost]]+v_Item_Shipping_Cost_In)/tbl_MTG_Set[[#This Row],[Play Booster Box Size]]</f>
        <v/>
      </c>
      <c r="AN31" s="23" t="n"/>
      <c r="AO31" s="23" t="n"/>
      <c r="AP31" s="23" t="n"/>
      <c r="AQ31" s="23" t="n"/>
      <c r="AT31" s="23">
        <f>tbl_MTG_Set[[#This Row],[Play Booster Sell Price CardMarket]]*tbl_MTG_Set[[#This Row],[Play Booster Expected Market Value]]/tbl_MTG_Set[[#This Row],[Play Boost Sealed Market Value]]</f>
        <v/>
      </c>
    </row>
    <row r="32" ht="15" customHeight="1" s="20">
      <c r="A32" s="19" t="n">
        <v>60</v>
      </c>
      <c r="B32" s="19" t="inlineStr">
        <is>
          <t>Aetherdrift Tokens TDFT</t>
        </is>
      </c>
      <c r="C32" s="19" t="n">
        <v>14</v>
      </c>
      <c r="D32" s="28" t="n">
        <v>45702</v>
      </c>
      <c r="E32" s="19" t="inlineStr">
        <is>
          <t>Standard Expansion</t>
        </is>
      </c>
      <c r="F32" s="19" t="inlineStr">
        <is>
          <t>en es fr de it pt ja ko ru 汉语 漢語</t>
        </is>
      </c>
      <c r="G32" s="19" t="n">
        <v>66</v>
      </c>
      <c r="H32" s="19">
        <f>MONTH(NOW())+12*YEAR(NOW())-MONTH(tbl_MTG_Set[[#This Row],[Released On]])-12*YEAR(tbl_MTG_Set[[#This Row],[Released On]])</f>
        <v/>
      </c>
      <c r="I32" s="19">
        <f>_xlfn.xlookup(tbl_MTG_Set[[#This Row],[Type Name]], tbl_MTG_Set_Type[Set Type], tbl_MTG_Set_Type[Index], "(Set Type not found)")</f>
        <v/>
      </c>
      <c r="J32" s="19">
        <f>_xlfn.xlookup(tbl_MTG_Set[[#This Row],[Type Name]], tbl_MTG_Set_Type[Set Type], tbl_MTG_Set_Type[Buy Window Month Start], "(Set Type not found)")</f>
        <v/>
      </c>
      <c r="K32" s="28">
        <f>tbl_MTG_Set[[#This Row],[Released On]]+tbl_MTG_Set[[#This Row],[Buy Window Month Start]]*365.25/12</f>
        <v/>
      </c>
      <c r="L32" s="19">
        <f>_xlfn.xlookup(tbl_MTG_Set[[#This Row],[Type Name]], tbl_MTG_Set_Type[Set Type], tbl_MTG_Set_Type[Buy Window Month End], "(Set Type not found)", 0, 1)</f>
        <v/>
      </c>
      <c r="M32" s="28">
        <f>tbl_MTG_Set[[#This Row],[Released On]]+tbl_MTG_Set[[#This Row],[Buy Window Month End]]*365.25/12</f>
        <v/>
      </c>
      <c r="N32" s="28">
        <f>AND(NOW()&gt;=tbl_MTG_Set[[#This Row],[Buy Window Start]], NOW()&lt;=tbl_MTG_Set[[#This Row],[Buy Window End]])</f>
        <v/>
      </c>
      <c r="O32" s="19">
        <f>_xlfn.xlookup(tbl_MTG_Set[[#This Row],[Type Name]], tbl_MTG_Set_Type[Set Type], tbl_MTG_Set_Type[Heavy Printing Window Month Start], "(Set Type not found)", 0, 1)</f>
        <v/>
      </c>
      <c r="P32" s="28">
        <f>tbl_MTG_Set[[#This Row],[Released On]]+tbl_MTG_Set[[#This Row],[Heavy Printing Window Month Start]]*365.25/12</f>
        <v/>
      </c>
      <c r="Q32" s="19">
        <f>_xlfn.xlookup(tbl_MTG_Set[[#This Row],[Type Name]], tbl_MTG_Set_Type[Set Type], tbl_MTG_Set_Type[Heavy Printing Window Month End], "(Set Type not found)", 0, 1)</f>
        <v/>
      </c>
      <c r="R32" s="28">
        <f>tbl_MTG_Set[[#This Row],[Released On]]+tbl_MTG_Set[[#This Row],[Heavy Printing Window Month End]]*365.25/12</f>
        <v/>
      </c>
      <c r="S32" s="28">
        <f>AND(NOW()&gt;=tbl_MTG_Set[[#This Row],[Heavy Printing Window Start]], NOW()&lt;=tbl_MTG_Set[[#This Row],[Heavy Printing Window End]])</f>
        <v/>
      </c>
      <c r="T32" s="19">
        <f>_xlfn.xlookup(tbl_MTG_Set[[#This Row],[Type Name]], tbl_MTG_Set_Type[Set Type], tbl_MTG_Set_Type[Sell Window Month Start], "(Set Type not found)", 0, 1)</f>
        <v/>
      </c>
      <c r="U32" s="28">
        <f>tbl_MTG_Set[[#This Row],[Released On]]+tbl_MTG_Set[[#This Row],[Sell Window Month Start]]*365.25/12</f>
        <v/>
      </c>
      <c r="V32" s="19">
        <f>_xlfn.xlookup(tbl_MTG_Set[[#This Row],[Type Name]], tbl_MTG_Set_Type[Set Type], tbl_MTG_Set_Type[Sell Window Month End], "(Set Type not found)", 0, 1)</f>
        <v/>
      </c>
      <c r="W32" s="28">
        <f>tbl_MTG_Set[[#This Row],[Released On]]+tbl_MTG_Set[[#This Row],[Sell Window Month End]]*365.25/12</f>
        <v/>
      </c>
      <c r="X32" s="28">
        <f>AND(NOW()&gt;=tbl_MTG_Set[[#This Row],[Sell Window Start]], NOW()&lt;=tbl_MTG_Set[[#This Row],[Sell Window End]])</f>
        <v/>
      </c>
      <c r="AG32" s="23" t="n"/>
      <c r="AH32" s="23" t="n"/>
      <c r="AJ32" s="23">
        <f t="array" ref="AJ32:AJ32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32" s="23">
        <f t="array" ref="AK32:AK32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32" s="24">
        <f>_xlfn.xlookup(tbl_MTG_Set[[#This Row],[Play Booster Box Product Id]], tbl_Product[Product Id], tbl_Product[Pack Size])</f>
        <v/>
      </c>
      <c r="AM32" s="23">
        <f>(tbl_MTG_Set[[#This Row],[Play Booster Box Cost]]+v_Item_Shipping_Cost_In)/tbl_MTG_Set[[#This Row],[Play Booster Box Size]]</f>
        <v/>
      </c>
      <c r="AN32" s="23" t="n"/>
      <c r="AO32" s="23" t="n"/>
      <c r="AP32" s="23" t="n"/>
      <c r="AQ32" s="23" t="n"/>
      <c r="AT32" s="23">
        <f>tbl_MTG_Set[[#This Row],[Play Booster Sell Price CardMarket]]*tbl_MTG_Set[[#This Row],[Play Booster Expected Market Value]]/tbl_MTG_Set[[#This Row],[Play Boost Sealed Market Value]]</f>
        <v/>
      </c>
    </row>
    <row r="33" ht="15" customHeight="1" s="20">
      <c r="A33" s="19" t="n">
        <v>787</v>
      </c>
      <c r="B33" s="19" t="inlineStr">
        <is>
          <t>Alara Reborn ARB</t>
        </is>
      </c>
      <c r="C33" s="19" t="n">
        <v>145</v>
      </c>
      <c r="D33" s="28" t="n">
        <v>39933</v>
      </c>
      <c r="F33" s="19" t="inlineStr">
        <is>
          <t>en es fr de it pt ja ko ru 汉语 漢語</t>
        </is>
      </c>
      <c r="G33" s="19" t="n">
        <v>1520</v>
      </c>
      <c r="H33" s="19">
        <f>MONTH(NOW())+12*YEAR(NOW())-MONTH(tbl_MTG_Set[[#This Row],[Released On]])-12*YEAR(tbl_MTG_Set[[#This Row],[Released On]])</f>
        <v/>
      </c>
      <c r="I33" s="19">
        <f>_xlfn.xlookup(tbl_MTG_Set[[#This Row],[Type Name]], tbl_MTG_Set_Type[Set Type], tbl_MTG_Set_Type[Index], "(Set Type not found)")</f>
        <v/>
      </c>
      <c r="J33" s="19">
        <f>_xlfn.xlookup(tbl_MTG_Set[[#This Row],[Type Name]], tbl_MTG_Set_Type[Set Type], tbl_MTG_Set_Type[Buy Window Month Start], "(Set Type not found)")</f>
        <v/>
      </c>
      <c r="K33" s="28">
        <f>tbl_MTG_Set[[#This Row],[Released On]]+tbl_MTG_Set[[#This Row],[Buy Window Month Start]]*365.25/12</f>
        <v/>
      </c>
      <c r="L33" s="19">
        <f>_xlfn.xlookup(tbl_MTG_Set[[#This Row],[Type Name]], tbl_MTG_Set_Type[Set Type], tbl_MTG_Set_Type[Buy Window Month End], "(Set Type not found)", 0, 1)</f>
        <v/>
      </c>
      <c r="M33" s="28">
        <f>tbl_MTG_Set[[#This Row],[Released On]]+tbl_MTG_Set[[#This Row],[Buy Window Month End]]*365.25/12</f>
        <v/>
      </c>
      <c r="N33" s="28">
        <f>AND(NOW()&gt;=tbl_MTG_Set[[#This Row],[Buy Window Start]], NOW()&lt;=tbl_MTG_Set[[#This Row],[Buy Window End]])</f>
        <v/>
      </c>
      <c r="O33" s="19">
        <f>_xlfn.xlookup(tbl_MTG_Set[[#This Row],[Type Name]], tbl_MTG_Set_Type[Set Type], tbl_MTG_Set_Type[Heavy Printing Window Month Start], "(Set Type not found)", 0, 1)</f>
        <v/>
      </c>
      <c r="P33" s="28">
        <f>tbl_MTG_Set[[#This Row],[Released On]]+tbl_MTG_Set[[#This Row],[Heavy Printing Window Month Start]]*365.25/12</f>
        <v/>
      </c>
      <c r="Q33" s="19">
        <f>_xlfn.xlookup(tbl_MTG_Set[[#This Row],[Type Name]], tbl_MTG_Set_Type[Set Type], tbl_MTG_Set_Type[Heavy Printing Window Month End], "(Set Type not found)", 0, 1)</f>
        <v/>
      </c>
      <c r="R33" s="28">
        <f>tbl_MTG_Set[[#This Row],[Released On]]+tbl_MTG_Set[[#This Row],[Heavy Printing Window Month End]]*365.25/12</f>
        <v/>
      </c>
      <c r="S33" s="28">
        <f>AND(NOW()&gt;=tbl_MTG_Set[[#This Row],[Heavy Printing Window Start]], NOW()&lt;=tbl_MTG_Set[[#This Row],[Heavy Printing Window End]])</f>
        <v/>
      </c>
      <c r="T33" s="19">
        <f>_xlfn.xlookup(tbl_MTG_Set[[#This Row],[Type Name]], tbl_MTG_Set_Type[Set Type], tbl_MTG_Set_Type[Sell Window Month Start], "(Set Type not found)", 0, 1)</f>
        <v/>
      </c>
      <c r="U33" s="28">
        <f>tbl_MTG_Set[[#This Row],[Released On]]+tbl_MTG_Set[[#This Row],[Sell Window Month Start]]*365.25/12</f>
        <v/>
      </c>
      <c r="V33" s="19">
        <f>_xlfn.xlookup(tbl_MTG_Set[[#This Row],[Type Name]], tbl_MTG_Set_Type[Set Type], tbl_MTG_Set_Type[Sell Window Month End], "(Set Type not found)", 0, 1)</f>
        <v/>
      </c>
      <c r="W33" s="28">
        <f>tbl_MTG_Set[[#This Row],[Released On]]+tbl_MTG_Set[[#This Row],[Sell Window Month End]]*365.25/12</f>
        <v/>
      </c>
      <c r="X33" s="28">
        <f>AND(NOW()&gt;=tbl_MTG_Set[[#This Row],[Sell Window Start]], NOW()&lt;=tbl_MTG_Set[[#This Row],[Sell Window End]])</f>
        <v/>
      </c>
      <c r="AG33" s="23" t="n"/>
      <c r="AH33" s="23" t="n"/>
      <c r="AJ33" s="23">
        <f t="array" ref="AJ33:AJ33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33" s="23">
        <f t="array" ref="AK33:AK33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33" s="24">
        <f>_xlfn.xlookup(tbl_MTG_Set[[#This Row],[Play Booster Box Product Id]], tbl_Product[Product Id], tbl_Product[Pack Size])</f>
        <v/>
      </c>
      <c r="AM33" s="23">
        <f>(tbl_MTG_Set[[#This Row],[Play Booster Box Cost]]+v_Item_Shipping_Cost_In)/tbl_MTG_Set[[#This Row],[Play Booster Box Size]]</f>
        <v/>
      </c>
      <c r="AN33" s="23" t="n"/>
      <c r="AO33" s="23" t="n"/>
      <c r="AP33" s="23" t="n"/>
      <c r="AQ33" s="23" t="n"/>
      <c r="AT33" s="23">
        <f>tbl_MTG_Set[[#This Row],[Play Booster Sell Price CardMarket]]*tbl_MTG_Set[[#This Row],[Play Booster Expected Market Value]]/tbl_MTG_Set[[#This Row],[Play Boost Sealed Market Value]]</f>
        <v/>
      </c>
    </row>
    <row r="34" ht="15" customHeight="1" s="20">
      <c r="A34" s="19" t="n">
        <v>788</v>
      </c>
      <c r="B34" s="19" t="inlineStr">
        <is>
          <t>Alara Reborn Promos PARB</t>
        </is>
      </c>
      <c r="C34" s="19" t="n">
        <v>3</v>
      </c>
      <c r="D34" s="28" t="n">
        <v>39933</v>
      </c>
      <c r="F34" s="19" t="inlineStr">
        <is>
          <t>en es fr de it pt ja ko ru 汉语 漢語</t>
        </is>
      </c>
      <c r="G34" s="19" t="n">
        <v>1522</v>
      </c>
      <c r="H34" s="19">
        <f>MONTH(NOW())+12*YEAR(NOW())-MONTH(tbl_MTG_Set[[#This Row],[Released On]])-12*YEAR(tbl_MTG_Set[[#This Row],[Released On]])</f>
        <v/>
      </c>
      <c r="I34" s="19">
        <f>_xlfn.xlookup(tbl_MTG_Set[[#This Row],[Type Name]], tbl_MTG_Set_Type[Set Type], tbl_MTG_Set_Type[Index], "(Set Type not found)")</f>
        <v/>
      </c>
      <c r="J34" s="19">
        <f>_xlfn.xlookup(tbl_MTG_Set[[#This Row],[Type Name]], tbl_MTG_Set_Type[Set Type], tbl_MTG_Set_Type[Buy Window Month Start], "(Set Type not found)")</f>
        <v/>
      </c>
      <c r="K34" s="28">
        <f>tbl_MTG_Set[[#This Row],[Released On]]+tbl_MTG_Set[[#This Row],[Buy Window Month Start]]*365.25/12</f>
        <v/>
      </c>
      <c r="L34" s="19">
        <f>_xlfn.xlookup(tbl_MTG_Set[[#This Row],[Type Name]], tbl_MTG_Set_Type[Set Type], tbl_MTG_Set_Type[Buy Window Month End], "(Set Type not found)", 0, 1)</f>
        <v/>
      </c>
      <c r="M34" s="28">
        <f>tbl_MTG_Set[[#This Row],[Released On]]+tbl_MTG_Set[[#This Row],[Buy Window Month End]]*365.25/12</f>
        <v/>
      </c>
      <c r="N34" s="28">
        <f>AND(NOW()&gt;=tbl_MTG_Set[[#This Row],[Buy Window Start]], NOW()&lt;=tbl_MTG_Set[[#This Row],[Buy Window End]])</f>
        <v/>
      </c>
      <c r="O34" s="19">
        <f>_xlfn.xlookup(tbl_MTG_Set[[#This Row],[Type Name]], tbl_MTG_Set_Type[Set Type], tbl_MTG_Set_Type[Heavy Printing Window Month Start], "(Set Type not found)", 0, 1)</f>
        <v/>
      </c>
      <c r="P34" s="28">
        <f>tbl_MTG_Set[[#This Row],[Released On]]+tbl_MTG_Set[[#This Row],[Heavy Printing Window Month Start]]*365.25/12</f>
        <v/>
      </c>
      <c r="Q34" s="19">
        <f>_xlfn.xlookup(tbl_MTG_Set[[#This Row],[Type Name]], tbl_MTG_Set_Type[Set Type], tbl_MTG_Set_Type[Heavy Printing Window Month End], "(Set Type not found)", 0, 1)</f>
        <v/>
      </c>
      <c r="R34" s="28">
        <f>tbl_MTG_Set[[#This Row],[Released On]]+tbl_MTG_Set[[#This Row],[Heavy Printing Window Month End]]*365.25/12</f>
        <v/>
      </c>
      <c r="S34" s="28">
        <f>AND(NOW()&gt;=tbl_MTG_Set[[#This Row],[Heavy Printing Window Start]], NOW()&lt;=tbl_MTG_Set[[#This Row],[Heavy Printing Window End]])</f>
        <v/>
      </c>
      <c r="T34" s="19">
        <f>_xlfn.xlookup(tbl_MTG_Set[[#This Row],[Type Name]], tbl_MTG_Set_Type[Set Type], tbl_MTG_Set_Type[Sell Window Month Start], "(Set Type not found)", 0, 1)</f>
        <v/>
      </c>
      <c r="U34" s="28">
        <f>tbl_MTG_Set[[#This Row],[Released On]]+tbl_MTG_Set[[#This Row],[Sell Window Month Start]]*365.25/12</f>
        <v/>
      </c>
      <c r="V34" s="19">
        <f>_xlfn.xlookup(tbl_MTG_Set[[#This Row],[Type Name]], tbl_MTG_Set_Type[Set Type], tbl_MTG_Set_Type[Sell Window Month End], "(Set Type not found)", 0, 1)</f>
        <v/>
      </c>
      <c r="W34" s="28">
        <f>tbl_MTG_Set[[#This Row],[Released On]]+tbl_MTG_Set[[#This Row],[Sell Window Month End]]*365.25/12</f>
        <v/>
      </c>
      <c r="X34" s="28">
        <f>AND(NOW()&gt;=tbl_MTG_Set[[#This Row],[Sell Window Start]], NOW()&lt;=tbl_MTG_Set[[#This Row],[Sell Window End]])</f>
        <v/>
      </c>
      <c r="AG34" s="23" t="n"/>
      <c r="AH34" s="23" t="n"/>
      <c r="AJ34" s="23">
        <f t="array" ref="AJ34:AJ34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34" s="23">
        <f t="array" ref="AK34:AK34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34" s="24">
        <f>_xlfn.xlookup(tbl_MTG_Set[[#This Row],[Play Booster Box Product Id]], tbl_Product[Product Id], tbl_Product[Pack Size])</f>
        <v/>
      </c>
      <c r="AM34" s="23">
        <f>(tbl_MTG_Set[[#This Row],[Play Booster Box Cost]]+v_Item_Shipping_Cost_In)/tbl_MTG_Set[[#This Row],[Play Booster Box Size]]</f>
        <v/>
      </c>
      <c r="AN34" s="23" t="n"/>
      <c r="AO34" s="23" t="n"/>
      <c r="AP34" s="23" t="n"/>
      <c r="AQ34" s="23" t="n"/>
      <c r="AT34" s="23">
        <f>tbl_MTG_Set[[#This Row],[Play Booster Sell Price CardMarket]]*tbl_MTG_Set[[#This Row],[Play Booster Expected Market Value]]/tbl_MTG_Set[[#This Row],[Play Boost Sealed Market Value]]</f>
        <v/>
      </c>
    </row>
    <row r="35" ht="15" customHeight="1" s="20">
      <c r="A35" s="19" t="n">
        <v>789</v>
      </c>
      <c r="B35" s="19" t="inlineStr">
        <is>
          <t>Alara Reborn Tokens TARB</t>
        </is>
      </c>
      <c r="C35" s="19" t="n">
        <v>4</v>
      </c>
      <c r="D35" s="28" t="n">
        <v>39933</v>
      </c>
      <c r="F35" s="19" t="inlineStr">
        <is>
          <t>en es fr de it pt ja ko ru 汉语 漢語</t>
        </is>
      </c>
      <c r="G35" s="19" t="n">
        <v>1524</v>
      </c>
      <c r="H35" s="19">
        <f>MONTH(NOW())+12*YEAR(NOW())-MONTH(tbl_MTG_Set[[#This Row],[Released On]])-12*YEAR(tbl_MTG_Set[[#This Row],[Released On]])</f>
        <v/>
      </c>
      <c r="I35" s="19">
        <f>_xlfn.xlookup(tbl_MTG_Set[[#This Row],[Type Name]], tbl_MTG_Set_Type[Set Type], tbl_MTG_Set_Type[Index], "(Set Type not found)")</f>
        <v/>
      </c>
      <c r="J35" s="19">
        <f>_xlfn.xlookup(tbl_MTG_Set[[#This Row],[Type Name]], tbl_MTG_Set_Type[Set Type], tbl_MTG_Set_Type[Buy Window Month Start], "(Set Type not found)")</f>
        <v/>
      </c>
      <c r="K35" s="28">
        <f>tbl_MTG_Set[[#This Row],[Released On]]+tbl_MTG_Set[[#This Row],[Buy Window Month Start]]*365.25/12</f>
        <v/>
      </c>
      <c r="L35" s="19">
        <f>_xlfn.xlookup(tbl_MTG_Set[[#This Row],[Type Name]], tbl_MTG_Set_Type[Set Type], tbl_MTG_Set_Type[Buy Window Month End], "(Set Type not found)", 0, 1)</f>
        <v/>
      </c>
      <c r="M35" s="28">
        <f>tbl_MTG_Set[[#This Row],[Released On]]+tbl_MTG_Set[[#This Row],[Buy Window Month End]]*365.25/12</f>
        <v/>
      </c>
      <c r="N35" s="28">
        <f>AND(NOW()&gt;=tbl_MTG_Set[[#This Row],[Buy Window Start]], NOW()&lt;=tbl_MTG_Set[[#This Row],[Buy Window End]])</f>
        <v/>
      </c>
      <c r="O35" s="19">
        <f>_xlfn.xlookup(tbl_MTG_Set[[#This Row],[Type Name]], tbl_MTG_Set_Type[Set Type], tbl_MTG_Set_Type[Heavy Printing Window Month Start], "(Set Type not found)", 0, 1)</f>
        <v/>
      </c>
      <c r="P35" s="28">
        <f>tbl_MTG_Set[[#This Row],[Released On]]+tbl_MTG_Set[[#This Row],[Heavy Printing Window Month Start]]*365.25/12</f>
        <v/>
      </c>
      <c r="Q35" s="19">
        <f>_xlfn.xlookup(tbl_MTG_Set[[#This Row],[Type Name]], tbl_MTG_Set_Type[Set Type], tbl_MTG_Set_Type[Heavy Printing Window Month End], "(Set Type not found)", 0, 1)</f>
        <v/>
      </c>
      <c r="R35" s="28">
        <f>tbl_MTG_Set[[#This Row],[Released On]]+tbl_MTG_Set[[#This Row],[Heavy Printing Window Month End]]*365.25/12</f>
        <v/>
      </c>
      <c r="S35" s="28">
        <f>AND(NOW()&gt;=tbl_MTG_Set[[#This Row],[Heavy Printing Window Start]], NOW()&lt;=tbl_MTG_Set[[#This Row],[Heavy Printing Window End]])</f>
        <v/>
      </c>
      <c r="T35" s="19">
        <f>_xlfn.xlookup(tbl_MTG_Set[[#This Row],[Type Name]], tbl_MTG_Set_Type[Set Type], tbl_MTG_Set_Type[Sell Window Month Start], "(Set Type not found)", 0, 1)</f>
        <v/>
      </c>
      <c r="U35" s="28">
        <f>tbl_MTG_Set[[#This Row],[Released On]]+tbl_MTG_Set[[#This Row],[Sell Window Month Start]]*365.25/12</f>
        <v/>
      </c>
      <c r="V35" s="19">
        <f>_xlfn.xlookup(tbl_MTG_Set[[#This Row],[Type Name]], tbl_MTG_Set_Type[Set Type], tbl_MTG_Set_Type[Sell Window Month End], "(Set Type not found)", 0, 1)</f>
        <v/>
      </c>
      <c r="W35" s="28">
        <f>tbl_MTG_Set[[#This Row],[Released On]]+tbl_MTG_Set[[#This Row],[Sell Window Month End]]*365.25/12</f>
        <v/>
      </c>
      <c r="X35" s="28">
        <f>AND(NOW()&gt;=tbl_MTG_Set[[#This Row],[Sell Window Start]], NOW()&lt;=tbl_MTG_Set[[#This Row],[Sell Window End]])</f>
        <v/>
      </c>
      <c r="AG35" s="23" t="n"/>
      <c r="AH35" s="23" t="n"/>
      <c r="AJ35" s="23">
        <f t="array" ref="AJ35:AJ35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35" s="23">
        <f t="array" ref="AK35:AK35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35" s="24">
        <f>_xlfn.xlookup(tbl_MTG_Set[[#This Row],[Play Booster Box Product Id]], tbl_Product[Product Id], tbl_Product[Pack Size])</f>
        <v/>
      </c>
      <c r="AM35" s="23">
        <f>(tbl_MTG_Set[[#This Row],[Play Booster Box Cost]]+v_Item_Shipping_Cost_In)/tbl_MTG_Set[[#This Row],[Play Booster Box Size]]</f>
        <v/>
      </c>
      <c r="AN35" s="23" t="n"/>
      <c r="AO35" s="23" t="n"/>
      <c r="AP35" s="23" t="n"/>
      <c r="AQ35" s="23" t="n"/>
      <c r="AT35" s="23">
        <f>tbl_MTG_Set[[#This Row],[Play Booster Sell Price CardMarket]]*tbl_MTG_Set[[#This Row],[Play Booster Expected Market Value]]/tbl_MTG_Set[[#This Row],[Play Boost Sealed Market Value]]</f>
        <v/>
      </c>
    </row>
    <row r="36" ht="15" customHeight="1" s="20">
      <c r="A36" s="19" t="n">
        <v>265</v>
      </c>
      <c r="B36" s="19" t="inlineStr">
        <is>
          <t>Alchemy Horizons: Baldur's Gate HBG</t>
        </is>
      </c>
      <c r="C36" s="19" t="n">
        <v>436</v>
      </c>
      <c r="D36" s="28" t="n">
        <v>44749</v>
      </c>
      <c r="F36" s="19" t="inlineStr">
        <is>
          <t>en es fr de it pt ja ko ru 汉语 漢語</t>
        </is>
      </c>
      <c r="G36" s="19" t="n">
        <v>476</v>
      </c>
      <c r="H36" s="19">
        <f>MONTH(NOW())+12*YEAR(NOW())-MONTH(tbl_MTG_Set[[#This Row],[Released On]])-12*YEAR(tbl_MTG_Set[[#This Row],[Released On]])</f>
        <v/>
      </c>
      <c r="I36" s="19">
        <f>_xlfn.xlookup(tbl_MTG_Set[[#This Row],[Type Name]], tbl_MTG_Set_Type[Set Type], tbl_MTG_Set_Type[Index], "(Set Type not found)")</f>
        <v/>
      </c>
      <c r="J36" s="19">
        <f>_xlfn.xlookup(tbl_MTG_Set[[#This Row],[Type Name]], tbl_MTG_Set_Type[Set Type], tbl_MTG_Set_Type[Buy Window Month Start], "(Set Type not found)")</f>
        <v/>
      </c>
      <c r="K36" s="28">
        <f>tbl_MTG_Set[[#This Row],[Released On]]+tbl_MTG_Set[[#This Row],[Buy Window Month Start]]*365.25/12</f>
        <v/>
      </c>
      <c r="L36" s="19">
        <f>_xlfn.xlookup(tbl_MTG_Set[[#This Row],[Type Name]], tbl_MTG_Set_Type[Set Type], tbl_MTG_Set_Type[Buy Window Month End], "(Set Type not found)", 0, 1)</f>
        <v/>
      </c>
      <c r="M36" s="28">
        <f>tbl_MTG_Set[[#This Row],[Released On]]+tbl_MTG_Set[[#This Row],[Buy Window Month End]]*365.25/12</f>
        <v/>
      </c>
      <c r="N36" s="28">
        <f>AND(NOW()&gt;=tbl_MTG_Set[[#This Row],[Buy Window Start]], NOW()&lt;=tbl_MTG_Set[[#This Row],[Buy Window End]])</f>
        <v/>
      </c>
      <c r="O36" s="19">
        <f>_xlfn.xlookup(tbl_MTG_Set[[#This Row],[Type Name]], tbl_MTG_Set_Type[Set Type], tbl_MTG_Set_Type[Heavy Printing Window Month Start], "(Set Type not found)", 0, 1)</f>
        <v/>
      </c>
      <c r="P36" s="28">
        <f>tbl_MTG_Set[[#This Row],[Released On]]+tbl_MTG_Set[[#This Row],[Heavy Printing Window Month Start]]*365.25/12</f>
        <v/>
      </c>
      <c r="Q36" s="19">
        <f>_xlfn.xlookup(tbl_MTG_Set[[#This Row],[Type Name]], tbl_MTG_Set_Type[Set Type], tbl_MTG_Set_Type[Heavy Printing Window Month End], "(Set Type not found)", 0, 1)</f>
        <v/>
      </c>
      <c r="R36" s="28">
        <f>tbl_MTG_Set[[#This Row],[Released On]]+tbl_MTG_Set[[#This Row],[Heavy Printing Window Month End]]*365.25/12</f>
        <v/>
      </c>
      <c r="S36" s="28">
        <f>AND(NOW()&gt;=tbl_MTG_Set[[#This Row],[Heavy Printing Window Start]], NOW()&lt;=tbl_MTG_Set[[#This Row],[Heavy Printing Window End]])</f>
        <v/>
      </c>
      <c r="T36" s="19">
        <f>_xlfn.xlookup(tbl_MTG_Set[[#This Row],[Type Name]], tbl_MTG_Set_Type[Set Type], tbl_MTG_Set_Type[Sell Window Month Start], "(Set Type not found)", 0, 1)</f>
        <v/>
      </c>
      <c r="U36" s="28">
        <f>tbl_MTG_Set[[#This Row],[Released On]]+tbl_MTG_Set[[#This Row],[Sell Window Month Start]]*365.25/12</f>
        <v/>
      </c>
      <c r="V36" s="19">
        <f>_xlfn.xlookup(tbl_MTG_Set[[#This Row],[Type Name]], tbl_MTG_Set_Type[Set Type], tbl_MTG_Set_Type[Sell Window Month End], "(Set Type not found)", 0, 1)</f>
        <v/>
      </c>
      <c r="W36" s="28">
        <f>tbl_MTG_Set[[#This Row],[Released On]]+tbl_MTG_Set[[#This Row],[Sell Window Month End]]*365.25/12</f>
        <v/>
      </c>
      <c r="X36" s="28">
        <f>AND(NOW()&gt;=tbl_MTG_Set[[#This Row],[Sell Window Start]], NOW()&lt;=tbl_MTG_Set[[#This Row],[Sell Window End]])</f>
        <v/>
      </c>
      <c r="AG36" s="23" t="n"/>
      <c r="AH36" s="23" t="n"/>
      <c r="AJ36" s="23">
        <f t="array" ref="AJ36:AJ36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36" s="23">
        <f t="array" ref="AK36:AK36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36" s="24">
        <f>_xlfn.xlookup(tbl_MTG_Set[[#This Row],[Play Booster Box Product Id]], tbl_Product[Product Id], tbl_Product[Pack Size])</f>
        <v/>
      </c>
      <c r="AM36" s="23">
        <f>(tbl_MTG_Set[[#This Row],[Play Booster Box Cost]]+v_Item_Shipping_Cost_In)/tbl_MTG_Set[[#This Row],[Play Booster Box Size]]</f>
        <v/>
      </c>
      <c r="AN36" s="23" t="n"/>
      <c r="AO36" s="23" t="n"/>
      <c r="AP36" s="23" t="n"/>
      <c r="AQ36" s="23" t="n"/>
      <c r="AT36" s="23">
        <f>tbl_MTG_Set[[#This Row],[Play Booster Sell Price CardMarket]]*tbl_MTG_Set[[#This Row],[Play Booster Expected Market Value]]/tbl_MTG_Set[[#This Row],[Play Boost Sealed Market Value]]</f>
        <v/>
      </c>
    </row>
    <row r="37" ht="15" customHeight="1" s="20">
      <c r="A37" s="19" t="n">
        <v>61</v>
      </c>
      <c r="B37" s="19" t="inlineStr">
        <is>
          <t>Alchemy: Aetherdrift YDFT</t>
        </is>
      </c>
      <c r="C37" s="19" t="n">
        <v>30</v>
      </c>
      <c r="D37" s="28" t="n">
        <v>45720</v>
      </c>
      <c r="E37" s="19" t="inlineStr">
        <is>
          <t>Standard Expansion</t>
        </is>
      </c>
      <c r="F37" s="19" t="inlineStr">
        <is>
          <t>en es fr de it pt ja ko ru 汉语 漢語</t>
        </is>
      </c>
      <c r="G37" s="19" t="n">
        <v>68</v>
      </c>
      <c r="H37" s="19">
        <f>MONTH(NOW())+12*YEAR(NOW())-MONTH(tbl_MTG_Set[[#This Row],[Released On]])-12*YEAR(tbl_MTG_Set[[#This Row],[Released On]])</f>
        <v/>
      </c>
      <c r="I37" s="19">
        <f>_xlfn.xlookup(tbl_MTG_Set[[#This Row],[Type Name]], tbl_MTG_Set_Type[Set Type], tbl_MTG_Set_Type[Index], "(Set Type not found)")</f>
        <v/>
      </c>
      <c r="J37" s="19">
        <f>_xlfn.xlookup(tbl_MTG_Set[[#This Row],[Type Name]], tbl_MTG_Set_Type[Set Type], tbl_MTG_Set_Type[Buy Window Month Start], "(Set Type not found)")</f>
        <v/>
      </c>
      <c r="K37" s="28">
        <f>tbl_MTG_Set[[#This Row],[Released On]]+tbl_MTG_Set[[#This Row],[Buy Window Month Start]]*365.25/12</f>
        <v/>
      </c>
      <c r="L37" s="19">
        <f>_xlfn.xlookup(tbl_MTG_Set[[#This Row],[Type Name]], tbl_MTG_Set_Type[Set Type], tbl_MTG_Set_Type[Buy Window Month End], "(Set Type not found)", 0, 1)</f>
        <v/>
      </c>
      <c r="M37" s="28">
        <f>tbl_MTG_Set[[#This Row],[Released On]]+tbl_MTG_Set[[#This Row],[Buy Window Month End]]*365.25/12</f>
        <v/>
      </c>
      <c r="N37" s="28">
        <f>AND(NOW()&gt;=tbl_MTG_Set[[#This Row],[Buy Window Start]], NOW()&lt;=tbl_MTG_Set[[#This Row],[Buy Window End]])</f>
        <v/>
      </c>
      <c r="O37" s="19">
        <f>_xlfn.xlookup(tbl_MTG_Set[[#This Row],[Type Name]], tbl_MTG_Set_Type[Set Type], tbl_MTG_Set_Type[Heavy Printing Window Month Start], "(Set Type not found)", 0, 1)</f>
        <v/>
      </c>
      <c r="P37" s="28">
        <f>tbl_MTG_Set[[#This Row],[Released On]]+tbl_MTG_Set[[#This Row],[Heavy Printing Window Month Start]]*365.25/12</f>
        <v/>
      </c>
      <c r="Q37" s="19">
        <f>_xlfn.xlookup(tbl_MTG_Set[[#This Row],[Type Name]], tbl_MTG_Set_Type[Set Type], tbl_MTG_Set_Type[Heavy Printing Window Month End], "(Set Type not found)", 0, 1)</f>
        <v/>
      </c>
      <c r="R37" s="28">
        <f>tbl_MTG_Set[[#This Row],[Released On]]+tbl_MTG_Set[[#This Row],[Heavy Printing Window Month End]]*365.25/12</f>
        <v/>
      </c>
      <c r="S37" s="28">
        <f>AND(NOW()&gt;=tbl_MTG_Set[[#This Row],[Heavy Printing Window Start]], NOW()&lt;=tbl_MTG_Set[[#This Row],[Heavy Printing Window End]])</f>
        <v/>
      </c>
      <c r="T37" s="19">
        <f>_xlfn.xlookup(tbl_MTG_Set[[#This Row],[Type Name]], tbl_MTG_Set_Type[Set Type], tbl_MTG_Set_Type[Sell Window Month Start], "(Set Type not found)", 0, 1)</f>
        <v/>
      </c>
      <c r="U37" s="28">
        <f>tbl_MTG_Set[[#This Row],[Released On]]+tbl_MTG_Set[[#This Row],[Sell Window Month Start]]*365.25/12</f>
        <v/>
      </c>
      <c r="V37" s="19">
        <f>_xlfn.xlookup(tbl_MTG_Set[[#This Row],[Type Name]], tbl_MTG_Set_Type[Set Type], tbl_MTG_Set_Type[Sell Window Month End], "(Set Type not found)", 0, 1)</f>
        <v/>
      </c>
      <c r="W37" s="28">
        <f>tbl_MTG_Set[[#This Row],[Released On]]+tbl_MTG_Set[[#This Row],[Sell Window Month End]]*365.25/12</f>
        <v/>
      </c>
      <c r="X37" s="28">
        <f>AND(NOW()&gt;=tbl_MTG_Set[[#This Row],[Sell Window Start]], NOW()&lt;=tbl_MTG_Set[[#This Row],[Sell Window End]])</f>
        <v/>
      </c>
      <c r="AG37" s="23" t="n"/>
      <c r="AH37" s="23" t="n"/>
      <c r="AJ37" s="23">
        <f t="array" ref="AJ37:AJ37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37" s="23">
        <f t="array" ref="AK37:AK37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37" s="24">
        <f>_xlfn.xlookup(tbl_MTG_Set[[#This Row],[Play Booster Box Product Id]], tbl_Product[Product Id], tbl_Product[Pack Size])</f>
        <v/>
      </c>
      <c r="AM37" s="23">
        <f>(tbl_MTG_Set[[#This Row],[Play Booster Box Cost]]+v_Item_Shipping_Cost_In)/tbl_MTG_Set[[#This Row],[Play Booster Box Size]]</f>
        <v/>
      </c>
      <c r="AN37" s="23" t="n"/>
      <c r="AO37" s="23" t="n"/>
      <c r="AP37" s="23" t="n"/>
      <c r="AQ37" s="23" t="n"/>
      <c r="AT37" s="23">
        <f>tbl_MTG_Set[[#This Row],[Play Booster Sell Price CardMarket]]*tbl_MTG_Set[[#This Row],[Play Booster Expected Market Value]]/tbl_MTG_Set[[#This Row],[Play Boost Sealed Market Value]]</f>
        <v/>
      </c>
    </row>
    <row r="38" ht="15" customHeight="1" s="20">
      <c r="A38" s="19" t="n">
        <v>93</v>
      </c>
      <c r="B38" s="19" t="inlineStr">
        <is>
          <t>Alchemy: Bloomburrow YBLB</t>
        </is>
      </c>
      <c r="C38" s="19" t="n">
        <v>30</v>
      </c>
      <c r="D38" s="28" t="n">
        <v>45524</v>
      </c>
      <c r="E38" s="19" t="inlineStr">
        <is>
          <t>Standard Expansion</t>
        </is>
      </c>
      <c r="F38" s="19" t="inlineStr">
        <is>
          <t>en es fr de it pt ja ko ru 汉语 漢語</t>
        </is>
      </c>
      <c r="G38" s="19" t="n">
        <v>132</v>
      </c>
      <c r="H38" s="19">
        <f>MONTH(NOW())+12*YEAR(NOW())-MONTH(tbl_MTG_Set[[#This Row],[Released On]])-12*YEAR(tbl_MTG_Set[[#This Row],[Released On]])</f>
        <v/>
      </c>
      <c r="I38" s="19">
        <f>_xlfn.xlookup(tbl_MTG_Set[[#This Row],[Type Name]], tbl_MTG_Set_Type[Set Type], tbl_MTG_Set_Type[Index], "(Set Type not found)")</f>
        <v/>
      </c>
      <c r="J38" s="19">
        <f>_xlfn.xlookup(tbl_MTG_Set[[#This Row],[Type Name]], tbl_MTG_Set_Type[Set Type], tbl_MTG_Set_Type[Buy Window Month Start], "(Set Type not found)")</f>
        <v/>
      </c>
      <c r="K38" s="28">
        <f>tbl_MTG_Set[[#This Row],[Released On]]+tbl_MTG_Set[[#This Row],[Buy Window Month Start]]*365.25/12</f>
        <v/>
      </c>
      <c r="L38" s="19">
        <f>_xlfn.xlookup(tbl_MTG_Set[[#This Row],[Type Name]], tbl_MTG_Set_Type[Set Type], tbl_MTG_Set_Type[Buy Window Month End], "(Set Type not found)", 0, 1)</f>
        <v/>
      </c>
      <c r="M38" s="28">
        <f>tbl_MTG_Set[[#This Row],[Released On]]+tbl_MTG_Set[[#This Row],[Buy Window Month End]]*365.25/12</f>
        <v/>
      </c>
      <c r="N38" s="28">
        <f>AND(NOW()&gt;=tbl_MTG_Set[[#This Row],[Buy Window Start]], NOW()&lt;=tbl_MTG_Set[[#This Row],[Buy Window End]])</f>
        <v/>
      </c>
      <c r="O38" s="19">
        <f>_xlfn.xlookup(tbl_MTG_Set[[#This Row],[Type Name]], tbl_MTG_Set_Type[Set Type], tbl_MTG_Set_Type[Heavy Printing Window Month Start], "(Set Type not found)", 0, 1)</f>
        <v/>
      </c>
      <c r="P38" s="28">
        <f>tbl_MTG_Set[[#This Row],[Released On]]+tbl_MTG_Set[[#This Row],[Heavy Printing Window Month Start]]*365.25/12</f>
        <v/>
      </c>
      <c r="Q38" s="19">
        <f>_xlfn.xlookup(tbl_MTG_Set[[#This Row],[Type Name]], tbl_MTG_Set_Type[Set Type], tbl_MTG_Set_Type[Heavy Printing Window Month End], "(Set Type not found)", 0, 1)</f>
        <v/>
      </c>
      <c r="R38" s="28">
        <f>tbl_MTG_Set[[#This Row],[Released On]]+tbl_MTG_Set[[#This Row],[Heavy Printing Window Month End]]*365.25/12</f>
        <v/>
      </c>
      <c r="S38" s="28">
        <f>AND(NOW()&gt;=tbl_MTG_Set[[#This Row],[Heavy Printing Window Start]], NOW()&lt;=tbl_MTG_Set[[#This Row],[Heavy Printing Window End]])</f>
        <v/>
      </c>
      <c r="T38" s="19">
        <f>_xlfn.xlookup(tbl_MTG_Set[[#This Row],[Type Name]], tbl_MTG_Set_Type[Set Type], tbl_MTG_Set_Type[Sell Window Month Start], "(Set Type not found)", 0, 1)</f>
        <v/>
      </c>
      <c r="U38" s="28">
        <f>tbl_MTG_Set[[#This Row],[Released On]]+tbl_MTG_Set[[#This Row],[Sell Window Month Start]]*365.25/12</f>
        <v/>
      </c>
      <c r="V38" s="19">
        <f>_xlfn.xlookup(tbl_MTG_Set[[#This Row],[Type Name]], tbl_MTG_Set_Type[Set Type], tbl_MTG_Set_Type[Sell Window Month End], "(Set Type not found)", 0, 1)</f>
        <v/>
      </c>
      <c r="W38" s="28">
        <f>tbl_MTG_Set[[#This Row],[Released On]]+tbl_MTG_Set[[#This Row],[Sell Window Month End]]*365.25/12</f>
        <v/>
      </c>
      <c r="X38" s="28">
        <f>AND(NOW()&gt;=tbl_MTG_Set[[#This Row],[Sell Window Start]], NOW()&lt;=tbl_MTG_Set[[#This Row],[Sell Window End]])</f>
        <v/>
      </c>
      <c r="AG38" s="23" t="n"/>
      <c r="AH38" s="23" t="n"/>
      <c r="AJ38" s="23">
        <f t="array" ref="AJ38:AJ38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38" s="23">
        <f t="array" ref="AK38:AK38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38" s="24">
        <f>_xlfn.xlookup(tbl_MTG_Set[[#This Row],[Play Booster Box Product Id]], tbl_Product[Product Id], tbl_Product[Pack Size])</f>
        <v/>
      </c>
      <c r="AM38" s="23">
        <f>(tbl_MTG_Set[[#This Row],[Play Booster Box Cost]]+v_Item_Shipping_Cost_In)/tbl_MTG_Set[[#This Row],[Play Booster Box Size]]</f>
        <v/>
      </c>
      <c r="AN38" s="23" t="n"/>
      <c r="AO38" s="23" t="n"/>
      <c r="AP38" s="23" t="n"/>
      <c r="AQ38" s="23" t="n"/>
      <c r="AT38" s="23">
        <f>tbl_MTG_Set[[#This Row],[Play Booster Sell Price CardMarket]]*tbl_MTG_Set[[#This Row],[Play Booster Expected Market Value]]/tbl_MTG_Set[[#This Row],[Play Boost Sealed Market Value]]</f>
        <v/>
      </c>
    </row>
    <row r="39" ht="15" customHeight="1" s="20">
      <c r="A39" s="19" t="n">
        <v>250</v>
      </c>
      <c r="B39" s="19" t="inlineStr">
        <is>
          <t>Alchemy: Dominaria YDMU</t>
        </is>
      </c>
      <c r="C39" s="19" t="n">
        <v>39</v>
      </c>
      <c r="D39" s="28" t="n">
        <v>44839</v>
      </c>
      <c r="F39" s="19" t="inlineStr">
        <is>
          <t>en es fr de it pt ja ko ru 汉语 漢語</t>
        </is>
      </c>
      <c r="G39" s="19" t="n">
        <v>446</v>
      </c>
      <c r="H39" s="19">
        <f>MONTH(NOW())+12*YEAR(NOW())-MONTH(tbl_MTG_Set[[#This Row],[Released On]])-12*YEAR(tbl_MTG_Set[[#This Row],[Released On]])</f>
        <v/>
      </c>
      <c r="I39" s="19">
        <f>_xlfn.xlookup(tbl_MTG_Set[[#This Row],[Type Name]], tbl_MTG_Set_Type[Set Type], tbl_MTG_Set_Type[Index], "(Set Type not found)")</f>
        <v/>
      </c>
      <c r="J39" s="19">
        <f>_xlfn.xlookup(tbl_MTG_Set[[#This Row],[Type Name]], tbl_MTG_Set_Type[Set Type], tbl_MTG_Set_Type[Buy Window Month Start], "(Set Type not found)")</f>
        <v/>
      </c>
      <c r="K39" s="28">
        <f>tbl_MTG_Set[[#This Row],[Released On]]+tbl_MTG_Set[[#This Row],[Buy Window Month Start]]*365.25/12</f>
        <v/>
      </c>
      <c r="L39" s="19">
        <f>_xlfn.xlookup(tbl_MTG_Set[[#This Row],[Type Name]], tbl_MTG_Set_Type[Set Type], tbl_MTG_Set_Type[Buy Window Month End], "(Set Type not found)", 0, 1)</f>
        <v/>
      </c>
      <c r="M39" s="28">
        <f>tbl_MTG_Set[[#This Row],[Released On]]+tbl_MTG_Set[[#This Row],[Buy Window Month End]]*365.25/12</f>
        <v/>
      </c>
      <c r="N39" s="28">
        <f>AND(NOW()&gt;=tbl_MTG_Set[[#This Row],[Buy Window Start]], NOW()&lt;=tbl_MTG_Set[[#This Row],[Buy Window End]])</f>
        <v/>
      </c>
      <c r="O39" s="19">
        <f>_xlfn.xlookup(tbl_MTG_Set[[#This Row],[Type Name]], tbl_MTG_Set_Type[Set Type], tbl_MTG_Set_Type[Heavy Printing Window Month Start], "(Set Type not found)", 0, 1)</f>
        <v/>
      </c>
      <c r="P39" s="28">
        <f>tbl_MTG_Set[[#This Row],[Released On]]+tbl_MTG_Set[[#This Row],[Heavy Printing Window Month Start]]*365.25/12</f>
        <v/>
      </c>
      <c r="Q39" s="19">
        <f>_xlfn.xlookup(tbl_MTG_Set[[#This Row],[Type Name]], tbl_MTG_Set_Type[Set Type], tbl_MTG_Set_Type[Heavy Printing Window Month End], "(Set Type not found)", 0, 1)</f>
        <v/>
      </c>
      <c r="R39" s="28">
        <f>tbl_MTG_Set[[#This Row],[Released On]]+tbl_MTG_Set[[#This Row],[Heavy Printing Window Month End]]*365.25/12</f>
        <v/>
      </c>
      <c r="S39" s="28">
        <f>AND(NOW()&gt;=tbl_MTG_Set[[#This Row],[Heavy Printing Window Start]], NOW()&lt;=tbl_MTG_Set[[#This Row],[Heavy Printing Window End]])</f>
        <v/>
      </c>
      <c r="T39" s="19">
        <f>_xlfn.xlookup(tbl_MTG_Set[[#This Row],[Type Name]], tbl_MTG_Set_Type[Set Type], tbl_MTG_Set_Type[Sell Window Month Start], "(Set Type not found)", 0, 1)</f>
        <v/>
      </c>
      <c r="U39" s="28">
        <f>tbl_MTG_Set[[#This Row],[Released On]]+tbl_MTG_Set[[#This Row],[Sell Window Month Start]]*365.25/12</f>
        <v/>
      </c>
      <c r="V39" s="19">
        <f>_xlfn.xlookup(tbl_MTG_Set[[#This Row],[Type Name]], tbl_MTG_Set_Type[Set Type], tbl_MTG_Set_Type[Sell Window Month End], "(Set Type not found)", 0, 1)</f>
        <v/>
      </c>
      <c r="W39" s="28">
        <f>tbl_MTG_Set[[#This Row],[Released On]]+tbl_MTG_Set[[#This Row],[Sell Window Month End]]*365.25/12</f>
        <v/>
      </c>
      <c r="X39" s="28">
        <f>AND(NOW()&gt;=tbl_MTG_Set[[#This Row],[Sell Window Start]], NOW()&lt;=tbl_MTG_Set[[#This Row],[Sell Window End]])</f>
        <v/>
      </c>
      <c r="AG39" s="23" t="n"/>
      <c r="AH39" s="23" t="n"/>
      <c r="AJ39" s="23">
        <f t="array" ref="AJ39:AJ39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39" s="23">
        <f t="array" ref="AK39:AK39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39" s="24">
        <f>_xlfn.xlookup(tbl_MTG_Set[[#This Row],[Play Booster Box Product Id]], tbl_Product[Product Id], tbl_Product[Pack Size])</f>
        <v/>
      </c>
      <c r="AM39" s="23">
        <f>(tbl_MTG_Set[[#This Row],[Play Booster Box Cost]]+v_Item_Shipping_Cost_In)/tbl_MTG_Set[[#This Row],[Play Booster Box Size]]</f>
        <v/>
      </c>
      <c r="AN39" s="23" t="n"/>
      <c r="AO39" s="23" t="n"/>
      <c r="AP39" s="23" t="n"/>
      <c r="AQ39" s="23" t="n"/>
      <c r="AT39" s="23">
        <f>tbl_MTG_Set[[#This Row],[Play Booster Sell Price CardMarket]]*tbl_MTG_Set[[#This Row],[Play Booster Expected Market Value]]/tbl_MTG_Set[[#This Row],[Play Boost Sealed Market Value]]</f>
        <v/>
      </c>
    </row>
    <row r="40" ht="15" customHeight="1" s="20">
      <c r="A40" s="19" t="n">
        <v>84</v>
      </c>
      <c r="B40" s="19" t="inlineStr">
        <is>
          <t>Alchemy: Duskmourn YDSK</t>
        </is>
      </c>
      <c r="C40" s="19" t="n">
        <v>30</v>
      </c>
      <c r="D40" s="28" t="n">
        <v>45580</v>
      </c>
      <c r="E40" s="19" t="inlineStr">
        <is>
          <t>Standard Expansion</t>
        </is>
      </c>
      <c r="F40" s="19" t="inlineStr">
        <is>
          <t>en es fr de it pt ja ko ru 汉语 漢語</t>
        </is>
      </c>
      <c r="G40" s="19" t="n">
        <v>114</v>
      </c>
      <c r="H40" s="19">
        <f>MONTH(NOW())+12*YEAR(NOW())-MONTH(tbl_MTG_Set[[#This Row],[Released On]])-12*YEAR(tbl_MTG_Set[[#This Row],[Released On]])</f>
        <v/>
      </c>
      <c r="I40" s="19">
        <f>_xlfn.xlookup(tbl_MTG_Set[[#This Row],[Type Name]], tbl_MTG_Set_Type[Set Type], tbl_MTG_Set_Type[Index], "(Set Type not found)")</f>
        <v/>
      </c>
      <c r="J40" s="19">
        <f>_xlfn.xlookup(tbl_MTG_Set[[#This Row],[Type Name]], tbl_MTG_Set_Type[Set Type], tbl_MTG_Set_Type[Buy Window Month Start], "(Set Type not found)")</f>
        <v/>
      </c>
      <c r="K40" s="28">
        <f>tbl_MTG_Set[[#This Row],[Released On]]+tbl_MTG_Set[[#This Row],[Buy Window Month Start]]*365.25/12</f>
        <v/>
      </c>
      <c r="L40" s="19">
        <f>_xlfn.xlookup(tbl_MTG_Set[[#This Row],[Type Name]], tbl_MTG_Set_Type[Set Type], tbl_MTG_Set_Type[Buy Window Month End], "(Set Type not found)", 0, 1)</f>
        <v/>
      </c>
      <c r="M40" s="28">
        <f>tbl_MTG_Set[[#This Row],[Released On]]+tbl_MTG_Set[[#This Row],[Buy Window Month End]]*365.25/12</f>
        <v/>
      </c>
      <c r="N40" s="28">
        <f>AND(NOW()&gt;=tbl_MTG_Set[[#This Row],[Buy Window Start]], NOW()&lt;=tbl_MTG_Set[[#This Row],[Buy Window End]])</f>
        <v/>
      </c>
      <c r="O40" s="19">
        <f>_xlfn.xlookup(tbl_MTG_Set[[#This Row],[Type Name]], tbl_MTG_Set_Type[Set Type], tbl_MTG_Set_Type[Heavy Printing Window Month Start], "(Set Type not found)", 0, 1)</f>
        <v/>
      </c>
      <c r="P40" s="28">
        <f>tbl_MTG_Set[[#This Row],[Released On]]+tbl_MTG_Set[[#This Row],[Heavy Printing Window Month Start]]*365.25/12</f>
        <v/>
      </c>
      <c r="Q40" s="19">
        <f>_xlfn.xlookup(tbl_MTG_Set[[#This Row],[Type Name]], tbl_MTG_Set_Type[Set Type], tbl_MTG_Set_Type[Heavy Printing Window Month End], "(Set Type not found)", 0, 1)</f>
        <v/>
      </c>
      <c r="R40" s="28">
        <f>tbl_MTG_Set[[#This Row],[Released On]]+tbl_MTG_Set[[#This Row],[Heavy Printing Window Month End]]*365.25/12</f>
        <v/>
      </c>
      <c r="S40" s="28">
        <f>AND(NOW()&gt;=tbl_MTG_Set[[#This Row],[Heavy Printing Window Start]], NOW()&lt;=tbl_MTG_Set[[#This Row],[Heavy Printing Window End]])</f>
        <v/>
      </c>
      <c r="T40" s="19">
        <f>_xlfn.xlookup(tbl_MTG_Set[[#This Row],[Type Name]], tbl_MTG_Set_Type[Set Type], tbl_MTG_Set_Type[Sell Window Month Start], "(Set Type not found)", 0, 1)</f>
        <v/>
      </c>
      <c r="U40" s="28">
        <f>tbl_MTG_Set[[#This Row],[Released On]]+tbl_MTG_Set[[#This Row],[Sell Window Month Start]]*365.25/12</f>
        <v/>
      </c>
      <c r="V40" s="19">
        <f>_xlfn.xlookup(tbl_MTG_Set[[#This Row],[Type Name]], tbl_MTG_Set_Type[Set Type], tbl_MTG_Set_Type[Sell Window Month End], "(Set Type not found)", 0, 1)</f>
        <v/>
      </c>
      <c r="W40" s="28">
        <f>tbl_MTG_Set[[#This Row],[Released On]]+tbl_MTG_Set[[#This Row],[Sell Window Month End]]*365.25/12</f>
        <v/>
      </c>
      <c r="X40" s="28">
        <f>AND(NOW()&gt;=tbl_MTG_Set[[#This Row],[Sell Window Start]], NOW()&lt;=tbl_MTG_Set[[#This Row],[Sell Window End]])</f>
        <v/>
      </c>
      <c r="AG40" s="23" t="n"/>
      <c r="AH40" s="23" t="n"/>
      <c r="AJ40" s="23">
        <f t="array" ref="AJ40:AJ40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40" s="23">
        <f t="array" ref="AK40:AK40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40" s="24">
        <f>_xlfn.xlookup(tbl_MTG_Set[[#This Row],[Play Booster Box Product Id]], tbl_Product[Product Id], tbl_Product[Pack Size])</f>
        <v/>
      </c>
      <c r="AM40" s="23">
        <f>(tbl_MTG_Set[[#This Row],[Play Booster Box Cost]]+v_Item_Shipping_Cost_In)/tbl_MTG_Set[[#This Row],[Play Booster Box Size]]</f>
        <v/>
      </c>
      <c r="AN40" s="23" t="n"/>
      <c r="AO40" s="23" t="n"/>
      <c r="AP40" s="23" t="n"/>
      <c r="AQ40" s="23" t="n"/>
      <c r="AT40" s="23">
        <f>tbl_MTG_Set[[#This Row],[Play Booster Sell Price CardMarket]]*tbl_MTG_Set[[#This Row],[Play Booster Expected Market Value]]/tbl_MTG_Set[[#This Row],[Play Boost Sealed Market Value]]</f>
        <v/>
      </c>
    </row>
    <row r="41" ht="15" customHeight="1" s="20">
      <c r="A41" s="19" t="n">
        <v>34</v>
      </c>
      <c r="B41" s="19" t="inlineStr">
        <is>
          <t>Alchemy: Edge of Eternities YEOE</t>
        </is>
      </c>
      <c r="C41" s="19" t="n">
        <v>40</v>
      </c>
      <c r="D41" s="28" t="n">
        <v>45888</v>
      </c>
      <c r="E41" s="19" t="inlineStr">
        <is>
          <t>Standard Expansion</t>
        </is>
      </c>
      <c r="F41" s="19" t="inlineStr">
        <is>
          <t>en es fr de it pt ja ko ru 汉语 漢語</t>
        </is>
      </c>
      <c r="G41" s="19" t="n">
        <v>35</v>
      </c>
      <c r="H41" s="19">
        <f>MONTH(NOW())+12*YEAR(NOW())-MONTH(tbl_MTG_Set[[#This Row],[Released On]])-12*YEAR(tbl_MTG_Set[[#This Row],[Released On]])</f>
        <v/>
      </c>
      <c r="I41" s="19">
        <f>_xlfn.xlookup(tbl_MTG_Set[[#This Row],[Type Name]], tbl_MTG_Set_Type[Set Type], tbl_MTG_Set_Type[Index], "(Set Type not found)")</f>
        <v/>
      </c>
      <c r="J41" s="19">
        <f>_xlfn.xlookup(tbl_MTG_Set[[#This Row],[Type Name]], tbl_MTG_Set_Type[Set Type], tbl_MTG_Set_Type[Buy Window Month Start], "(Set Type not found)")</f>
        <v/>
      </c>
      <c r="K41" s="28">
        <f>tbl_MTG_Set[[#This Row],[Released On]]+tbl_MTG_Set[[#This Row],[Buy Window Month Start]]*365.25/12</f>
        <v/>
      </c>
      <c r="L41" s="19">
        <f>_xlfn.xlookup(tbl_MTG_Set[[#This Row],[Type Name]], tbl_MTG_Set_Type[Set Type], tbl_MTG_Set_Type[Buy Window Month End], "(Set Type not found)", 0, 1)</f>
        <v/>
      </c>
      <c r="M41" s="28">
        <f>tbl_MTG_Set[[#This Row],[Released On]]+tbl_MTG_Set[[#This Row],[Buy Window Month End]]*365.25/12</f>
        <v/>
      </c>
      <c r="N41" s="28">
        <f>AND(NOW()&gt;=tbl_MTG_Set[[#This Row],[Buy Window Start]], NOW()&lt;=tbl_MTG_Set[[#This Row],[Buy Window End]])</f>
        <v/>
      </c>
      <c r="O41" s="19">
        <f>_xlfn.xlookup(tbl_MTG_Set[[#This Row],[Type Name]], tbl_MTG_Set_Type[Set Type], tbl_MTG_Set_Type[Heavy Printing Window Month Start], "(Set Type not found)", 0, 1)</f>
        <v/>
      </c>
      <c r="P41" s="28">
        <f>tbl_MTG_Set[[#This Row],[Released On]]+tbl_MTG_Set[[#This Row],[Heavy Printing Window Month Start]]*365.25/12</f>
        <v/>
      </c>
      <c r="Q41" s="19">
        <f>_xlfn.xlookup(tbl_MTG_Set[[#This Row],[Type Name]], tbl_MTG_Set_Type[Set Type], tbl_MTG_Set_Type[Heavy Printing Window Month End], "(Set Type not found)", 0, 1)</f>
        <v/>
      </c>
      <c r="R41" s="28">
        <f>tbl_MTG_Set[[#This Row],[Released On]]+tbl_MTG_Set[[#This Row],[Heavy Printing Window Month End]]*365.25/12</f>
        <v/>
      </c>
      <c r="S41" s="28">
        <f>AND(NOW()&gt;=tbl_MTG_Set[[#This Row],[Heavy Printing Window Start]], NOW()&lt;=tbl_MTG_Set[[#This Row],[Heavy Printing Window End]])</f>
        <v/>
      </c>
      <c r="T41" s="19">
        <f>_xlfn.xlookup(tbl_MTG_Set[[#This Row],[Type Name]], tbl_MTG_Set_Type[Set Type], tbl_MTG_Set_Type[Sell Window Month Start], "(Set Type not found)", 0, 1)</f>
        <v/>
      </c>
      <c r="U41" s="28">
        <f>tbl_MTG_Set[[#This Row],[Released On]]+tbl_MTG_Set[[#This Row],[Sell Window Month Start]]*365.25/12</f>
        <v/>
      </c>
      <c r="V41" s="19">
        <f>_xlfn.xlookup(tbl_MTG_Set[[#This Row],[Type Name]], tbl_MTG_Set_Type[Set Type], tbl_MTG_Set_Type[Sell Window Month End], "(Set Type not found)", 0, 1)</f>
        <v/>
      </c>
      <c r="W41" s="28">
        <f>tbl_MTG_Set[[#This Row],[Released On]]+tbl_MTG_Set[[#This Row],[Sell Window Month End]]*365.25/12</f>
        <v/>
      </c>
      <c r="X41" s="28">
        <f>AND(NOW()&gt;=tbl_MTG_Set[[#This Row],[Sell Window Start]], NOW()&lt;=tbl_MTG_Set[[#This Row],[Sell Window End]])</f>
        <v/>
      </c>
      <c r="AG41" s="23" t="n"/>
      <c r="AH41" s="23" t="n"/>
      <c r="AJ41" s="23">
        <f t="array" ref="AJ41:AJ41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41" s="23">
        <f t="array" ref="AK41:AK41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41" s="24">
        <f>_xlfn.xlookup(tbl_MTG_Set[[#This Row],[Play Booster Box Product Id]], tbl_Product[Product Id], tbl_Product[Pack Size])</f>
        <v/>
      </c>
      <c r="AM41" s="23">
        <f>(tbl_MTG_Set[[#This Row],[Play Booster Box Cost]]+v_Item_Shipping_Cost_In)/tbl_MTG_Set[[#This Row],[Play Booster Box Size]]</f>
        <v/>
      </c>
      <c r="AN41" s="23" t="n"/>
      <c r="AO41" s="23" t="n"/>
      <c r="AP41" s="23" t="n"/>
      <c r="AQ41" s="23" t="n"/>
      <c r="AT41" s="23">
        <f>tbl_MTG_Set[[#This Row],[Play Booster Sell Price CardMarket]]*tbl_MTG_Set[[#This Row],[Play Booster Expected Market Value]]/tbl_MTG_Set[[#This Row],[Play Boost Sealed Market Value]]</f>
        <v/>
      </c>
    </row>
    <row r="42" ht="15" customHeight="1" s="20">
      <c r="A42" s="19" t="n">
        <v>299</v>
      </c>
      <c r="B42" s="19" t="inlineStr">
        <is>
          <t>Alchemy: Innistrad YMID</t>
        </is>
      </c>
      <c r="C42" s="19" t="n">
        <v>63</v>
      </c>
      <c r="D42" s="28" t="n">
        <v>44539</v>
      </c>
      <c r="F42" s="19" t="inlineStr">
        <is>
          <t>en es fr de it pt ja ko ru 汉语 漢語</t>
        </is>
      </c>
      <c r="G42" s="19" t="n">
        <v>544</v>
      </c>
      <c r="H42" s="19">
        <f>MONTH(NOW())+12*YEAR(NOW())-MONTH(tbl_MTG_Set[[#This Row],[Released On]])-12*YEAR(tbl_MTG_Set[[#This Row],[Released On]])</f>
        <v/>
      </c>
      <c r="I42" s="19">
        <f>_xlfn.xlookup(tbl_MTG_Set[[#This Row],[Type Name]], tbl_MTG_Set_Type[Set Type], tbl_MTG_Set_Type[Index], "(Set Type not found)")</f>
        <v/>
      </c>
      <c r="J42" s="19">
        <f>_xlfn.xlookup(tbl_MTG_Set[[#This Row],[Type Name]], tbl_MTG_Set_Type[Set Type], tbl_MTG_Set_Type[Buy Window Month Start], "(Set Type not found)")</f>
        <v/>
      </c>
      <c r="K42" s="28">
        <f>tbl_MTG_Set[[#This Row],[Released On]]+tbl_MTG_Set[[#This Row],[Buy Window Month Start]]*365.25/12</f>
        <v/>
      </c>
      <c r="L42" s="19">
        <f>_xlfn.xlookup(tbl_MTG_Set[[#This Row],[Type Name]], tbl_MTG_Set_Type[Set Type], tbl_MTG_Set_Type[Buy Window Month End], "(Set Type not found)", 0, 1)</f>
        <v/>
      </c>
      <c r="M42" s="28">
        <f>tbl_MTG_Set[[#This Row],[Released On]]+tbl_MTG_Set[[#This Row],[Buy Window Month End]]*365.25/12</f>
        <v/>
      </c>
      <c r="N42" s="28">
        <f>AND(NOW()&gt;=tbl_MTG_Set[[#This Row],[Buy Window Start]], NOW()&lt;=tbl_MTG_Set[[#This Row],[Buy Window End]])</f>
        <v/>
      </c>
      <c r="O42" s="19">
        <f>_xlfn.xlookup(tbl_MTG_Set[[#This Row],[Type Name]], tbl_MTG_Set_Type[Set Type], tbl_MTG_Set_Type[Heavy Printing Window Month Start], "(Set Type not found)", 0, 1)</f>
        <v/>
      </c>
      <c r="P42" s="28">
        <f>tbl_MTG_Set[[#This Row],[Released On]]+tbl_MTG_Set[[#This Row],[Heavy Printing Window Month Start]]*365.25/12</f>
        <v/>
      </c>
      <c r="Q42" s="19">
        <f>_xlfn.xlookup(tbl_MTG_Set[[#This Row],[Type Name]], tbl_MTG_Set_Type[Set Type], tbl_MTG_Set_Type[Heavy Printing Window Month End], "(Set Type not found)", 0, 1)</f>
        <v/>
      </c>
      <c r="R42" s="28">
        <f>tbl_MTG_Set[[#This Row],[Released On]]+tbl_MTG_Set[[#This Row],[Heavy Printing Window Month End]]*365.25/12</f>
        <v/>
      </c>
      <c r="S42" s="28">
        <f>AND(NOW()&gt;=tbl_MTG_Set[[#This Row],[Heavy Printing Window Start]], NOW()&lt;=tbl_MTG_Set[[#This Row],[Heavy Printing Window End]])</f>
        <v/>
      </c>
      <c r="T42" s="19">
        <f>_xlfn.xlookup(tbl_MTG_Set[[#This Row],[Type Name]], tbl_MTG_Set_Type[Set Type], tbl_MTG_Set_Type[Sell Window Month Start], "(Set Type not found)", 0, 1)</f>
        <v/>
      </c>
      <c r="U42" s="28">
        <f>tbl_MTG_Set[[#This Row],[Released On]]+tbl_MTG_Set[[#This Row],[Sell Window Month Start]]*365.25/12</f>
        <v/>
      </c>
      <c r="V42" s="19">
        <f>_xlfn.xlookup(tbl_MTG_Set[[#This Row],[Type Name]], tbl_MTG_Set_Type[Set Type], tbl_MTG_Set_Type[Sell Window Month End], "(Set Type not found)", 0, 1)</f>
        <v/>
      </c>
      <c r="W42" s="28">
        <f>tbl_MTG_Set[[#This Row],[Released On]]+tbl_MTG_Set[[#This Row],[Sell Window Month End]]*365.25/12</f>
        <v/>
      </c>
      <c r="X42" s="28">
        <f>AND(NOW()&gt;=tbl_MTG_Set[[#This Row],[Sell Window Start]], NOW()&lt;=tbl_MTG_Set[[#This Row],[Sell Window End]])</f>
        <v/>
      </c>
      <c r="AG42" s="23" t="n"/>
      <c r="AH42" s="23" t="n"/>
      <c r="AJ42" s="23">
        <f t="array" ref="AJ42:AJ42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42" s="23">
        <f t="array" ref="AK42:AK42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42" s="24">
        <f>_xlfn.xlookup(tbl_MTG_Set[[#This Row],[Play Booster Box Product Id]], tbl_Product[Product Id], tbl_Product[Pack Size])</f>
        <v/>
      </c>
      <c r="AM42" s="23">
        <f>(tbl_MTG_Set[[#This Row],[Play Booster Box Cost]]+v_Item_Shipping_Cost_In)/tbl_MTG_Set[[#This Row],[Play Booster Box Size]]</f>
        <v/>
      </c>
      <c r="AN42" s="23" t="n"/>
      <c r="AO42" s="23" t="n"/>
      <c r="AP42" s="23" t="n"/>
      <c r="AQ42" s="23" t="n"/>
      <c r="AT42" s="23">
        <f>tbl_MTG_Set[[#This Row],[Play Booster Sell Price CardMarket]]*tbl_MTG_Set[[#This Row],[Play Booster Expected Market Value]]/tbl_MTG_Set[[#This Row],[Play Boost Sealed Market Value]]</f>
        <v/>
      </c>
    </row>
    <row r="43" ht="15" customHeight="1" s="20">
      <c r="A43" s="19" t="n">
        <v>144</v>
      </c>
      <c r="B43" s="19" t="inlineStr">
        <is>
          <t>Alchemy: Ixalan YLCI</t>
        </is>
      </c>
      <c r="C43" s="19" t="n">
        <v>30</v>
      </c>
      <c r="D43" s="28" t="n">
        <v>45265</v>
      </c>
      <c r="F43" s="19" t="inlineStr">
        <is>
          <t>en es fr de it pt ja ko ru 汉语 漢語</t>
        </is>
      </c>
      <c r="G43" s="19" t="n">
        <v>234</v>
      </c>
      <c r="H43" s="19">
        <f>MONTH(NOW())+12*YEAR(NOW())-MONTH(tbl_MTG_Set[[#This Row],[Released On]])-12*YEAR(tbl_MTG_Set[[#This Row],[Released On]])</f>
        <v/>
      </c>
      <c r="I43" s="19">
        <f>_xlfn.xlookup(tbl_MTG_Set[[#This Row],[Type Name]], tbl_MTG_Set_Type[Set Type], tbl_MTG_Set_Type[Index], "(Set Type not found)")</f>
        <v/>
      </c>
      <c r="J43" s="19">
        <f>_xlfn.xlookup(tbl_MTG_Set[[#This Row],[Type Name]], tbl_MTG_Set_Type[Set Type], tbl_MTG_Set_Type[Buy Window Month Start], "(Set Type not found)")</f>
        <v/>
      </c>
      <c r="K43" s="28">
        <f>tbl_MTG_Set[[#This Row],[Released On]]+tbl_MTG_Set[[#This Row],[Buy Window Month Start]]*365.25/12</f>
        <v/>
      </c>
      <c r="L43" s="19">
        <f>_xlfn.xlookup(tbl_MTG_Set[[#This Row],[Type Name]], tbl_MTG_Set_Type[Set Type], tbl_MTG_Set_Type[Buy Window Month End], "(Set Type not found)", 0, 1)</f>
        <v/>
      </c>
      <c r="M43" s="28">
        <f>tbl_MTG_Set[[#This Row],[Released On]]+tbl_MTG_Set[[#This Row],[Buy Window Month End]]*365.25/12</f>
        <v/>
      </c>
      <c r="N43" s="28">
        <f>AND(NOW()&gt;=tbl_MTG_Set[[#This Row],[Buy Window Start]], NOW()&lt;=tbl_MTG_Set[[#This Row],[Buy Window End]])</f>
        <v/>
      </c>
      <c r="O43" s="19">
        <f>_xlfn.xlookup(tbl_MTG_Set[[#This Row],[Type Name]], tbl_MTG_Set_Type[Set Type], tbl_MTG_Set_Type[Heavy Printing Window Month Start], "(Set Type not found)", 0, 1)</f>
        <v/>
      </c>
      <c r="P43" s="28">
        <f>tbl_MTG_Set[[#This Row],[Released On]]+tbl_MTG_Set[[#This Row],[Heavy Printing Window Month Start]]*365.25/12</f>
        <v/>
      </c>
      <c r="Q43" s="19">
        <f>_xlfn.xlookup(tbl_MTG_Set[[#This Row],[Type Name]], tbl_MTG_Set_Type[Set Type], tbl_MTG_Set_Type[Heavy Printing Window Month End], "(Set Type not found)", 0, 1)</f>
        <v/>
      </c>
      <c r="R43" s="28">
        <f>tbl_MTG_Set[[#This Row],[Released On]]+tbl_MTG_Set[[#This Row],[Heavy Printing Window Month End]]*365.25/12</f>
        <v/>
      </c>
      <c r="S43" s="28">
        <f>AND(NOW()&gt;=tbl_MTG_Set[[#This Row],[Heavy Printing Window Start]], NOW()&lt;=tbl_MTG_Set[[#This Row],[Heavy Printing Window End]])</f>
        <v/>
      </c>
      <c r="T43" s="19">
        <f>_xlfn.xlookup(tbl_MTG_Set[[#This Row],[Type Name]], tbl_MTG_Set_Type[Set Type], tbl_MTG_Set_Type[Sell Window Month Start], "(Set Type not found)", 0, 1)</f>
        <v/>
      </c>
      <c r="U43" s="28">
        <f>tbl_MTG_Set[[#This Row],[Released On]]+tbl_MTG_Set[[#This Row],[Sell Window Month Start]]*365.25/12</f>
        <v/>
      </c>
      <c r="V43" s="19">
        <f>_xlfn.xlookup(tbl_MTG_Set[[#This Row],[Type Name]], tbl_MTG_Set_Type[Set Type], tbl_MTG_Set_Type[Sell Window Month End], "(Set Type not found)", 0, 1)</f>
        <v/>
      </c>
      <c r="W43" s="28">
        <f>tbl_MTG_Set[[#This Row],[Released On]]+tbl_MTG_Set[[#This Row],[Sell Window Month End]]*365.25/12</f>
        <v/>
      </c>
      <c r="X43" s="28">
        <f>AND(NOW()&gt;=tbl_MTG_Set[[#This Row],[Sell Window Start]], NOW()&lt;=tbl_MTG_Set[[#This Row],[Sell Window End]])</f>
        <v/>
      </c>
      <c r="AG43" s="23" t="n"/>
      <c r="AH43" s="23" t="n"/>
      <c r="AJ43" s="23">
        <f t="array" ref="AJ43:AJ43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43" s="23">
        <f t="array" ref="AK43:AK43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43" s="24">
        <f>_xlfn.xlookup(tbl_MTG_Set[[#This Row],[Play Booster Box Product Id]], tbl_Product[Product Id], tbl_Product[Pack Size])</f>
        <v/>
      </c>
      <c r="AM43" s="23">
        <f>(tbl_MTG_Set[[#This Row],[Play Booster Box Cost]]+v_Item_Shipping_Cost_In)/tbl_MTG_Set[[#This Row],[Play Booster Box Size]]</f>
        <v/>
      </c>
      <c r="AN43" s="23" t="n"/>
      <c r="AO43" s="23" t="n"/>
      <c r="AP43" s="23" t="n"/>
      <c r="AQ43" s="23" t="n"/>
      <c r="AT43" s="23">
        <f>tbl_MTG_Set[[#This Row],[Play Booster Sell Price CardMarket]]*tbl_MTG_Set[[#This Row],[Play Booster Expected Market Value]]/tbl_MTG_Set[[#This Row],[Play Boost Sealed Market Value]]</f>
        <v/>
      </c>
    </row>
    <row r="44" ht="15" customHeight="1" s="20">
      <c r="A44" s="19" t="n">
        <v>290</v>
      </c>
      <c r="B44" s="19" t="inlineStr">
        <is>
          <t>Alchemy: Kamigawa YNEO</t>
        </is>
      </c>
      <c r="C44" s="19" t="n">
        <v>30</v>
      </c>
      <c r="D44" s="28" t="n">
        <v>44637</v>
      </c>
      <c r="F44" s="19" t="inlineStr">
        <is>
          <t>en es fr de it pt ja ko ru 汉语 漢語</t>
        </is>
      </c>
      <c r="G44" s="19" t="n">
        <v>526</v>
      </c>
      <c r="H44" s="19">
        <f>MONTH(NOW())+12*YEAR(NOW())-MONTH(tbl_MTG_Set[[#This Row],[Released On]])-12*YEAR(tbl_MTG_Set[[#This Row],[Released On]])</f>
        <v/>
      </c>
      <c r="I44" s="19">
        <f>_xlfn.xlookup(tbl_MTG_Set[[#This Row],[Type Name]], tbl_MTG_Set_Type[Set Type], tbl_MTG_Set_Type[Index], "(Set Type not found)")</f>
        <v/>
      </c>
      <c r="J44" s="19">
        <f>_xlfn.xlookup(tbl_MTG_Set[[#This Row],[Type Name]], tbl_MTG_Set_Type[Set Type], tbl_MTG_Set_Type[Buy Window Month Start], "(Set Type not found)")</f>
        <v/>
      </c>
      <c r="K44" s="28">
        <f>tbl_MTG_Set[[#This Row],[Released On]]+tbl_MTG_Set[[#This Row],[Buy Window Month Start]]*365.25/12</f>
        <v/>
      </c>
      <c r="L44" s="19">
        <f>_xlfn.xlookup(tbl_MTG_Set[[#This Row],[Type Name]], tbl_MTG_Set_Type[Set Type], tbl_MTG_Set_Type[Buy Window Month End], "(Set Type not found)", 0, 1)</f>
        <v/>
      </c>
      <c r="M44" s="28">
        <f>tbl_MTG_Set[[#This Row],[Released On]]+tbl_MTG_Set[[#This Row],[Buy Window Month End]]*365.25/12</f>
        <v/>
      </c>
      <c r="N44" s="28">
        <f>AND(NOW()&gt;=tbl_MTG_Set[[#This Row],[Buy Window Start]], NOW()&lt;=tbl_MTG_Set[[#This Row],[Buy Window End]])</f>
        <v/>
      </c>
      <c r="O44" s="19">
        <f>_xlfn.xlookup(tbl_MTG_Set[[#This Row],[Type Name]], tbl_MTG_Set_Type[Set Type], tbl_MTG_Set_Type[Heavy Printing Window Month Start], "(Set Type not found)", 0, 1)</f>
        <v/>
      </c>
      <c r="P44" s="28">
        <f>tbl_MTG_Set[[#This Row],[Released On]]+tbl_MTG_Set[[#This Row],[Heavy Printing Window Month Start]]*365.25/12</f>
        <v/>
      </c>
      <c r="Q44" s="19">
        <f>_xlfn.xlookup(tbl_MTG_Set[[#This Row],[Type Name]], tbl_MTG_Set_Type[Set Type], tbl_MTG_Set_Type[Heavy Printing Window Month End], "(Set Type not found)", 0, 1)</f>
        <v/>
      </c>
      <c r="R44" s="28">
        <f>tbl_MTG_Set[[#This Row],[Released On]]+tbl_MTG_Set[[#This Row],[Heavy Printing Window Month End]]*365.25/12</f>
        <v/>
      </c>
      <c r="S44" s="28">
        <f>AND(NOW()&gt;=tbl_MTG_Set[[#This Row],[Heavy Printing Window Start]], NOW()&lt;=tbl_MTG_Set[[#This Row],[Heavy Printing Window End]])</f>
        <v/>
      </c>
      <c r="T44" s="19">
        <f>_xlfn.xlookup(tbl_MTG_Set[[#This Row],[Type Name]], tbl_MTG_Set_Type[Set Type], tbl_MTG_Set_Type[Sell Window Month Start], "(Set Type not found)", 0, 1)</f>
        <v/>
      </c>
      <c r="U44" s="28">
        <f>tbl_MTG_Set[[#This Row],[Released On]]+tbl_MTG_Set[[#This Row],[Sell Window Month Start]]*365.25/12</f>
        <v/>
      </c>
      <c r="V44" s="19">
        <f>_xlfn.xlookup(tbl_MTG_Set[[#This Row],[Type Name]], tbl_MTG_Set_Type[Set Type], tbl_MTG_Set_Type[Sell Window Month End], "(Set Type not found)", 0, 1)</f>
        <v/>
      </c>
      <c r="W44" s="28">
        <f>tbl_MTG_Set[[#This Row],[Released On]]+tbl_MTG_Set[[#This Row],[Sell Window Month End]]*365.25/12</f>
        <v/>
      </c>
      <c r="X44" s="28">
        <f>AND(NOW()&gt;=tbl_MTG_Set[[#This Row],[Sell Window Start]], NOW()&lt;=tbl_MTG_Set[[#This Row],[Sell Window End]])</f>
        <v/>
      </c>
      <c r="AG44" s="23" t="n"/>
      <c r="AH44" s="23" t="n"/>
      <c r="AJ44" s="23">
        <f t="array" ref="AJ44:AJ44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44" s="23">
        <f t="array" ref="AK44:AK44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44" s="24">
        <f>_xlfn.xlookup(tbl_MTG_Set[[#This Row],[Play Booster Box Product Id]], tbl_Product[Product Id], tbl_Product[Pack Size])</f>
        <v/>
      </c>
      <c r="AM44" s="23">
        <f>(tbl_MTG_Set[[#This Row],[Play Booster Box Cost]]+v_Item_Shipping_Cost_In)/tbl_MTG_Set[[#This Row],[Play Booster Box Size]]</f>
        <v/>
      </c>
      <c r="AN44" s="23" t="n"/>
      <c r="AO44" s="23" t="n"/>
      <c r="AP44" s="23" t="n"/>
      <c r="AQ44" s="23" t="n"/>
      <c r="AT44" s="23">
        <f>tbl_MTG_Set[[#This Row],[Play Booster Sell Price CardMarket]]*tbl_MTG_Set[[#This Row],[Play Booster Expected Market Value]]/tbl_MTG_Set[[#This Row],[Play Boost Sealed Market Value]]</f>
        <v/>
      </c>
    </row>
    <row r="45" ht="15" customHeight="1" s="20">
      <c r="A45" s="19" t="n">
        <v>127</v>
      </c>
      <c r="B45" s="19" t="inlineStr">
        <is>
          <t>Alchemy: Murders at Karlov Manor YMKM</t>
        </is>
      </c>
      <c r="C45" s="19" t="n">
        <v>30</v>
      </c>
      <c r="D45" s="28" t="n">
        <v>45356</v>
      </c>
      <c r="E45" s="19" t="inlineStr">
        <is>
          <t>Standard Expansion</t>
        </is>
      </c>
      <c r="F45" s="19" t="inlineStr">
        <is>
          <t>en es fr de it pt ja ko ru 汉语 漢語</t>
        </is>
      </c>
      <c r="G45" s="19" t="n">
        <v>200</v>
      </c>
      <c r="H45" s="19">
        <f>MONTH(NOW())+12*YEAR(NOW())-MONTH(tbl_MTG_Set[[#This Row],[Released On]])-12*YEAR(tbl_MTG_Set[[#This Row],[Released On]])</f>
        <v/>
      </c>
      <c r="I45" s="19">
        <f>_xlfn.xlookup(tbl_MTG_Set[[#This Row],[Type Name]], tbl_MTG_Set_Type[Set Type], tbl_MTG_Set_Type[Index], "(Set Type not found)")</f>
        <v/>
      </c>
      <c r="J45" s="19">
        <f>_xlfn.xlookup(tbl_MTG_Set[[#This Row],[Type Name]], tbl_MTG_Set_Type[Set Type], tbl_MTG_Set_Type[Buy Window Month Start], "(Set Type not found)")</f>
        <v/>
      </c>
      <c r="K45" s="28">
        <f>tbl_MTG_Set[[#This Row],[Released On]]+tbl_MTG_Set[[#This Row],[Buy Window Month Start]]*365.25/12</f>
        <v/>
      </c>
      <c r="L45" s="19">
        <f>_xlfn.xlookup(tbl_MTG_Set[[#This Row],[Type Name]], tbl_MTG_Set_Type[Set Type], tbl_MTG_Set_Type[Buy Window Month End], "(Set Type not found)", 0, 1)</f>
        <v/>
      </c>
      <c r="M45" s="28">
        <f>tbl_MTG_Set[[#This Row],[Released On]]+tbl_MTG_Set[[#This Row],[Buy Window Month End]]*365.25/12</f>
        <v/>
      </c>
      <c r="N45" s="28">
        <f>AND(NOW()&gt;=tbl_MTG_Set[[#This Row],[Buy Window Start]], NOW()&lt;=tbl_MTG_Set[[#This Row],[Buy Window End]])</f>
        <v/>
      </c>
      <c r="O45" s="19">
        <f>_xlfn.xlookup(tbl_MTG_Set[[#This Row],[Type Name]], tbl_MTG_Set_Type[Set Type], tbl_MTG_Set_Type[Heavy Printing Window Month Start], "(Set Type not found)", 0, 1)</f>
        <v/>
      </c>
      <c r="P45" s="28">
        <f>tbl_MTG_Set[[#This Row],[Released On]]+tbl_MTG_Set[[#This Row],[Heavy Printing Window Month Start]]*365.25/12</f>
        <v/>
      </c>
      <c r="Q45" s="19">
        <f>_xlfn.xlookup(tbl_MTG_Set[[#This Row],[Type Name]], tbl_MTG_Set_Type[Set Type], tbl_MTG_Set_Type[Heavy Printing Window Month End], "(Set Type not found)", 0, 1)</f>
        <v/>
      </c>
      <c r="R45" s="28">
        <f>tbl_MTG_Set[[#This Row],[Released On]]+tbl_MTG_Set[[#This Row],[Heavy Printing Window Month End]]*365.25/12</f>
        <v/>
      </c>
      <c r="S45" s="28">
        <f>AND(NOW()&gt;=tbl_MTG_Set[[#This Row],[Heavy Printing Window Start]], NOW()&lt;=tbl_MTG_Set[[#This Row],[Heavy Printing Window End]])</f>
        <v/>
      </c>
      <c r="T45" s="19">
        <f>_xlfn.xlookup(tbl_MTG_Set[[#This Row],[Type Name]], tbl_MTG_Set_Type[Set Type], tbl_MTG_Set_Type[Sell Window Month Start], "(Set Type not found)", 0, 1)</f>
        <v/>
      </c>
      <c r="U45" s="28">
        <f>tbl_MTG_Set[[#This Row],[Released On]]+tbl_MTG_Set[[#This Row],[Sell Window Month Start]]*365.25/12</f>
        <v/>
      </c>
      <c r="V45" s="19">
        <f>_xlfn.xlookup(tbl_MTG_Set[[#This Row],[Type Name]], tbl_MTG_Set_Type[Set Type], tbl_MTG_Set_Type[Sell Window Month End], "(Set Type not found)", 0, 1)</f>
        <v/>
      </c>
      <c r="W45" s="28">
        <f>tbl_MTG_Set[[#This Row],[Released On]]+tbl_MTG_Set[[#This Row],[Sell Window Month End]]*365.25/12</f>
        <v/>
      </c>
      <c r="X45" s="28">
        <f>AND(NOW()&gt;=tbl_MTG_Set[[#This Row],[Sell Window Start]], NOW()&lt;=tbl_MTG_Set[[#This Row],[Sell Window End]])</f>
        <v/>
      </c>
      <c r="AG45" s="23" t="n"/>
      <c r="AH45" s="23" t="n"/>
      <c r="AJ45" s="23">
        <f t="array" ref="AJ45:AJ45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45" s="23">
        <f t="array" ref="AK45:AK45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45" s="24">
        <f>_xlfn.xlookup(tbl_MTG_Set[[#This Row],[Play Booster Box Product Id]], tbl_Product[Product Id], tbl_Product[Pack Size])</f>
        <v/>
      </c>
      <c r="AM45" s="23">
        <f>(tbl_MTG_Set[[#This Row],[Play Booster Box Cost]]+v_Item_Shipping_Cost_In)/tbl_MTG_Set[[#This Row],[Play Booster Box Size]]</f>
        <v/>
      </c>
      <c r="AN45" s="23" t="n"/>
      <c r="AO45" s="23" t="n"/>
      <c r="AP45" s="23" t="n"/>
      <c r="AQ45" s="23" t="n"/>
      <c r="AT45" s="23">
        <f>tbl_MTG_Set[[#This Row],[Play Booster Sell Price CardMarket]]*tbl_MTG_Set[[#This Row],[Play Booster Expected Market Value]]/tbl_MTG_Set[[#This Row],[Play Boost Sealed Market Value]]</f>
        <v/>
      </c>
    </row>
    <row r="46" ht="15" customHeight="1" s="20">
      <c r="A46" s="19" t="n">
        <v>277</v>
      </c>
      <c r="B46" s="19" t="inlineStr">
        <is>
          <t>Alchemy: New Capenna YSNC</t>
        </is>
      </c>
      <c r="C46" s="19" t="n">
        <v>30</v>
      </c>
      <c r="D46" s="28" t="n">
        <v>44714</v>
      </c>
      <c r="F46" s="19" t="inlineStr">
        <is>
          <t>en es fr de it pt ja ko ru 汉语 漢語</t>
        </is>
      </c>
      <c r="G46" s="19" t="n">
        <v>500</v>
      </c>
      <c r="H46" s="19">
        <f>MONTH(NOW())+12*YEAR(NOW())-MONTH(tbl_MTG_Set[[#This Row],[Released On]])-12*YEAR(tbl_MTG_Set[[#This Row],[Released On]])</f>
        <v/>
      </c>
      <c r="I46" s="19">
        <f>_xlfn.xlookup(tbl_MTG_Set[[#This Row],[Type Name]], tbl_MTG_Set_Type[Set Type], tbl_MTG_Set_Type[Index], "(Set Type not found)")</f>
        <v/>
      </c>
      <c r="J46" s="19">
        <f>_xlfn.xlookup(tbl_MTG_Set[[#This Row],[Type Name]], tbl_MTG_Set_Type[Set Type], tbl_MTG_Set_Type[Buy Window Month Start], "(Set Type not found)")</f>
        <v/>
      </c>
      <c r="K46" s="28">
        <f>tbl_MTG_Set[[#This Row],[Released On]]+tbl_MTG_Set[[#This Row],[Buy Window Month Start]]*365.25/12</f>
        <v/>
      </c>
      <c r="L46" s="19">
        <f>_xlfn.xlookup(tbl_MTG_Set[[#This Row],[Type Name]], tbl_MTG_Set_Type[Set Type], tbl_MTG_Set_Type[Buy Window Month End], "(Set Type not found)", 0, 1)</f>
        <v/>
      </c>
      <c r="M46" s="28">
        <f>tbl_MTG_Set[[#This Row],[Released On]]+tbl_MTG_Set[[#This Row],[Buy Window Month End]]*365.25/12</f>
        <v/>
      </c>
      <c r="N46" s="28">
        <f>AND(NOW()&gt;=tbl_MTG_Set[[#This Row],[Buy Window Start]], NOW()&lt;=tbl_MTG_Set[[#This Row],[Buy Window End]])</f>
        <v/>
      </c>
      <c r="O46" s="19">
        <f>_xlfn.xlookup(tbl_MTG_Set[[#This Row],[Type Name]], tbl_MTG_Set_Type[Set Type], tbl_MTG_Set_Type[Heavy Printing Window Month Start], "(Set Type not found)", 0, 1)</f>
        <v/>
      </c>
      <c r="P46" s="28">
        <f>tbl_MTG_Set[[#This Row],[Released On]]+tbl_MTG_Set[[#This Row],[Heavy Printing Window Month Start]]*365.25/12</f>
        <v/>
      </c>
      <c r="Q46" s="19">
        <f>_xlfn.xlookup(tbl_MTG_Set[[#This Row],[Type Name]], tbl_MTG_Set_Type[Set Type], tbl_MTG_Set_Type[Heavy Printing Window Month End], "(Set Type not found)", 0, 1)</f>
        <v/>
      </c>
      <c r="R46" s="28">
        <f>tbl_MTG_Set[[#This Row],[Released On]]+tbl_MTG_Set[[#This Row],[Heavy Printing Window Month End]]*365.25/12</f>
        <v/>
      </c>
      <c r="S46" s="28">
        <f>AND(NOW()&gt;=tbl_MTG_Set[[#This Row],[Heavy Printing Window Start]], NOW()&lt;=tbl_MTG_Set[[#This Row],[Heavy Printing Window End]])</f>
        <v/>
      </c>
      <c r="T46" s="19">
        <f>_xlfn.xlookup(tbl_MTG_Set[[#This Row],[Type Name]], tbl_MTG_Set_Type[Set Type], tbl_MTG_Set_Type[Sell Window Month Start], "(Set Type not found)", 0, 1)</f>
        <v/>
      </c>
      <c r="U46" s="28">
        <f>tbl_MTG_Set[[#This Row],[Released On]]+tbl_MTG_Set[[#This Row],[Sell Window Month Start]]*365.25/12</f>
        <v/>
      </c>
      <c r="V46" s="19">
        <f>_xlfn.xlookup(tbl_MTG_Set[[#This Row],[Type Name]], tbl_MTG_Set_Type[Set Type], tbl_MTG_Set_Type[Sell Window Month End], "(Set Type not found)", 0, 1)</f>
        <v/>
      </c>
      <c r="W46" s="28">
        <f>tbl_MTG_Set[[#This Row],[Released On]]+tbl_MTG_Set[[#This Row],[Sell Window Month End]]*365.25/12</f>
        <v/>
      </c>
      <c r="X46" s="28">
        <f>AND(NOW()&gt;=tbl_MTG_Set[[#This Row],[Sell Window Start]], NOW()&lt;=tbl_MTG_Set[[#This Row],[Sell Window End]])</f>
        <v/>
      </c>
      <c r="AG46" s="23" t="n"/>
      <c r="AH46" s="23" t="n"/>
      <c r="AJ46" s="23">
        <f t="array" ref="AJ46:AJ46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46" s="23">
        <f t="array" ref="AK46:AK46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46" s="24">
        <f>_xlfn.xlookup(tbl_MTG_Set[[#This Row],[Play Booster Box Product Id]], tbl_Product[Product Id], tbl_Product[Pack Size])</f>
        <v/>
      </c>
      <c r="AM46" s="23">
        <f>(tbl_MTG_Set[[#This Row],[Play Booster Box Cost]]+v_Item_Shipping_Cost_In)/tbl_MTG_Set[[#This Row],[Play Booster Box Size]]</f>
        <v/>
      </c>
      <c r="AN46" s="23" t="n"/>
      <c r="AO46" s="23" t="n"/>
      <c r="AP46" s="23" t="n"/>
      <c r="AQ46" s="23" t="n"/>
      <c r="AT46" s="23">
        <f>tbl_MTG_Set[[#This Row],[Play Booster Sell Price CardMarket]]*tbl_MTG_Set[[#This Row],[Play Booster Expected Market Value]]/tbl_MTG_Set[[#This Row],[Play Boost Sealed Market Value]]</f>
        <v/>
      </c>
    </row>
    <row r="47" ht="15" customHeight="1" s="20">
      <c r="A47" s="19" t="n">
        <v>115</v>
      </c>
      <c r="B47" s="19" t="inlineStr">
        <is>
          <t>Alchemy: Outlaws of Thunder Junction YOTJ</t>
        </is>
      </c>
      <c r="C47" s="19" t="n">
        <v>30</v>
      </c>
      <c r="D47" s="28" t="n">
        <v>45419</v>
      </c>
      <c r="E47" s="19" t="inlineStr">
        <is>
          <t>Standard Expansion</t>
        </is>
      </c>
      <c r="F47" s="19" t="inlineStr">
        <is>
          <t>en es fr de it pt ja ko ru 汉语 漢語</t>
        </is>
      </c>
      <c r="G47" s="19" t="n">
        <v>176</v>
      </c>
      <c r="H47" s="19">
        <f>MONTH(NOW())+12*YEAR(NOW())-MONTH(tbl_MTG_Set[[#This Row],[Released On]])-12*YEAR(tbl_MTG_Set[[#This Row],[Released On]])</f>
        <v/>
      </c>
      <c r="I47" s="19">
        <f>_xlfn.xlookup(tbl_MTG_Set[[#This Row],[Type Name]], tbl_MTG_Set_Type[Set Type], tbl_MTG_Set_Type[Index], "(Set Type not found)")</f>
        <v/>
      </c>
      <c r="J47" s="19">
        <f>_xlfn.xlookup(tbl_MTG_Set[[#This Row],[Type Name]], tbl_MTG_Set_Type[Set Type], tbl_MTG_Set_Type[Buy Window Month Start], "(Set Type not found)")</f>
        <v/>
      </c>
      <c r="K47" s="28">
        <f>tbl_MTG_Set[[#This Row],[Released On]]+tbl_MTG_Set[[#This Row],[Buy Window Month Start]]*365.25/12</f>
        <v/>
      </c>
      <c r="L47" s="19">
        <f>_xlfn.xlookup(tbl_MTG_Set[[#This Row],[Type Name]], tbl_MTG_Set_Type[Set Type], tbl_MTG_Set_Type[Buy Window Month End], "(Set Type not found)", 0, 1)</f>
        <v/>
      </c>
      <c r="M47" s="28">
        <f>tbl_MTG_Set[[#This Row],[Released On]]+tbl_MTG_Set[[#This Row],[Buy Window Month End]]*365.25/12</f>
        <v/>
      </c>
      <c r="N47" s="28">
        <f>AND(NOW()&gt;=tbl_MTG_Set[[#This Row],[Buy Window Start]], NOW()&lt;=tbl_MTG_Set[[#This Row],[Buy Window End]])</f>
        <v/>
      </c>
      <c r="O47" s="19">
        <f>_xlfn.xlookup(tbl_MTG_Set[[#This Row],[Type Name]], tbl_MTG_Set_Type[Set Type], tbl_MTG_Set_Type[Heavy Printing Window Month Start], "(Set Type not found)", 0, 1)</f>
        <v/>
      </c>
      <c r="P47" s="28">
        <f>tbl_MTG_Set[[#This Row],[Released On]]+tbl_MTG_Set[[#This Row],[Heavy Printing Window Month Start]]*365.25/12</f>
        <v/>
      </c>
      <c r="Q47" s="19">
        <f>_xlfn.xlookup(tbl_MTG_Set[[#This Row],[Type Name]], tbl_MTG_Set_Type[Set Type], tbl_MTG_Set_Type[Heavy Printing Window Month End], "(Set Type not found)", 0, 1)</f>
        <v/>
      </c>
      <c r="R47" s="28">
        <f>tbl_MTG_Set[[#This Row],[Released On]]+tbl_MTG_Set[[#This Row],[Heavy Printing Window Month End]]*365.25/12</f>
        <v/>
      </c>
      <c r="S47" s="28">
        <f>AND(NOW()&gt;=tbl_MTG_Set[[#This Row],[Heavy Printing Window Start]], NOW()&lt;=tbl_MTG_Set[[#This Row],[Heavy Printing Window End]])</f>
        <v/>
      </c>
      <c r="T47" s="19">
        <f>_xlfn.xlookup(tbl_MTG_Set[[#This Row],[Type Name]], tbl_MTG_Set_Type[Set Type], tbl_MTG_Set_Type[Sell Window Month Start], "(Set Type not found)", 0, 1)</f>
        <v/>
      </c>
      <c r="U47" s="28">
        <f>tbl_MTG_Set[[#This Row],[Released On]]+tbl_MTG_Set[[#This Row],[Sell Window Month Start]]*365.25/12</f>
        <v/>
      </c>
      <c r="V47" s="19">
        <f>_xlfn.xlookup(tbl_MTG_Set[[#This Row],[Type Name]], tbl_MTG_Set_Type[Set Type], tbl_MTG_Set_Type[Sell Window Month End], "(Set Type not found)", 0, 1)</f>
        <v/>
      </c>
      <c r="W47" s="28">
        <f>tbl_MTG_Set[[#This Row],[Released On]]+tbl_MTG_Set[[#This Row],[Sell Window Month End]]*365.25/12</f>
        <v/>
      </c>
      <c r="X47" s="28">
        <f>AND(NOW()&gt;=tbl_MTG_Set[[#This Row],[Sell Window Start]], NOW()&lt;=tbl_MTG_Set[[#This Row],[Sell Window End]])</f>
        <v/>
      </c>
      <c r="AG47" s="23" t="n"/>
      <c r="AH47" s="23" t="n"/>
      <c r="AJ47" s="23">
        <f t="array" ref="AJ47:AJ47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47" s="23">
        <f t="array" ref="AK47:AK47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47" s="24">
        <f>_xlfn.xlookup(tbl_MTG_Set[[#This Row],[Play Booster Box Product Id]], tbl_Product[Product Id], tbl_Product[Pack Size])</f>
        <v/>
      </c>
      <c r="AM47" s="23">
        <f>(tbl_MTG_Set[[#This Row],[Play Booster Box Cost]]+v_Item_Shipping_Cost_In)/tbl_MTG_Set[[#This Row],[Play Booster Box Size]]</f>
        <v/>
      </c>
      <c r="AN47" s="23" t="n"/>
      <c r="AO47" s="23" t="n"/>
      <c r="AP47" s="23" t="n"/>
      <c r="AQ47" s="23" t="n"/>
      <c r="AT47" s="23">
        <f>tbl_MTG_Set[[#This Row],[Play Booster Sell Price CardMarket]]*tbl_MTG_Set[[#This Row],[Play Booster Expected Market Value]]/tbl_MTG_Set[[#This Row],[Play Boost Sealed Market Value]]</f>
        <v/>
      </c>
    </row>
    <row r="48" ht="15" customHeight="1" s="20">
      <c r="A48" s="19" t="n">
        <v>201</v>
      </c>
      <c r="B48" s="19" t="inlineStr">
        <is>
          <t>Alchemy: Phyrexia YONE</t>
        </is>
      </c>
      <c r="C48" s="19" t="n">
        <v>30</v>
      </c>
      <c r="D48" s="28" t="n">
        <v>44985</v>
      </c>
      <c r="F48" s="19" t="inlineStr">
        <is>
          <t>en es fr de it pt ja ko ru 汉语 漢語</t>
        </is>
      </c>
      <c r="G48" s="19" t="n">
        <v>348</v>
      </c>
      <c r="H48" s="19">
        <f>MONTH(NOW())+12*YEAR(NOW())-MONTH(tbl_MTG_Set[[#This Row],[Released On]])-12*YEAR(tbl_MTG_Set[[#This Row],[Released On]])</f>
        <v/>
      </c>
      <c r="I48" s="19">
        <f>_xlfn.xlookup(tbl_MTG_Set[[#This Row],[Type Name]], tbl_MTG_Set_Type[Set Type], tbl_MTG_Set_Type[Index], "(Set Type not found)")</f>
        <v/>
      </c>
      <c r="J48" s="19">
        <f>_xlfn.xlookup(tbl_MTG_Set[[#This Row],[Type Name]], tbl_MTG_Set_Type[Set Type], tbl_MTG_Set_Type[Buy Window Month Start], "(Set Type not found)")</f>
        <v/>
      </c>
      <c r="K48" s="28">
        <f>tbl_MTG_Set[[#This Row],[Released On]]+tbl_MTG_Set[[#This Row],[Buy Window Month Start]]*365.25/12</f>
        <v/>
      </c>
      <c r="L48" s="19">
        <f>_xlfn.xlookup(tbl_MTG_Set[[#This Row],[Type Name]], tbl_MTG_Set_Type[Set Type], tbl_MTG_Set_Type[Buy Window Month End], "(Set Type not found)", 0, 1)</f>
        <v/>
      </c>
      <c r="M48" s="28">
        <f>tbl_MTG_Set[[#This Row],[Released On]]+tbl_MTG_Set[[#This Row],[Buy Window Month End]]*365.25/12</f>
        <v/>
      </c>
      <c r="N48" s="28">
        <f>AND(NOW()&gt;=tbl_MTG_Set[[#This Row],[Buy Window Start]], NOW()&lt;=tbl_MTG_Set[[#This Row],[Buy Window End]])</f>
        <v/>
      </c>
      <c r="O48" s="19">
        <f>_xlfn.xlookup(tbl_MTG_Set[[#This Row],[Type Name]], tbl_MTG_Set_Type[Set Type], tbl_MTG_Set_Type[Heavy Printing Window Month Start], "(Set Type not found)", 0, 1)</f>
        <v/>
      </c>
      <c r="P48" s="28">
        <f>tbl_MTG_Set[[#This Row],[Released On]]+tbl_MTG_Set[[#This Row],[Heavy Printing Window Month Start]]*365.25/12</f>
        <v/>
      </c>
      <c r="Q48" s="19">
        <f>_xlfn.xlookup(tbl_MTG_Set[[#This Row],[Type Name]], tbl_MTG_Set_Type[Set Type], tbl_MTG_Set_Type[Heavy Printing Window Month End], "(Set Type not found)", 0, 1)</f>
        <v/>
      </c>
      <c r="R48" s="28">
        <f>tbl_MTG_Set[[#This Row],[Released On]]+tbl_MTG_Set[[#This Row],[Heavy Printing Window Month End]]*365.25/12</f>
        <v/>
      </c>
      <c r="S48" s="28">
        <f>AND(NOW()&gt;=tbl_MTG_Set[[#This Row],[Heavy Printing Window Start]], NOW()&lt;=tbl_MTG_Set[[#This Row],[Heavy Printing Window End]])</f>
        <v/>
      </c>
      <c r="T48" s="19">
        <f>_xlfn.xlookup(tbl_MTG_Set[[#This Row],[Type Name]], tbl_MTG_Set_Type[Set Type], tbl_MTG_Set_Type[Sell Window Month Start], "(Set Type not found)", 0, 1)</f>
        <v/>
      </c>
      <c r="U48" s="28">
        <f>tbl_MTG_Set[[#This Row],[Released On]]+tbl_MTG_Set[[#This Row],[Sell Window Month Start]]*365.25/12</f>
        <v/>
      </c>
      <c r="V48" s="19">
        <f>_xlfn.xlookup(tbl_MTG_Set[[#This Row],[Type Name]], tbl_MTG_Set_Type[Set Type], tbl_MTG_Set_Type[Sell Window Month End], "(Set Type not found)", 0, 1)</f>
        <v/>
      </c>
      <c r="W48" s="28">
        <f>tbl_MTG_Set[[#This Row],[Released On]]+tbl_MTG_Set[[#This Row],[Sell Window Month End]]*365.25/12</f>
        <v/>
      </c>
      <c r="X48" s="28">
        <f>AND(NOW()&gt;=tbl_MTG_Set[[#This Row],[Sell Window Start]], NOW()&lt;=tbl_MTG_Set[[#This Row],[Sell Window End]])</f>
        <v/>
      </c>
      <c r="AG48" s="23" t="n"/>
      <c r="AH48" s="23" t="n"/>
      <c r="AJ48" s="23">
        <f t="array" ref="AJ48:AJ48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48" s="23">
        <f t="array" ref="AK48:AK48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48" s="24">
        <f>_xlfn.xlookup(tbl_MTG_Set[[#This Row],[Play Booster Box Product Id]], tbl_Product[Product Id], tbl_Product[Pack Size])</f>
        <v/>
      </c>
      <c r="AM48" s="23">
        <f>(tbl_MTG_Set[[#This Row],[Play Booster Box Cost]]+v_Item_Shipping_Cost_In)/tbl_MTG_Set[[#This Row],[Play Booster Box Size]]</f>
        <v/>
      </c>
      <c r="AN48" s="23" t="n"/>
      <c r="AO48" s="23" t="n"/>
      <c r="AP48" s="23" t="n"/>
      <c r="AQ48" s="23" t="n"/>
      <c r="AT48" s="23">
        <f>tbl_MTG_Set[[#This Row],[Play Booster Sell Price CardMarket]]*tbl_MTG_Set[[#This Row],[Play Booster Expected Market Value]]/tbl_MTG_Set[[#This Row],[Play Boost Sealed Market Value]]</f>
        <v/>
      </c>
    </row>
    <row r="49" ht="15" customHeight="1" s="20">
      <c r="A49" s="19" t="n">
        <v>52</v>
      </c>
      <c r="B49" s="19" t="inlineStr">
        <is>
          <t>Alchemy: Tarkir YTDM</t>
        </is>
      </c>
      <c r="C49" s="19" t="n">
        <v>30</v>
      </c>
      <c r="D49" s="28" t="n">
        <v>45776</v>
      </c>
      <c r="E49" s="19" t="inlineStr">
        <is>
          <t>Standard Expansion</t>
        </is>
      </c>
      <c r="F49" s="19" t="inlineStr">
        <is>
          <t>en es fr de it pt ja ko ru 汉语 漢語</t>
        </is>
      </c>
      <c r="G49" s="19" t="n">
        <v>53</v>
      </c>
      <c r="H49" s="19">
        <f>MONTH(NOW())+12*YEAR(NOW())-MONTH(tbl_MTG_Set[[#This Row],[Released On]])-12*YEAR(tbl_MTG_Set[[#This Row],[Released On]])</f>
        <v/>
      </c>
      <c r="I49" s="19">
        <f>_xlfn.xlookup(tbl_MTG_Set[[#This Row],[Type Name]], tbl_MTG_Set_Type[Set Type], tbl_MTG_Set_Type[Index], "(Set Type not found)")</f>
        <v/>
      </c>
      <c r="J49" s="19">
        <f>_xlfn.xlookup(tbl_MTG_Set[[#This Row],[Type Name]], tbl_MTG_Set_Type[Set Type], tbl_MTG_Set_Type[Buy Window Month Start], "(Set Type not found)")</f>
        <v/>
      </c>
      <c r="K49" s="28">
        <f>tbl_MTG_Set[[#This Row],[Released On]]+tbl_MTG_Set[[#This Row],[Buy Window Month Start]]*365.25/12</f>
        <v/>
      </c>
      <c r="L49" s="19">
        <f>_xlfn.xlookup(tbl_MTG_Set[[#This Row],[Type Name]], tbl_MTG_Set_Type[Set Type], tbl_MTG_Set_Type[Buy Window Month End], "(Set Type not found)", 0, 1)</f>
        <v/>
      </c>
      <c r="M49" s="28">
        <f>tbl_MTG_Set[[#This Row],[Released On]]+tbl_MTG_Set[[#This Row],[Buy Window Month End]]*365.25/12</f>
        <v/>
      </c>
      <c r="N49" s="28">
        <f>AND(NOW()&gt;=tbl_MTG_Set[[#This Row],[Buy Window Start]], NOW()&lt;=tbl_MTG_Set[[#This Row],[Buy Window End]])</f>
        <v/>
      </c>
      <c r="O49" s="19">
        <f>_xlfn.xlookup(tbl_MTG_Set[[#This Row],[Type Name]], tbl_MTG_Set_Type[Set Type], tbl_MTG_Set_Type[Heavy Printing Window Month Start], "(Set Type not found)", 0, 1)</f>
        <v/>
      </c>
      <c r="P49" s="28">
        <f>tbl_MTG_Set[[#This Row],[Released On]]+tbl_MTG_Set[[#This Row],[Heavy Printing Window Month Start]]*365.25/12</f>
        <v/>
      </c>
      <c r="Q49" s="19">
        <f>_xlfn.xlookup(tbl_MTG_Set[[#This Row],[Type Name]], tbl_MTG_Set_Type[Set Type], tbl_MTG_Set_Type[Heavy Printing Window Month End], "(Set Type not found)", 0, 1)</f>
        <v/>
      </c>
      <c r="R49" s="28">
        <f>tbl_MTG_Set[[#This Row],[Released On]]+tbl_MTG_Set[[#This Row],[Heavy Printing Window Month End]]*365.25/12</f>
        <v/>
      </c>
      <c r="S49" s="28">
        <f>AND(NOW()&gt;=tbl_MTG_Set[[#This Row],[Heavy Printing Window Start]], NOW()&lt;=tbl_MTG_Set[[#This Row],[Heavy Printing Window End]])</f>
        <v/>
      </c>
      <c r="T49" s="19">
        <f>_xlfn.xlookup(tbl_MTG_Set[[#This Row],[Type Name]], tbl_MTG_Set_Type[Set Type], tbl_MTG_Set_Type[Sell Window Month Start], "(Set Type not found)", 0, 1)</f>
        <v/>
      </c>
      <c r="U49" s="28">
        <f>tbl_MTG_Set[[#This Row],[Released On]]+tbl_MTG_Set[[#This Row],[Sell Window Month Start]]*365.25/12</f>
        <v/>
      </c>
      <c r="V49" s="19">
        <f>_xlfn.xlookup(tbl_MTG_Set[[#This Row],[Type Name]], tbl_MTG_Set_Type[Set Type], tbl_MTG_Set_Type[Sell Window Month End], "(Set Type not found)", 0, 1)</f>
        <v/>
      </c>
      <c r="W49" s="28">
        <f>tbl_MTG_Set[[#This Row],[Released On]]+tbl_MTG_Set[[#This Row],[Sell Window Month End]]*365.25/12</f>
        <v/>
      </c>
      <c r="X49" s="28">
        <f>AND(NOW()&gt;=tbl_MTG_Set[[#This Row],[Sell Window Start]], NOW()&lt;=tbl_MTG_Set[[#This Row],[Sell Window End]])</f>
        <v/>
      </c>
      <c r="AG49" s="23" t="n"/>
      <c r="AH49" s="23" t="n"/>
      <c r="AJ49" s="23">
        <f t="array" ref="AJ49:AJ49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49" s="23">
        <f t="array" ref="AK49:AK49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49" s="24">
        <f>_xlfn.xlookup(tbl_MTG_Set[[#This Row],[Play Booster Box Product Id]], tbl_Product[Product Id], tbl_Product[Pack Size])</f>
        <v/>
      </c>
      <c r="AM49" s="23">
        <f>(tbl_MTG_Set[[#This Row],[Play Booster Box Cost]]+v_Item_Shipping_Cost_In)/tbl_MTG_Set[[#This Row],[Play Booster Box Size]]</f>
        <v/>
      </c>
      <c r="AN49" s="23" t="n"/>
      <c r="AO49" s="23" t="n"/>
      <c r="AP49" s="23" t="n"/>
      <c r="AQ49" s="23" t="n"/>
      <c r="AT49" s="23">
        <f>tbl_MTG_Set[[#This Row],[Play Booster Sell Price CardMarket]]*tbl_MTG_Set[[#This Row],[Play Booster Expected Market Value]]/tbl_MTG_Set[[#This Row],[Play Boost Sealed Market Value]]</f>
        <v/>
      </c>
    </row>
    <row r="50" ht="15" customHeight="1" s="20">
      <c r="A50" s="19" t="n">
        <v>229</v>
      </c>
      <c r="B50" s="19" t="inlineStr">
        <is>
          <t>Alchemy: The Brothers' War YBRO</t>
        </is>
      </c>
      <c r="C50" s="19" t="n">
        <v>31</v>
      </c>
      <c r="D50" s="28" t="n">
        <v>44908</v>
      </c>
      <c r="F50" s="19" t="inlineStr">
        <is>
          <t>en es fr de it pt ja ko ru 汉语 漢語</t>
        </is>
      </c>
      <c r="G50" s="19" t="n">
        <v>404</v>
      </c>
      <c r="H50" s="19">
        <f>MONTH(NOW())+12*YEAR(NOW())-MONTH(tbl_MTG_Set[[#This Row],[Released On]])-12*YEAR(tbl_MTG_Set[[#This Row],[Released On]])</f>
        <v/>
      </c>
      <c r="I50" s="19">
        <f>_xlfn.xlookup(tbl_MTG_Set[[#This Row],[Type Name]], tbl_MTG_Set_Type[Set Type], tbl_MTG_Set_Type[Index], "(Set Type not found)")</f>
        <v/>
      </c>
      <c r="J50" s="19">
        <f>_xlfn.xlookup(tbl_MTG_Set[[#This Row],[Type Name]], tbl_MTG_Set_Type[Set Type], tbl_MTG_Set_Type[Buy Window Month Start], "(Set Type not found)")</f>
        <v/>
      </c>
      <c r="K50" s="28">
        <f>tbl_MTG_Set[[#This Row],[Released On]]+tbl_MTG_Set[[#This Row],[Buy Window Month Start]]*365.25/12</f>
        <v/>
      </c>
      <c r="L50" s="19">
        <f>_xlfn.xlookup(tbl_MTG_Set[[#This Row],[Type Name]], tbl_MTG_Set_Type[Set Type], tbl_MTG_Set_Type[Buy Window Month End], "(Set Type not found)", 0, 1)</f>
        <v/>
      </c>
      <c r="M50" s="28">
        <f>tbl_MTG_Set[[#This Row],[Released On]]+tbl_MTG_Set[[#This Row],[Buy Window Month End]]*365.25/12</f>
        <v/>
      </c>
      <c r="N50" s="28">
        <f>AND(NOW()&gt;=tbl_MTG_Set[[#This Row],[Buy Window Start]], NOW()&lt;=tbl_MTG_Set[[#This Row],[Buy Window End]])</f>
        <v/>
      </c>
      <c r="O50" s="19">
        <f>_xlfn.xlookup(tbl_MTG_Set[[#This Row],[Type Name]], tbl_MTG_Set_Type[Set Type], tbl_MTG_Set_Type[Heavy Printing Window Month Start], "(Set Type not found)", 0, 1)</f>
        <v/>
      </c>
      <c r="P50" s="28">
        <f>tbl_MTG_Set[[#This Row],[Released On]]+tbl_MTG_Set[[#This Row],[Heavy Printing Window Month Start]]*365.25/12</f>
        <v/>
      </c>
      <c r="Q50" s="19">
        <f>_xlfn.xlookup(tbl_MTG_Set[[#This Row],[Type Name]], tbl_MTG_Set_Type[Set Type], tbl_MTG_Set_Type[Heavy Printing Window Month End], "(Set Type not found)", 0, 1)</f>
        <v/>
      </c>
      <c r="R50" s="28">
        <f>tbl_MTG_Set[[#This Row],[Released On]]+tbl_MTG_Set[[#This Row],[Heavy Printing Window Month End]]*365.25/12</f>
        <v/>
      </c>
      <c r="S50" s="28">
        <f>AND(NOW()&gt;=tbl_MTG_Set[[#This Row],[Heavy Printing Window Start]], NOW()&lt;=tbl_MTG_Set[[#This Row],[Heavy Printing Window End]])</f>
        <v/>
      </c>
      <c r="T50" s="19">
        <f>_xlfn.xlookup(tbl_MTG_Set[[#This Row],[Type Name]], tbl_MTG_Set_Type[Set Type], tbl_MTG_Set_Type[Sell Window Month Start], "(Set Type not found)", 0, 1)</f>
        <v/>
      </c>
      <c r="U50" s="28">
        <f>tbl_MTG_Set[[#This Row],[Released On]]+tbl_MTG_Set[[#This Row],[Sell Window Month Start]]*365.25/12</f>
        <v/>
      </c>
      <c r="V50" s="19">
        <f>_xlfn.xlookup(tbl_MTG_Set[[#This Row],[Type Name]], tbl_MTG_Set_Type[Set Type], tbl_MTG_Set_Type[Sell Window Month End], "(Set Type not found)", 0, 1)</f>
        <v/>
      </c>
      <c r="W50" s="28">
        <f>tbl_MTG_Set[[#This Row],[Released On]]+tbl_MTG_Set[[#This Row],[Sell Window Month End]]*365.25/12</f>
        <v/>
      </c>
      <c r="X50" s="28">
        <f>AND(NOW()&gt;=tbl_MTG_Set[[#This Row],[Sell Window Start]], NOW()&lt;=tbl_MTG_Set[[#This Row],[Sell Window End]])</f>
        <v/>
      </c>
      <c r="AG50" s="23" t="n"/>
      <c r="AH50" s="23" t="n"/>
      <c r="AJ50" s="23">
        <f t="array" ref="AJ50:AJ50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50" s="23">
        <f t="array" ref="AK50:AK50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50" s="24">
        <f>_xlfn.xlookup(tbl_MTG_Set[[#This Row],[Play Booster Box Product Id]], tbl_Product[Product Id], tbl_Product[Pack Size])</f>
        <v/>
      </c>
      <c r="AM50" s="23">
        <f>(tbl_MTG_Set[[#This Row],[Play Booster Box Cost]]+v_Item_Shipping_Cost_In)/tbl_MTG_Set[[#This Row],[Play Booster Box Size]]</f>
        <v/>
      </c>
      <c r="AN50" s="23" t="n"/>
      <c r="AO50" s="23" t="n"/>
      <c r="AP50" s="23" t="n"/>
      <c r="AQ50" s="23" t="n"/>
      <c r="AT50" s="23">
        <f>tbl_MTG_Set[[#This Row],[Play Booster Sell Price CardMarket]]*tbl_MTG_Set[[#This Row],[Play Booster Expected Market Value]]/tbl_MTG_Set[[#This Row],[Play Boost Sealed Market Value]]</f>
        <v/>
      </c>
    </row>
    <row r="51" ht="15" customHeight="1" s="20">
      <c r="A51" s="19" t="n">
        <v>158</v>
      </c>
      <c r="B51" s="19" t="inlineStr">
        <is>
          <t>Alchemy: Wilds of Eldraine YWOE</t>
        </is>
      </c>
      <c r="C51" s="19" t="n">
        <v>30</v>
      </c>
      <c r="D51" s="28" t="n">
        <v>45209</v>
      </c>
      <c r="F51" s="19" t="inlineStr">
        <is>
          <t>en es fr de it pt ja ko ru 汉语 漢語</t>
        </is>
      </c>
      <c r="G51" s="19" t="n">
        <v>262</v>
      </c>
      <c r="H51" s="19">
        <f>MONTH(NOW())+12*YEAR(NOW())-MONTH(tbl_MTG_Set[[#This Row],[Released On]])-12*YEAR(tbl_MTG_Set[[#This Row],[Released On]])</f>
        <v/>
      </c>
      <c r="I51" s="19">
        <f>_xlfn.xlookup(tbl_MTG_Set[[#This Row],[Type Name]], tbl_MTG_Set_Type[Set Type], tbl_MTG_Set_Type[Index], "(Set Type not found)")</f>
        <v/>
      </c>
      <c r="J51" s="19">
        <f>_xlfn.xlookup(tbl_MTG_Set[[#This Row],[Type Name]], tbl_MTG_Set_Type[Set Type], tbl_MTG_Set_Type[Buy Window Month Start], "(Set Type not found)")</f>
        <v/>
      </c>
      <c r="K51" s="28">
        <f>tbl_MTG_Set[[#This Row],[Released On]]+tbl_MTG_Set[[#This Row],[Buy Window Month Start]]*365.25/12</f>
        <v/>
      </c>
      <c r="L51" s="19">
        <f>_xlfn.xlookup(tbl_MTG_Set[[#This Row],[Type Name]], tbl_MTG_Set_Type[Set Type], tbl_MTG_Set_Type[Buy Window Month End], "(Set Type not found)", 0, 1)</f>
        <v/>
      </c>
      <c r="M51" s="28">
        <f>tbl_MTG_Set[[#This Row],[Released On]]+tbl_MTG_Set[[#This Row],[Buy Window Month End]]*365.25/12</f>
        <v/>
      </c>
      <c r="N51" s="28">
        <f>AND(NOW()&gt;=tbl_MTG_Set[[#This Row],[Buy Window Start]], NOW()&lt;=tbl_MTG_Set[[#This Row],[Buy Window End]])</f>
        <v/>
      </c>
      <c r="O51" s="19">
        <f>_xlfn.xlookup(tbl_MTG_Set[[#This Row],[Type Name]], tbl_MTG_Set_Type[Set Type], tbl_MTG_Set_Type[Heavy Printing Window Month Start], "(Set Type not found)", 0, 1)</f>
        <v/>
      </c>
      <c r="P51" s="28">
        <f>tbl_MTG_Set[[#This Row],[Released On]]+tbl_MTG_Set[[#This Row],[Heavy Printing Window Month Start]]*365.25/12</f>
        <v/>
      </c>
      <c r="Q51" s="19">
        <f>_xlfn.xlookup(tbl_MTG_Set[[#This Row],[Type Name]], tbl_MTG_Set_Type[Set Type], tbl_MTG_Set_Type[Heavy Printing Window Month End], "(Set Type not found)", 0, 1)</f>
        <v/>
      </c>
      <c r="R51" s="28">
        <f>tbl_MTG_Set[[#This Row],[Released On]]+tbl_MTG_Set[[#This Row],[Heavy Printing Window Month End]]*365.25/12</f>
        <v/>
      </c>
      <c r="S51" s="28">
        <f>AND(NOW()&gt;=tbl_MTG_Set[[#This Row],[Heavy Printing Window Start]], NOW()&lt;=tbl_MTG_Set[[#This Row],[Heavy Printing Window End]])</f>
        <v/>
      </c>
      <c r="T51" s="19">
        <f>_xlfn.xlookup(tbl_MTG_Set[[#This Row],[Type Name]], tbl_MTG_Set_Type[Set Type], tbl_MTG_Set_Type[Sell Window Month Start], "(Set Type not found)", 0, 1)</f>
        <v/>
      </c>
      <c r="U51" s="28">
        <f>tbl_MTG_Set[[#This Row],[Released On]]+tbl_MTG_Set[[#This Row],[Sell Window Month Start]]*365.25/12</f>
        <v/>
      </c>
      <c r="V51" s="19">
        <f>_xlfn.xlookup(tbl_MTG_Set[[#This Row],[Type Name]], tbl_MTG_Set_Type[Set Type], tbl_MTG_Set_Type[Sell Window Month End], "(Set Type not found)", 0, 1)</f>
        <v/>
      </c>
      <c r="W51" s="28">
        <f>tbl_MTG_Set[[#This Row],[Released On]]+tbl_MTG_Set[[#This Row],[Sell Window Month End]]*365.25/12</f>
        <v/>
      </c>
      <c r="X51" s="28">
        <f>AND(NOW()&gt;=tbl_MTG_Set[[#This Row],[Sell Window Start]], NOW()&lt;=tbl_MTG_Set[[#This Row],[Sell Window End]])</f>
        <v/>
      </c>
      <c r="AG51" s="23" t="n"/>
      <c r="AH51" s="23" t="n"/>
      <c r="AJ51" s="23">
        <f t="array" ref="AJ51:AJ51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51" s="23">
        <f t="array" ref="AK51:AK51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51" s="24">
        <f>_xlfn.xlookup(tbl_MTG_Set[[#This Row],[Play Booster Box Product Id]], tbl_Product[Product Id], tbl_Product[Pack Size])</f>
        <v/>
      </c>
      <c r="AM51" s="23">
        <f>(tbl_MTG_Set[[#This Row],[Play Booster Box Cost]]+v_Item_Shipping_Cost_In)/tbl_MTG_Set[[#This Row],[Play Booster Box Size]]</f>
        <v/>
      </c>
      <c r="AN51" s="23" t="n"/>
      <c r="AO51" s="23" t="n"/>
      <c r="AP51" s="23" t="n"/>
      <c r="AQ51" s="23" t="n"/>
      <c r="AT51" s="23">
        <f>tbl_MTG_Set[[#This Row],[Play Booster Sell Price CardMarket]]*tbl_MTG_Set[[#This Row],[Play Booster Expected Market Value]]/tbl_MTG_Set[[#This Row],[Play Boost Sealed Market Value]]</f>
        <v/>
      </c>
    </row>
    <row r="52" ht="15" customHeight="1" s="20">
      <c r="A52" s="19" t="n">
        <v>996</v>
      </c>
      <c r="B52" s="19" t="inlineStr">
        <is>
          <t>Alliances ALL</t>
        </is>
      </c>
      <c r="C52" s="19" t="n">
        <v>199</v>
      </c>
      <c r="D52" s="28" t="n">
        <v>35226</v>
      </c>
      <c r="F52" s="19" t="inlineStr">
        <is>
          <t>en es fr de it pt ja ko ru 汉语 漢語</t>
        </is>
      </c>
      <c r="G52" s="19" t="n">
        <v>1938</v>
      </c>
      <c r="H52" s="19">
        <f>MONTH(NOW())+12*YEAR(NOW())-MONTH(tbl_MTG_Set[[#This Row],[Released On]])-12*YEAR(tbl_MTG_Set[[#This Row],[Released On]])</f>
        <v/>
      </c>
      <c r="I52" s="19">
        <f>_xlfn.xlookup(tbl_MTG_Set[[#This Row],[Type Name]], tbl_MTG_Set_Type[Set Type], tbl_MTG_Set_Type[Index], "(Set Type not found)")</f>
        <v/>
      </c>
      <c r="J52" s="19">
        <f>_xlfn.xlookup(tbl_MTG_Set[[#This Row],[Type Name]], tbl_MTG_Set_Type[Set Type], tbl_MTG_Set_Type[Buy Window Month Start], "(Set Type not found)")</f>
        <v/>
      </c>
      <c r="K52" s="28">
        <f>tbl_MTG_Set[[#This Row],[Released On]]+tbl_MTG_Set[[#This Row],[Buy Window Month Start]]*365.25/12</f>
        <v/>
      </c>
      <c r="L52" s="19">
        <f>_xlfn.xlookup(tbl_MTG_Set[[#This Row],[Type Name]], tbl_MTG_Set_Type[Set Type], tbl_MTG_Set_Type[Buy Window Month End], "(Set Type not found)", 0, 1)</f>
        <v/>
      </c>
      <c r="M52" s="28">
        <f>tbl_MTG_Set[[#This Row],[Released On]]+tbl_MTG_Set[[#This Row],[Buy Window Month End]]*365.25/12</f>
        <v/>
      </c>
      <c r="N52" s="28">
        <f>AND(NOW()&gt;=tbl_MTG_Set[[#This Row],[Buy Window Start]], NOW()&lt;=tbl_MTG_Set[[#This Row],[Buy Window End]])</f>
        <v/>
      </c>
      <c r="O52" s="19">
        <f>_xlfn.xlookup(tbl_MTG_Set[[#This Row],[Type Name]], tbl_MTG_Set_Type[Set Type], tbl_MTG_Set_Type[Heavy Printing Window Month Start], "(Set Type not found)", 0, 1)</f>
        <v/>
      </c>
      <c r="P52" s="28">
        <f>tbl_MTG_Set[[#This Row],[Released On]]+tbl_MTG_Set[[#This Row],[Heavy Printing Window Month Start]]*365.25/12</f>
        <v/>
      </c>
      <c r="Q52" s="19">
        <f>_xlfn.xlookup(tbl_MTG_Set[[#This Row],[Type Name]], tbl_MTG_Set_Type[Set Type], tbl_MTG_Set_Type[Heavy Printing Window Month End], "(Set Type not found)", 0, 1)</f>
        <v/>
      </c>
      <c r="R52" s="28">
        <f>tbl_MTG_Set[[#This Row],[Released On]]+tbl_MTG_Set[[#This Row],[Heavy Printing Window Month End]]*365.25/12</f>
        <v/>
      </c>
      <c r="S52" s="28">
        <f>AND(NOW()&gt;=tbl_MTG_Set[[#This Row],[Heavy Printing Window Start]], NOW()&lt;=tbl_MTG_Set[[#This Row],[Heavy Printing Window End]])</f>
        <v/>
      </c>
      <c r="T52" s="19">
        <f>_xlfn.xlookup(tbl_MTG_Set[[#This Row],[Type Name]], tbl_MTG_Set_Type[Set Type], tbl_MTG_Set_Type[Sell Window Month Start], "(Set Type not found)", 0, 1)</f>
        <v/>
      </c>
      <c r="U52" s="28">
        <f>tbl_MTG_Set[[#This Row],[Released On]]+tbl_MTG_Set[[#This Row],[Sell Window Month Start]]*365.25/12</f>
        <v/>
      </c>
      <c r="V52" s="19">
        <f>_xlfn.xlookup(tbl_MTG_Set[[#This Row],[Type Name]], tbl_MTG_Set_Type[Set Type], tbl_MTG_Set_Type[Sell Window Month End], "(Set Type not found)", 0, 1)</f>
        <v/>
      </c>
      <c r="W52" s="28">
        <f>tbl_MTG_Set[[#This Row],[Released On]]+tbl_MTG_Set[[#This Row],[Sell Window Month End]]*365.25/12</f>
        <v/>
      </c>
      <c r="X52" s="28">
        <f>AND(NOW()&gt;=tbl_MTG_Set[[#This Row],[Sell Window Start]], NOW()&lt;=tbl_MTG_Set[[#This Row],[Sell Window End]])</f>
        <v/>
      </c>
      <c r="AG52" s="23" t="n"/>
      <c r="AH52" s="23" t="n"/>
      <c r="AJ52" s="23">
        <f t="array" ref="AJ52:AJ52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52" s="23">
        <f t="array" ref="AK52:AK52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52" s="24">
        <f>_xlfn.xlookup(tbl_MTG_Set[[#This Row],[Play Booster Box Product Id]], tbl_Product[Product Id], tbl_Product[Pack Size])</f>
        <v/>
      </c>
      <c r="AM52" s="23">
        <f>(tbl_MTG_Set[[#This Row],[Play Booster Box Cost]]+v_Item_Shipping_Cost_In)/tbl_MTG_Set[[#This Row],[Play Booster Box Size]]</f>
        <v/>
      </c>
      <c r="AN52" s="23" t="n"/>
      <c r="AO52" s="23" t="n"/>
      <c r="AP52" s="23" t="n"/>
      <c r="AQ52" s="23" t="n"/>
      <c r="AT52" s="23">
        <f>tbl_MTG_Set[[#This Row],[Play Booster Sell Price CardMarket]]*tbl_MTG_Set[[#This Row],[Play Booster Expected Market Value]]/tbl_MTG_Set[[#This Row],[Play Boost Sealed Market Value]]</f>
        <v/>
      </c>
    </row>
    <row r="53" ht="15" customHeight="1" s="20">
      <c r="A53" s="19" t="n">
        <v>533</v>
      </c>
      <c r="B53" s="19" t="inlineStr">
        <is>
          <t>Amonkhet AKH</t>
        </is>
      </c>
      <c r="C53" s="19" t="n">
        <v>287</v>
      </c>
      <c r="D53" s="28" t="n">
        <v>42853</v>
      </c>
      <c r="F53" s="19" t="inlineStr">
        <is>
          <t>en es fr de it pt ja ko ru 汉语 漢語</t>
        </is>
      </c>
      <c r="G53" s="19" t="n">
        <v>1012</v>
      </c>
      <c r="H53" s="19">
        <f>MONTH(NOW())+12*YEAR(NOW())-MONTH(tbl_MTG_Set[[#This Row],[Released On]])-12*YEAR(tbl_MTG_Set[[#This Row],[Released On]])</f>
        <v/>
      </c>
      <c r="I53" s="19">
        <f>_xlfn.xlookup(tbl_MTG_Set[[#This Row],[Type Name]], tbl_MTG_Set_Type[Set Type], tbl_MTG_Set_Type[Index], "(Set Type not found)")</f>
        <v/>
      </c>
      <c r="J53" s="19">
        <f>_xlfn.xlookup(tbl_MTG_Set[[#This Row],[Type Name]], tbl_MTG_Set_Type[Set Type], tbl_MTG_Set_Type[Buy Window Month Start], "(Set Type not found)")</f>
        <v/>
      </c>
      <c r="K53" s="28">
        <f>tbl_MTG_Set[[#This Row],[Released On]]+tbl_MTG_Set[[#This Row],[Buy Window Month Start]]*365.25/12</f>
        <v/>
      </c>
      <c r="L53" s="19">
        <f>_xlfn.xlookup(tbl_MTG_Set[[#This Row],[Type Name]], tbl_MTG_Set_Type[Set Type], tbl_MTG_Set_Type[Buy Window Month End], "(Set Type not found)", 0, 1)</f>
        <v/>
      </c>
      <c r="M53" s="28">
        <f>tbl_MTG_Set[[#This Row],[Released On]]+tbl_MTG_Set[[#This Row],[Buy Window Month End]]*365.25/12</f>
        <v/>
      </c>
      <c r="N53" s="28">
        <f>AND(NOW()&gt;=tbl_MTG_Set[[#This Row],[Buy Window Start]], NOW()&lt;=tbl_MTG_Set[[#This Row],[Buy Window End]])</f>
        <v/>
      </c>
      <c r="O53" s="19">
        <f>_xlfn.xlookup(tbl_MTG_Set[[#This Row],[Type Name]], tbl_MTG_Set_Type[Set Type], tbl_MTG_Set_Type[Heavy Printing Window Month Start], "(Set Type not found)", 0, 1)</f>
        <v/>
      </c>
      <c r="P53" s="28">
        <f>tbl_MTG_Set[[#This Row],[Released On]]+tbl_MTG_Set[[#This Row],[Heavy Printing Window Month Start]]*365.25/12</f>
        <v/>
      </c>
      <c r="Q53" s="19">
        <f>_xlfn.xlookup(tbl_MTG_Set[[#This Row],[Type Name]], tbl_MTG_Set_Type[Set Type], tbl_MTG_Set_Type[Heavy Printing Window Month End], "(Set Type not found)", 0, 1)</f>
        <v/>
      </c>
      <c r="R53" s="28">
        <f>tbl_MTG_Set[[#This Row],[Released On]]+tbl_MTG_Set[[#This Row],[Heavy Printing Window Month End]]*365.25/12</f>
        <v/>
      </c>
      <c r="S53" s="28">
        <f>AND(NOW()&gt;=tbl_MTG_Set[[#This Row],[Heavy Printing Window Start]], NOW()&lt;=tbl_MTG_Set[[#This Row],[Heavy Printing Window End]])</f>
        <v/>
      </c>
      <c r="T53" s="19">
        <f>_xlfn.xlookup(tbl_MTG_Set[[#This Row],[Type Name]], tbl_MTG_Set_Type[Set Type], tbl_MTG_Set_Type[Sell Window Month Start], "(Set Type not found)", 0, 1)</f>
        <v/>
      </c>
      <c r="U53" s="28">
        <f>tbl_MTG_Set[[#This Row],[Released On]]+tbl_MTG_Set[[#This Row],[Sell Window Month Start]]*365.25/12</f>
        <v/>
      </c>
      <c r="V53" s="19">
        <f>_xlfn.xlookup(tbl_MTG_Set[[#This Row],[Type Name]], tbl_MTG_Set_Type[Set Type], tbl_MTG_Set_Type[Sell Window Month End], "(Set Type not found)", 0, 1)</f>
        <v/>
      </c>
      <c r="W53" s="28">
        <f>tbl_MTG_Set[[#This Row],[Released On]]+tbl_MTG_Set[[#This Row],[Sell Window Month End]]*365.25/12</f>
        <v/>
      </c>
      <c r="X53" s="28">
        <f>AND(NOW()&gt;=tbl_MTG_Set[[#This Row],[Sell Window Start]], NOW()&lt;=tbl_MTG_Set[[#This Row],[Sell Window End]])</f>
        <v/>
      </c>
      <c r="AG53" s="23" t="n"/>
      <c r="AH53" s="23" t="n"/>
      <c r="AJ53" s="23">
        <f t="array" ref="AJ53:AJ53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53" s="23">
        <f t="array" ref="AK53:AK53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53" s="24">
        <f>_xlfn.xlookup(tbl_MTG_Set[[#This Row],[Play Booster Box Product Id]], tbl_Product[Product Id], tbl_Product[Pack Size])</f>
        <v/>
      </c>
      <c r="AM53" s="23">
        <f>(tbl_MTG_Set[[#This Row],[Play Booster Box Cost]]+v_Item_Shipping_Cost_In)/tbl_MTG_Set[[#This Row],[Play Booster Box Size]]</f>
        <v/>
      </c>
      <c r="AN53" s="23" t="n"/>
      <c r="AO53" s="23" t="n"/>
      <c r="AP53" s="23" t="n"/>
      <c r="AQ53" s="23" t="n"/>
      <c r="AT53" s="23">
        <f>tbl_MTG_Set[[#This Row],[Play Booster Sell Price CardMarket]]*tbl_MTG_Set[[#This Row],[Play Booster Expected Market Value]]/tbl_MTG_Set[[#This Row],[Play Boost Sealed Market Value]]</f>
        <v/>
      </c>
    </row>
    <row r="54" ht="15" customHeight="1" s="20">
      <c r="A54" s="19" t="n">
        <v>534</v>
      </c>
      <c r="B54" s="19" t="inlineStr">
        <is>
          <t>Amonkhet Invocations MP2</t>
        </is>
      </c>
      <c r="C54" s="19" t="n">
        <v>54</v>
      </c>
      <c r="D54" s="28" t="n">
        <v>42853</v>
      </c>
      <c r="F54" s="19" t="inlineStr">
        <is>
          <t>en es fr de it pt ja ko ru 汉语 漢語</t>
        </is>
      </c>
      <c r="G54" s="19" t="n">
        <v>1014</v>
      </c>
      <c r="H54" s="19">
        <f>MONTH(NOW())+12*YEAR(NOW())-MONTH(tbl_MTG_Set[[#This Row],[Released On]])-12*YEAR(tbl_MTG_Set[[#This Row],[Released On]])</f>
        <v/>
      </c>
      <c r="I54" s="19">
        <f>_xlfn.xlookup(tbl_MTG_Set[[#This Row],[Type Name]], tbl_MTG_Set_Type[Set Type], tbl_MTG_Set_Type[Index], "(Set Type not found)")</f>
        <v/>
      </c>
      <c r="J54" s="19">
        <f>_xlfn.xlookup(tbl_MTG_Set[[#This Row],[Type Name]], tbl_MTG_Set_Type[Set Type], tbl_MTG_Set_Type[Buy Window Month Start], "(Set Type not found)")</f>
        <v/>
      </c>
      <c r="K54" s="28">
        <f>tbl_MTG_Set[[#This Row],[Released On]]+tbl_MTG_Set[[#This Row],[Buy Window Month Start]]*365.25/12</f>
        <v/>
      </c>
      <c r="L54" s="19">
        <f>_xlfn.xlookup(tbl_MTG_Set[[#This Row],[Type Name]], tbl_MTG_Set_Type[Set Type], tbl_MTG_Set_Type[Buy Window Month End], "(Set Type not found)", 0, 1)</f>
        <v/>
      </c>
      <c r="M54" s="28">
        <f>tbl_MTG_Set[[#This Row],[Released On]]+tbl_MTG_Set[[#This Row],[Buy Window Month End]]*365.25/12</f>
        <v/>
      </c>
      <c r="N54" s="28">
        <f>AND(NOW()&gt;=tbl_MTG_Set[[#This Row],[Buy Window Start]], NOW()&lt;=tbl_MTG_Set[[#This Row],[Buy Window End]])</f>
        <v/>
      </c>
      <c r="O54" s="19">
        <f>_xlfn.xlookup(tbl_MTG_Set[[#This Row],[Type Name]], tbl_MTG_Set_Type[Set Type], tbl_MTG_Set_Type[Heavy Printing Window Month Start], "(Set Type not found)", 0, 1)</f>
        <v/>
      </c>
      <c r="P54" s="28">
        <f>tbl_MTG_Set[[#This Row],[Released On]]+tbl_MTG_Set[[#This Row],[Heavy Printing Window Month Start]]*365.25/12</f>
        <v/>
      </c>
      <c r="Q54" s="19">
        <f>_xlfn.xlookup(tbl_MTG_Set[[#This Row],[Type Name]], tbl_MTG_Set_Type[Set Type], tbl_MTG_Set_Type[Heavy Printing Window Month End], "(Set Type not found)", 0, 1)</f>
        <v/>
      </c>
      <c r="R54" s="28">
        <f>tbl_MTG_Set[[#This Row],[Released On]]+tbl_MTG_Set[[#This Row],[Heavy Printing Window Month End]]*365.25/12</f>
        <v/>
      </c>
      <c r="S54" s="28">
        <f>AND(NOW()&gt;=tbl_MTG_Set[[#This Row],[Heavy Printing Window Start]], NOW()&lt;=tbl_MTG_Set[[#This Row],[Heavy Printing Window End]])</f>
        <v/>
      </c>
      <c r="T54" s="19">
        <f>_xlfn.xlookup(tbl_MTG_Set[[#This Row],[Type Name]], tbl_MTG_Set_Type[Set Type], tbl_MTG_Set_Type[Sell Window Month Start], "(Set Type not found)", 0, 1)</f>
        <v/>
      </c>
      <c r="U54" s="28">
        <f>tbl_MTG_Set[[#This Row],[Released On]]+tbl_MTG_Set[[#This Row],[Sell Window Month Start]]*365.25/12</f>
        <v/>
      </c>
      <c r="V54" s="19">
        <f>_xlfn.xlookup(tbl_MTG_Set[[#This Row],[Type Name]], tbl_MTG_Set_Type[Set Type], tbl_MTG_Set_Type[Sell Window Month End], "(Set Type not found)", 0, 1)</f>
        <v/>
      </c>
      <c r="W54" s="28">
        <f>tbl_MTG_Set[[#This Row],[Released On]]+tbl_MTG_Set[[#This Row],[Sell Window Month End]]*365.25/12</f>
        <v/>
      </c>
      <c r="X54" s="28">
        <f>AND(NOW()&gt;=tbl_MTG_Set[[#This Row],[Sell Window Start]], NOW()&lt;=tbl_MTG_Set[[#This Row],[Sell Window End]])</f>
        <v/>
      </c>
      <c r="AG54" s="23" t="n"/>
      <c r="AH54" s="23" t="n"/>
      <c r="AJ54" s="23">
        <f t="array" ref="AJ54:AJ54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54" s="23">
        <f t="array" ref="AK54:AK54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54" s="24">
        <f>_xlfn.xlookup(tbl_MTG_Set[[#This Row],[Play Booster Box Product Id]], tbl_Product[Product Id], tbl_Product[Pack Size])</f>
        <v/>
      </c>
      <c r="AM54" s="23">
        <f>(tbl_MTG_Set[[#This Row],[Play Booster Box Cost]]+v_Item_Shipping_Cost_In)/tbl_MTG_Set[[#This Row],[Play Booster Box Size]]</f>
        <v/>
      </c>
      <c r="AN54" s="23" t="n"/>
      <c r="AO54" s="23" t="n"/>
      <c r="AP54" s="23" t="n"/>
      <c r="AQ54" s="23" t="n"/>
      <c r="AT54" s="23">
        <f>tbl_MTG_Set[[#This Row],[Play Booster Sell Price CardMarket]]*tbl_MTG_Set[[#This Row],[Play Booster Expected Market Value]]/tbl_MTG_Set[[#This Row],[Play Boost Sealed Market Value]]</f>
        <v/>
      </c>
    </row>
    <row r="55" ht="15" customHeight="1" s="20">
      <c r="A55" s="19" t="n">
        <v>535</v>
      </c>
      <c r="B55" s="19" t="inlineStr">
        <is>
          <t>Amonkhet Promos PAKH</t>
        </is>
      </c>
      <c r="C55" s="19" t="n">
        <v>77</v>
      </c>
      <c r="D55" s="28" t="n">
        <v>42853</v>
      </c>
      <c r="F55" s="19" t="inlineStr">
        <is>
          <t>en es fr de it pt ja ko ru 汉语 漢語</t>
        </is>
      </c>
      <c r="G55" s="19" t="n">
        <v>1016</v>
      </c>
      <c r="H55" s="19">
        <f>MONTH(NOW())+12*YEAR(NOW())-MONTH(tbl_MTG_Set[[#This Row],[Released On]])-12*YEAR(tbl_MTG_Set[[#This Row],[Released On]])</f>
        <v/>
      </c>
      <c r="I55" s="19">
        <f>_xlfn.xlookup(tbl_MTG_Set[[#This Row],[Type Name]], tbl_MTG_Set_Type[Set Type], tbl_MTG_Set_Type[Index], "(Set Type not found)")</f>
        <v/>
      </c>
      <c r="J55" s="19">
        <f>_xlfn.xlookup(tbl_MTG_Set[[#This Row],[Type Name]], tbl_MTG_Set_Type[Set Type], tbl_MTG_Set_Type[Buy Window Month Start], "(Set Type not found)")</f>
        <v/>
      </c>
      <c r="K55" s="28">
        <f>tbl_MTG_Set[[#This Row],[Released On]]+tbl_MTG_Set[[#This Row],[Buy Window Month Start]]*365.25/12</f>
        <v/>
      </c>
      <c r="L55" s="19">
        <f>_xlfn.xlookup(tbl_MTG_Set[[#This Row],[Type Name]], tbl_MTG_Set_Type[Set Type], tbl_MTG_Set_Type[Buy Window Month End], "(Set Type not found)", 0, 1)</f>
        <v/>
      </c>
      <c r="M55" s="28">
        <f>tbl_MTG_Set[[#This Row],[Released On]]+tbl_MTG_Set[[#This Row],[Buy Window Month End]]*365.25/12</f>
        <v/>
      </c>
      <c r="N55" s="28">
        <f>AND(NOW()&gt;=tbl_MTG_Set[[#This Row],[Buy Window Start]], NOW()&lt;=tbl_MTG_Set[[#This Row],[Buy Window End]])</f>
        <v/>
      </c>
      <c r="O55" s="19">
        <f>_xlfn.xlookup(tbl_MTG_Set[[#This Row],[Type Name]], tbl_MTG_Set_Type[Set Type], tbl_MTG_Set_Type[Heavy Printing Window Month Start], "(Set Type not found)", 0, 1)</f>
        <v/>
      </c>
      <c r="P55" s="28">
        <f>tbl_MTG_Set[[#This Row],[Released On]]+tbl_MTG_Set[[#This Row],[Heavy Printing Window Month Start]]*365.25/12</f>
        <v/>
      </c>
      <c r="Q55" s="19">
        <f>_xlfn.xlookup(tbl_MTG_Set[[#This Row],[Type Name]], tbl_MTG_Set_Type[Set Type], tbl_MTG_Set_Type[Heavy Printing Window Month End], "(Set Type not found)", 0, 1)</f>
        <v/>
      </c>
      <c r="R55" s="28">
        <f>tbl_MTG_Set[[#This Row],[Released On]]+tbl_MTG_Set[[#This Row],[Heavy Printing Window Month End]]*365.25/12</f>
        <v/>
      </c>
      <c r="S55" s="28">
        <f>AND(NOW()&gt;=tbl_MTG_Set[[#This Row],[Heavy Printing Window Start]], NOW()&lt;=tbl_MTG_Set[[#This Row],[Heavy Printing Window End]])</f>
        <v/>
      </c>
      <c r="T55" s="19">
        <f>_xlfn.xlookup(tbl_MTG_Set[[#This Row],[Type Name]], tbl_MTG_Set_Type[Set Type], tbl_MTG_Set_Type[Sell Window Month Start], "(Set Type not found)", 0, 1)</f>
        <v/>
      </c>
      <c r="U55" s="28">
        <f>tbl_MTG_Set[[#This Row],[Released On]]+tbl_MTG_Set[[#This Row],[Sell Window Month Start]]*365.25/12</f>
        <v/>
      </c>
      <c r="V55" s="19">
        <f>_xlfn.xlookup(tbl_MTG_Set[[#This Row],[Type Name]], tbl_MTG_Set_Type[Set Type], tbl_MTG_Set_Type[Sell Window Month End], "(Set Type not found)", 0, 1)</f>
        <v/>
      </c>
      <c r="W55" s="28">
        <f>tbl_MTG_Set[[#This Row],[Released On]]+tbl_MTG_Set[[#This Row],[Sell Window Month End]]*365.25/12</f>
        <v/>
      </c>
      <c r="X55" s="28">
        <f>AND(NOW()&gt;=tbl_MTG_Set[[#This Row],[Sell Window Start]], NOW()&lt;=tbl_MTG_Set[[#This Row],[Sell Window End]])</f>
        <v/>
      </c>
      <c r="AG55" s="23" t="n"/>
      <c r="AH55" s="23" t="n"/>
      <c r="AJ55" s="23">
        <f t="array" ref="AJ55:AJ55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55" s="23">
        <f t="array" ref="AK55:AK55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55" s="24">
        <f>_xlfn.xlookup(tbl_MTG_Set[[#This Row],[Play Booster Box Product Id]], tbl_Product[Product Id], tbl_Product[Pack Size])</f>
        <v/>
      </c>
      <c r="AM55" s="23">
        <f>(tbl_MTG_Set[[#This Row],[Play Booster Box Cost]]+v_Item_Shipping_Cost_In)/tbl_MTG_Set[[#This Row],[Play Booster Box Size]]</f>
        <v/>
      </c>
      <c r="AN55" s="23" t="n"/>
      <c r="AO55" s="23" t="n"/>
      <c r="AP55" s="23" t="n"/>
      <c r="AQ55" s="23" t="n"/>
      <c r="AT55" s="23">
        <f>tbl_MTG_Set[[#This Row],[Play Booster Sell Price CardMarket]]*tbl_MTG_Set[[#This Row],[Play Booster Expected Market Value]]/tbl_MTG_Set[[#This Row],[Play Boost Sealed Market Value]]</f>
        <v/>
      </c>
    </row>
    <row r="56" ht="15" customHeight="1" s="20">
      <c r="A56" s="19" t="n">
        <v>383</v>
      </c>
      <c r="B56" s="19" t="inlineStr">
        <is>
          <t>Amonkhet Remastered AKR</t>
        </is>
      </c>
      <c r="C56" s="19" t="n">
        <v>339</v>
      </c>
      <c r="D56" s="28" t="n">
        <v>44056</v>
      </c>
      <c r="F56" s="19" t="inlineStr">
        <is>
          <t>en es fr de it pt ja ko ru 汉语 漢語</t>
        </is>
      </c>
      <c r="G56" s="19" t="n">
        <v>712</v>
      </c>
      <c r="H56" s="19">
        <f>MONTH(NOW())+12*YEAR(NOW())-MONTH(tbl_MTG_Set[[#This Row],[Released On]])-12*YEAR(tbl_MTG_Set[[#This Row],[Released On]])</f>
        <v/>
      </c>
      <c r="I56" s="19">
        <f>_xlfn.xlookup(tbl_MTG_Set[[#This Row],[Type Name]], tbl_MTG_Set_Type[Set Type], tbl_MTG_Set_Type[Index], "(Set Type not found)")</f>
        <v/>
      </c>
      <c r="J56" s="19">
        <f>_xlfn.xlookup(tbl_MTG_Set[[#This Row],[Type Name]], tbl_MTG_Set_Type[Set Type], tbl_MTG_Set_Type[Buy Window Month Start], "(Set Type not found)")</f>
        <v/>
      </c>
      <c r="K56" s="28">
        <f>tbl_MTG_Set[[#This Row],[Released On]]+tbl_MTG_Set[[#This Row],[Buy Window Month Start]]*365.25/12</f>
        <v/>
      </c>
      <c r="L56" s="19">
        <f>_xlfn.xlookup(tbl_MTG_Set[[#This Row],[Type Name]], tbl_MTG_Set_Type[Set Type], tbl_MTG_Set_Type[Buy Window Month End], "(Set Type not found)", 0, 1)</f>
        <v/>
      </c>
      <c r="M56" s="28">
        <f>tbl_MTG_Set[[#This Row],[Released On]]+tbl_MTG_Set[[#This Row],[Buy Window Month End]]*365.25/12</f>
        <v/>
      </c>
      <c r="N56" s="28">
        <f>AND(NOW()&gt;=tbl_MTG_Set[[#This Row],[Buy Window Start]], NOW()&lt;=tbl_MTG_Set[[#This Row],[Buy Window End]])</f>
        <v/>
      </c>
      <c r="O56" s="19">
        <f>_xlfn.xlookup(tbl_MTG_Set[[#This Row],[Type Name]], tbl_MTG_Set_Type[Set Type], tbl_MTG_Set_Type[Heavy Printing Window Month Start], "(Set Type not found)", 0, 1)</f>
        <v/>
      </c>
      <c r="P56" s="28">
        <f>tbl_MTG_Set[[#This Row],[Released On]]+tbl_MTG_Set[[#This Row],[Heavy Printing Window Month Start]]*365.25/12</f>
        <v/>
      </c>
      <c r="Q56" s="19">
        <f>_xlfn.xlookup(tbl_MTG_Set[[#This Row],[Type Name]], tbl_MTG_Set_Type[Set Type], tbl_MTG_Set_Type[Heavy Printing Window Month End], "(Set Type not found)", 0, 1)</f>
        <v/>
      </c>
      <c r="R56" s="28">
        <f>tbl_MTG_Set[[#This Row],[Released On]]+tbl_MTG_Set[[#This Row],[Heavy Printing Window Month End]]*365.25/12</f>
        <v/>
      </c>
      <c r="S56" s="28">
        <f>AND(NOW()&gt;=tbl_MTG_Set[[#This Row],[Heavy Printing Window Start]], NOW()&lt;=tbl_MTG_Set[[#This Row],[Heavy Printing Window End]])</f>
        <v/>
      </c>
      <c r="T56" s="19">
        <f>_xlfn.xlookup(tbl_MTG_Set[[#This Row],[Type Name]], tbl_MTG_Set_Type[Set Type], tbl_MTG_Set_Type[Sell Window Month Start], "(Set Type not found)", 0, 1)</f>
        <v/>
      </c>
      <c r="U56" s="28">
        <f>tbl_MTG_Set[[#This Row],[Released On]]+tbl_MTG_Set[[#This Row],[Sell Window Month Start]]*365.25/12</f>
        <v/>
      </c>
      <c r="V56" s="19">
        <f>_xlfn.xlookup(tbl_MTG_Set[[#This Row],[Type Name]], tbl_MTG_Set_Type[Set Type], tbl_MTG_Set_Type[Sell Window Month End], "(Set Type not found)", 0, 1)</f>
        <v/>
      </c>
      <c r="W56" s="28">
        <f>tbl_MTG_Set[[#This Row],[Released On]]+tbl_MTG_Set[[#This Row],[Sell Window Month End]]*365.25/12</f>
        <v/>
      </c>
      <c r="X56" s="28">
        <f>AND(NOW()&gt;=tbl_MTG_Set[[#This Row],[Sell Window Start]], NOW()&lt;=tbl_MTG_Set[[#This Row],[Sell Window End]])</f>
        <v/>
      </c>
      <c r="AG56" s="23" t="n"/>
      <c r="AH56" s="23" t="n"/>
      <c r="AJ56" s="23">
        <f t="array" ref="AJ56:AJ56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56" s="23">
        <f t="array" ref="AK56:AK56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56" s="24">
        <f>_xlfn.xlookup(tbl_MTG_Set[[#This Row],[Play Booster Box Product Id]], tbl_Product[Product Id], tbl_Product[Pack Size])</f>
        <v/>
      </c>
      <c r="AM56" s="23">
        <f>(tbl_MTG_Set[[#This Row],[Play Booster Box Cost]]+v_Item_Shipping_Cost_In)/tbl_MTG_Set[[#This Row],[Play Booster Box Size]]</f>
        <v/>
      </c>
      <c r="AN56" s="23" t="n"/>
      <c r="AO56" s="23" t="n"/>
      <c r="AP56" s="23" t="n"/>
      <c r="AQ56" s="23" t="n"/>
      <c r="AT56" s="23">
        <f>tbl_MTG_Set[[#This Row],[Play Booster Sell Price CardMarket]]*tbl_MTG_Set[[#This Row],[Play Booster Expected Market Value]]/tbl_MTG_Set[[#This Row],[Play Boost Sealed Market Value]]</f>
        <v/>
      </c>
    </row>
    <row r="57" ht="15" customHeight="1" s="20">
      <c r="A57" s="19" t="n">
        <v>536</v>
      </c>
      <c r="B57" s="19" t="inlineStr">
        <is>
          <t>Amonkhet Tokens TAKH</t>
        </is>
      </c>
      <c r="C57" s="19" t="n">
        <v>26</v>
      </c>
      <c r="D57" s="28" t="n">
        <v>42853</v>
      </c>
      <c r="F57" s="19" t="inlineStr">
        <is>
          <t>en es fr de it pt ja ko ru 汉语 漢語</t>
        </is>
      </c>
      <c r="G57" s="19" t="n">
        <v>1018</v>
      </c>
      <c r="H57" s="19">
        <f>MONTH(NOW())+12*YEAR(NOW())-MONTH(tbl_MTG_Set[[#This Row],[Released On]])-12*YEAR(tbl_MTG_Set[[#This Row],[Released On]])</f>
        <v/>
      </c>
      <c r="I57" s="19">
        <f>_xlfn.xlookup(tbl_MTG_Set[[#This Row],[Type Name]], tbl_MTG_Set_Type[Set Type], tbl_MTG_Set_Type[Index], "(Set Type not found)")</f>
        <v/>
      </c>
      <c r="J57" s="19">
        <f>_xlfn.xlookup(tbl_MTG_Set[[#This Row],[Type Name]], tbl_MTG_Set_Type[Set Type], tbl_MTG_Set_Type[Buy Window Month Start], "(Set Type not found)")</f>
        <v/>
      </c>
      <c r="K57" s="28">
        <f>tbl_MTG_Set[[#This Row],[Released On]]+tbl_MTG_Set[[#This Row],[Buy Window Month Start]]*365.25/12</f>
        <v/>
      </c>
      <c r="L57" s="19">
        <f>_xlfn.xlookup(tbl_MTG_Set[[#This Row],[Type Name]], tbl_MTG_Set_Type[Set Type], tbl_MTG_Set_Type[Buy Window Month End], "(Set Type not found)", 0, 1)</f>
        <v/>
      </c>
      <c r="M57" s="28">
        <f>tbl_MTG_Set[[#This Row],[Released On]]+tbl_MTG_Set[[#This Row],[Buy Window Month End]]*365.25/12</f>
        <v/>
      </c>
      <c r="N57" s="28">
        <f>AND(NOW()&gt;=tbl_MTG_Set[[#This Row],[Buy Window Start]], NOW()&lt;=tbl_MTG_Set[[#This Row],[Buy Window End]])</f>
        <v/>
      </c>
      <c r="O57" s="19">
        <f>_xlfn.xlookup(tbl_MTG_Set[[#This Row],[Type Name]], tbl_MTG_Set_Type[Set Type], tbl_MTG_Set_Type[Heavy Printing Window Month Start], "(Set Type not found)", 0, 1)</f>
        <v/>
      </c>
      <c r="P57" s="28">
        <f>tbl_MTG_Set[[#This Row],[Released On]]+tbl_MTG_Set[[#This Row],[Heavy Printing Window Month Start]]*365.25/12</f>
        <v/>
      </c>
      <c r="Q57" s="19">
        <f>_xlfn.xlookup(tbl_MTG_Set[[#This Row],[Type Name]], tbl_MTG_Set_Type[Set Type], tbl_MTG_Set_Type[Heavy Printing Window Month End], "(Set Type not found)", 0, 1)</f>
        <v/>
      </c>
      <c r="R57" s="28">
        <f>tbl_MTG_Set[[#This Row],[Released On]]+tbl_MTG_Set[[#This Row],[Heavy Printing Window Month End]]*365.25/12</f>
        <v/>
      </c>
      <c r="S57" s="28">
        <f>AND(NOW()&gt;=tbl_MTG_Set[[#This Row],[Heavy Printing Window Start]], NOW()&lt;=tbl_MTG_Set[[#This Row],[Heavy Printing Window End]])</f>
        <v/>
      </c>
      <c r="T57" s="19">
        <f>_xlfn.xlookup(tbl_MTG_Set[[#This Row],[Type Name]], tbl_MTG_Set_Type[Set Type], tbl_MTG_Set_Type[Sell Window Month Start], "(Set Type not found)", 0, 1)</f>
        <v/>
      </c>
      <c r="U57" s="28">
        <f>tbl_MTG_Set[[#This Row],[Released On]]+tbl_MTG_Set[[#This Row],[Sell Window Month Start]]*365.25/12</f>
        <v/>
      </c>
      <c r="V57" s="19">
        <f>_xlfn.xlookup(tbl_MTG_Set[[#This Row],[Type Name]], tbl_MTG_Set_Type[Set Type], tbl_MTG_Set_Type[Sell Window Month End], "(Set Type not found)", 0, 1)</f>
        <v/>
      </c>
      <c r="W57" s="28">
        <f>tbl_MTG_Set[[#This Row],[Released On]]+tbl_MTG_Set[[#This Row],[Sell Window Month End]]*365.25/12</f>
        <v/>
      </c>
      <c r="X57" s="28">
        <f>AND(NOW()&gt;=tbl_MTG_Set[[#This Row],[Sell Window Start]], NOW()&lt;=tbl_MTG_Set[[#This Row],[Sell Window End]])</f>
        <v/>
      </c>
      <c r="AG57" s="23" t="n"/>
      <c r="AH57" s="23" t="n"/>
      <c r="AJ57" s="23">
        <f t="array" ref="AJ57:AJ57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57" s="23">
        <f t="array" ref="AK57:AK57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57" s="24">
        <f>_xlfn.xlookup(tbl_MTG_Set[[#This Row],[Play Booster Box Product Id]], tbl_Product[Product Id], tbl_Product[Pack Size])</f>
        <v/>
      </c>
      <c r="AM57" s="23">
        <f>(tbl_MTG_Set[[#This Row],[Play Booster Box Cost]]+v_Item_Shipping_Cost_In)/tbl_MTG_Set[[#This Row],[Play Booster Box Size]]</f>
        <v/>
      </c>
      <c r="AN57" s="23" t="n"/>
      <c r="AO57" s="23" t="n"/>
      <c r="AP57" s="23" t="n"/>
      <c r="AQ57" s="23" t="n"/>
      <c r="AT57" s="23">
        <f>tbl_MTG_Set[[#This Row],[Play Booster Sell Price CardMarket]]*tbl_MTG_Set[[#This Row],[Play Booster Expected Market Value]]/tbl_MTG_Set[[#This Row],[Play Boost Sealed Market Value]]</f>
        <v/>
      </c>
    </row>
    <row r="58" ht="15" customHeight="1" s="20">
      <c r="A58" s="19" t="n">
        <v>964</v>
      </c>
      <c r="B58" s="19" t="inlineStr">
        <is>
          <t>Anthologies ATH</t>
        </is>
      </c>
      <c r="C58" s="19" t="n">
        <v>85</v>
      </c>
      <c r="D58" s="28" t="n">
        <v>36100</v>
      </c>
      <c r="F58" s="19" t="inlineStr">
        <is>
          <t>en es fr de it pt ja ko ru 汉语 漢語</t>
        </is>
      </c>
      <c r="G58" s="19" t="n">
        <v>1874</v>
      </c>
      <c r="H58" s="19">
        <f>MONTH(NOW())+12*YEAR(NOW())-MONTH(tbl_MTG_Set[[#This Row],[Released On]])-12*YEAR(tbl_MTG_Set[[#This Row],[Released On]])</f>
        <v/>
      </c>
      <c r="I58" s="19">
        <f>_xlfn.xlookup(tbl_MTG_Set[[#This Row],[Type Name]], tbl_MTG_Set_Type[Set Type], tbl_MTG_Set_Type[Index], "(Set Type not found)")</f>
        <v/>
      </c>
      <c r="J58" s="19">
        <f>_xlfn.xlookup(tbl_MTG_Set[[#This Row],[Type Name]], tbl_MTG_Set_Type[Set Type], tbl_MTG_Set_Type[Buy Window Month Start], "(Set Type not found)")</f>
        <v/>
      </c>
      <c r="K58" s="28">
        <f>tbl_MTG_Set[[#This Row],[Released On]]+tbl_MTG_Set[[#This Row],[Buy Window Month Start]]*365.25/12</f>
        <v/>
      </c>
      <c r="L58" s="19">
        <f>_xlfn.xlookup(tbl_MTG_Set[[#This Row],[Type Name]], tbl_MTG_Set_Type[Set Type], tbl_MTG_Set_Type[Buy Window Month End], "(Set Type not found)", 0, 1)</f>
        <v/>
      </c>
      <c r="M58" s="28">
        <f>tbl_MTG_Set[[#This Row],[Released On]]+tbl_MTG_Set[[#This Row],[Buy Window Month End]]*365.25/12</f>
        <v/>
      </c>
      <c r="N58" s="28">
        <f>AND(NOW()&gt;=tbl_MTG_Set[[#This Row],[Buy Window Start]], NOW()&lt;=tbl_MTG_Set[[#This Row],[Buy Window End]])</f>
        <v/>
      </c>
      <c r="O58" s="19">
        <f>_xlfn.xlookup(tbl_MTG_Set[[#This Row],[Type Name]], tbl_MTG_Set_Type[Set Type], tbl_MTG_Set_Type[Heavy Printing Window Month Start], "(Set Type not found)", 0, 1)</f>
        <v/>
      </c>
      <c r="P58" s="28">
        <f>tbl_MTG_Set[[#This Row],[Released On]]+tbl_MTG_Set[[#This Row],[Heavy Printing Window Month Start]]*365.25/12</f>
        <v/>
      </c>
      <c r="Q58" s="19">
        <f>_xlfn.xlookup(tbl_MTG_Set[[#This Row],[Type Name]], tbl_MTG_Set_Type[Set Type], tbl_MTG_Set_Type[Heavy Printing Window Month End], "(Set Type not found)", 0, 1)</f>
        <v/>
      </c>
      <c r="R58" s="28">
        <f>tbl_MTG_Set[[#This Row],[Released On]]+tbl_MTG_Set[[#This Row],[Heavy Printing Window Month End]]*365.25/12</f>
        <v/>
      </c>
      <c r="S58" s="28">
        <f>AND(NOW()&gt;=tbl_MTG_Set[[#This Row],[Heavy Printing Window Start]], NOW()&lt;=tbl_MTG_Set[[#This Row],[Heavy Printing Window End]])</f>
        <v/>
      </c>
      <c r="T58" s="19">
        <f>_xlfn.xlookup(tbl_MTG_Set[[#This Row],[Type Name]], tbl_MTG_Set_Type[Set Type], tbl_MTG_Set_Type[Sell Window Month Start], "(Set Type not found)", 0, 1)</f>
        <v/>
      </c>
      <c r="U58" s="28">
        <f>tbl_MTG_Set[[#This Row],[Released On]]+tbl_MTG_Set[[#This Row],[Sell Window Month Start]]*365.25/12</f>
        <v/>
      </c>
      <c r="V58" s="19">
        <f>_xlfn.xlookup(tbl_MTG_Set[[#This Row],[Type Name]], tbl_MTG_Set_Type[Set Type], tbl_MTG_Set_Type[Sell Window Month End], "(Set Type not found)", 0, 1)</f>
        <v/>
      </c>
      <c r="W58" s="28">
        <f>tbl_MTG_Set[[#This Row],[Released On]]+tbl_MTG_Set[[#This Row],[Sell Window Month End]]*365.25/12</f>
        <v/>
      </c>
      <c r="X58" s="28">
        <f>AND(NOW()&gt;=tbl_MTG_Set[[#This Row],[Sell Window Start]], NOW()&lt;=tbl_MTG_Set[[#This Row],[Sell Window End]])</f>
        <v/>
      </c>
      <c r="AG58" s="23" t="n"/>
      <c r="AH58" s="23" t="n"/>
      <c r="AJ58" s="23">
        <f t="array" ref="AJ58:AJ58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58" s="23">
        <f t="array" ref="AK58:AK58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58" s="24">
        <f>_xlfn.xlookup(tbl_MTG_Set[[#This Row],[Play Booster Box Product Id]], tbl_Product[Product Id], tbl_Product[Pack Size])</f>
        <v/>
      </c>
      <c r="AM58" s="23">
        <f>(tbl_MTG_Set[[#This Row],[Play Booster Box Cost]]+v_Item_Shipping_Cost_In)/tbl_MTG_Set[[#This Row],[Play Booster Box Size]]</f>
        <v/>
      </c>
      <c r="AN58" s="23" t="n"/>
      <c r="AO58" s="23" t="n"/>
      <c r="AP58" s="23" t="n"/>
      <c r="AQ58" s="23" t="n"/>
      <c r="AT58" s="23">
        <f>tbl_MTG_Set[[#This Row],[Play Booster Sell Price CardMarket]]*tbl_MTG_Set[[#This Row],[Play Booster Expected Market Value]]/tbl_MTG_Set[[#This Row],[Play Boost Sealed Market Value]]</f>
        <v/>
      </c>
    </row>
    <row r="59" ht="15" customHeight="1" s="20">
      <c r="A59" s="19" t="n">
        <v>1016</v>
      </c>
      <c r="B59" s="19" t="inlineStr">
        <is>
          <t>Antiquities ATQ</t>
        </is>
      </c>
      <c r="C59" s="19" t="n">
        <v>102</v>
      </c>
      <c r="D59" s="28" t="n">
        <v>34397</v>
      </c>
      <c r="F59" s="19" t="inlineStr">
        <is>
          <t>en es fr de it pt ja ko ru 汉语 漢語</t>
        </is>
      </c>
      <c r="G59" s="19" t="n">
        <v>1978</v>
      </c>
      <c r="H59" s="19">
        <f>MONTH(NOW())+12*YEAR(NOW())-MONTH(tbl_MTG_Set[[#This Row],[Released On]])-12*YEAR(tbl_MTG_Set[[#This Row],[Released On]])</f>
        <v/>
      </c>
      <c r="I59" s="19">
        <f>_xlfn.xlookup(tbl_MTG_Set[[#This Row],[Type Name]], tbl_MTG_Set_Type[Set Type], tbl_MTG_Set_Type[Index], "(Set Type not found)")</f>
        <v/>
      </c>
      <c r="J59" s="19">
        <f>_xlfn.xlookup(tbl_MTG_Set[[#This Row],[Type Name]], tbl_MTG_Set_Type[Set Type], tbl_MTG_Set_Type[Buy Window Month Start], "(Set Type not found)")</f>
        <v/>
      </c>
      <c r="K59" s="28">
        <f>tbl_MTG_Set[[#This Row],[Released On]]+tbl_MTG_Set[[#This Row],[Buy Window Month Start]]*365.25/12</f>
        <v/>
      </c>
      <c r="L59" s="19">
        <f>_xlfn.xlookup(tbl_MTG_Set[[#This Row],[Type Name]], tbl_MTG_Set_Type[Set Type], tbl_MTG_Set_Type[Buy Window Month End], "(Set Type not found)", 0, 1)</f>
        <v/>
      </c>
      <c r="M59" s="28">
        <f>tbl_MTG_Set[[#This Row],[Released On]]+tbl_MTG_Set[[#This Row],[Buy Window Month End]]*365.25/12</f>
        <v/>
      </c>
      <c r="N59" s="28">
        <f>AND(NOW()&gt;=tbl_MTG_Set[[#This Row],[Buy Window Start]], NOW()&lt;=tbl_MTG_Set[[#This Row],[Buy Window End]])</f>
        <v/>
      </c>
      <c r="O59" s="19">
        <f>_xlfn.xlookup(tbl_MTG_Set[[#This Row],[Type Name]], tbl_MTG_Set_Type[Set Type], tbl_MTG_Set_Type[Heavy Printing Window Month Start], "(Set Type not found)", 0, 1)</f>
        <v/>
      </c>
      <c r="P59" s="28">
        <f>tbl_MTG_Set[[#This Row],[Released On]]+tbl_MTG_Set[[#This Row],[Heavy Printing Window Month Start]]*365.25/12</f>
        <v/>
      </c>
      <c r="Q59" s="19">
        <f>_xlfn.xlookup(tbl_MTG_Set[[#This Row],[Type Name]], tbl_MTG_Set_Type[Set Type], tbl_MTG_Set_Type[Heavy Printing Window Month End], "(Set Type not found)", 0, 1)</f>
        <v/>
      </c>
      <c r="R59" s="28">
        <f>tbl_MTG_Set[[#This Row],[Released On]]+tbl_MTG_Set[[#This Row],[Heavy Printing Window Month End]]*365.25/12</f>
        <v/>
      </c>
      <c r="S59" s="28">
        <f>AND(NOW()&gt;=tbl_MTG_Set[[#This Row],[Heavy Printing Window Start]], NOW()&lt;=tbl_MTG_Set[[#This Row],[Heavy Printing Window End]])</f>
        <v/>
      </c>
      <c r="T59" s="19">
        <f>_xlfn.xlookup(tbl_MTG_Set[[#This Row],[Type Name]], tbl_MTG_Set_Type[Set Type], tbl_MTG_Set_Type[Sell Window Month Start], "(Set Type not found)", 0, 1)</f>
        <v/>
      </c>
      <c r="U59" s="28">
        <f>tbl_MTG_Set[[#This Row],[Released On]]+tbl_MTG_Set[[#This Row],[Sell Window Month Start]]*365.25/12</f>
        <v/>
      </c>
      <c r="V59" s="19">
        <f>_xlfn.xlookup(tbl_MTG_Set[[#This Row],[Type Name]], tbl_MTG_Set_Type[Set Type], tbl_MTG_Set_Type[Sell Window Month End], "(Set Type not found)", 0, 1)</f>
        <v/>
      </c>
      <c r="W59" s="28">
        <f>tbl_MTG_Set[[#This Row],[Released On]]+tbl_MTG_Set[[#This Row],[Sell Window Month End]]*365.25/12</f>
        <v/>
      </c>
      <c r="X59" s="28">
        <f>AND(NOW()&gt;=tbl_MTG_Set[[#This Row],[Sell Window Start]], NOW()&lt;=tbl_MTG_Set[[#This Row],[Sell Window End]])</f>
        <v/>
      </c>
      <c r="AG59" s="23" t="n"/>
      <c r="AH59" s="23" t="n"/>
      <c r="AJ59" s="23">
        <f t="array" ref="AJ59:AJ59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59" s="23">
        <f t="array" ref="AK59:AK59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59" s="24">
        <f>_xlfn.xlookup(tbl_MTG_Set[[#This Row],[Play Booster Box Product Id]], tbl_Product[Product Id], tbl_Product[Pack Size])</f>
        <v/>
      </c>
      <c r="AM59" s="23">
        <f>(tbl_MTG_Set[[#This Row],[Play Booster Box Cost]]+v_Item_Shipping_Cost_In)/tbl_MTG_Set[[#This Row],[Play Booster Box Size]]</f>
        <v/>
      </c>
      <c r="AN59" s="23" t="n"/>
      <c r="AO59" s="23" t="n"/>
      <c r="AP59" s="23" t="n"/>
      <c r="AQ59" s="23" t="n"/>
      <c r="AT59" s="23">
        <f>tbl_MTG_Set[[#This Row],[Play Booster Sell Price CardMarket]]*tbl_MTG_Set[[#This Row],[Play Booster Expected Market Value]]/tbl_MTG_Set[[#This Row],[Play Boost Sealed Market Value]]</f>
        <v/>
      </c>
    </row>
    <row r="60" ht="15" customHeight="1" s="20">
      <c r="A60" s="19" t="n">
        <v>924</v>
      </c>
      <c r="B60" s="19" t="inlineStr">
        <is>
          <t>Apocalypse APC</t>
        </is>
      </c>
      <c r="C60" s="19" t="n">
        <v>143</v>
      </c>
      <c r="D60" s="28" t="n">
        <v>37046</v>
      </c>
      <c r="F60" s="19" t="inlineStr">
        <is>
          <t>en es fr de it pt ja ko ru 汉语 漢語</t>
        </is>
      </c>
      <c r="G60" s="19" t="n">
        <v>1794</v>
      </c>
      <c r="H60" s="19">
        <f>MONTH(NOW())+12*YEAR(NOW())-MONTH(tbl_MTG_Set[[#This Row],[Released On]])-12*YEAR(tbl_MTG_Set[[#This Row],[Released On]])</f>
        <v/>
      </c>
      <c r="I60" s="19">
        <f>_xlfn.xlookup(tbl_MTG_Set[[#This Row],[Type Name]], tbl_MTG_Set_Type[Set Type], tbl_MTG_Set_Type[Index], "(Set Type not found)")</f>
        <v/>
      </c>
      <c r="J60" s="19">
        <f>_xlfn.xlookup(tbl_MTG_Set[[#This Row],[Type Name]], tbl_MTG_Set_Type[Set Type], tbl_MTG_Set_Type[Buy Window Month Start], "(Set Type not found)")</f>
        <v/>
      </c>
      <c r="K60" s="28">
        <f>tbl_MTG_Set[[#This Row],[Released On]]+tbl_MTG_Set[[#This Row],[Buy Window Month Start]]*365.25/12</f>
        <v/>
      </c>
      <c r="L60" s="19">
        <f>_xlfn.xlookup(tbl_MTG_Set[[#This Row],[Type Name]], tbl_MTG_Set_Type[Set Type], tbl_MTG_Set_Type[Buy Window Month End], "(Set Type not found)", 0, 1)</f>
        <v/>
      </c>
      <c r="M60" s="28">
        <f>tbl_MTG_Set[[#This Row],[Released On]]+tbl_MTG_Set[[#This Row],[Buy Window Month End]]*365.25/12</f>
        <v/>
      </c>
      <c r="N60" s="28">
        <f>AND(NOW()&gt;=tbl_MTG_Set[[#This Row],[Buy Window Start]], NOW()&lt;=tbl_MTG_Set[[#This Row],[Buy Window End]])</f>
        <v/>
      </c>
      <c r="O60" s="19">
        <f>_xlfn.xlookup(tbl_MTG_Set[[#This Row],[Type Name]], tbl_MTG_Set_Type[Set Type], tbl_MTG_Set_Type[Heavy Printing Window Month Start], "(Set Type not found)", 0, 1)</f>
        <v/>
      </c>
      <c r="P60" s="28">
        <f>tbl_MTG_Set[[#This Row],[Released On]]+tbl_MTG_Set[[#This Row],[Heavy Printing Window Month Start]]*365.25/12</f>
        <v/>
      </c>
      <c r="Q60" s="19">
        <f>_xlfn.xlookup(tbl_MTG_Set[[#This Row],[Type Name]], tbl_MTG_Set_Type[Set Type], tbl_MTG_Set_Type[Heavy Printing Window Month End], "(Set Type not found)", 0, 1)</f>
        <v/>
      </c>
      <c r="R60" s="28">
        <f>tbl_MTG_Set[[#This Row],[Released On]]+tbl_MTG_Set[[#This Row],[Heavy Printing Window Month End]]*365.25/12</f>
        <v/>
      </c>
      <c r="S60" s="28">
        <f>AND(NOW()&gt;=tbl_MTG_Set[[#This Row],[Heavy Printing Window Start]], NOW()&lt;=tbl_MTG_Set[[#This Row],[Heavy Printing Window End]])</f>
        <v/>
      </c>
      <c r="T60" s="19">
        <f>_xlfn.xlookup(tbl_MTG_Set[[#This Row],[Type Name]], tbl_MTG_Set_Type[Set Type], tbl_MTG_Set_Type[Sell Window Month Start], "(Set Type not found)", 0, 1)</f>
        <v/>
      </c>
      <c r="U60" s="28">
        <f>tbl_MTG_Set[[#This Row],[Released On]]+tbl_MTG_Set[[#This Row],[Sell Window Month Start]]*365.25/12</f>
        <v/>
      </c>
      <c r="V60" s="19">
        <f>_xlfn.xlookup(tbl_MTG_Set[[#This Row],[Type Name]], tbl_MTG_Set_Type[Set Type], tbl_MTG_Set_Type[Sell Window Month End], "(Set Type not found)", 0, 1)</f>
        <v/>
      </c>
      <c r="W60" s="28">
        <f>tbl_MTG_Set[[#This Row],[Released On]]+tbl_MTG_Set[[#This Row],[Sell Window Month End]]*365.25/12</f>
        <v/>
      </c>
      <c r="X60" s="28">
        <f>AND(NOW()&gt;=tbl_MTG_Set[[#This Row],[Sell Window Start]], NOW()&lt;=tbl_MTG_Set[[#This Row],[Sell Window End]])</f>
        <v/>
      </c>
      <c r="AG60" s="23" t="n"/>
      <c r="AH60" s="23" t="n"/>
      <c r="AJ60" s="23">
        <f t="array" ref="AJ60:AJ60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60" s="23">
        <f t="array" ref="AK60:AK60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60" s="24">
        <f>_xlfn.xlookup(tbl_MTG_Set[[#This Row],[Play Booster Box Product Id]], tbl_Product[Product Id], tbl_Product[Pack Size])</f>
        <v/>
      </c>
      <c r="AM60" s="23">
        <f>(tbl_MTG_Set[[#This Row],[Play Booster Box Cost]]+v_Item_Shipping_Cost_In)/tbl_MTG_Set[[#This Row],[Play Booster Box Size]]</f>
        <v/>
      </c>
      <c r="AN60" s="23" t="n"/>
      <c r="AO60" s="23" t="n"/>
      <c r="AP60" s="23" t="n"/>
      <c r="AQ60" s="23" t="n"/>
      <c r="AT60" s="23">
        <f>tbl_MTG_Set[[#This Row],[Play Booster Sell Price CardMarket]]*tbl_MTG_Set[[#This Row],[Play Booster Expected Market Value]]/tbl_MTG_Set[[#This Row],[Play Boost Sealed Market Value]]</f>
        <v/>
      </c>
    </row>
    <row r="61" ht="15" customHeight="1" s="20">
      <c r="A61" s="19" t="n">
        <v>925</v>
      </c>
      <c r="B61" s="19" t="inlineStr">
        <is>
          <t>Apocalypse Promos PAPC</t>
        </is>
      </c>
      <c r="C61" s="19" t="n">
        <v>1</v>
      </c>
      <c r="D61" s="28" t="n">
        <v>37046</v>
      </c>
      <c r="F61" s="19" t="inlineStr">
        <is>
          <t>en es fr de it pt ja ko ru 汉语 漢語</t>
        </is>
      </c>
      <c r="G61" s="19" t="n">
        <v>1796</v>
      </c>
      <c r="H61" s="19">
        <f>MONTH(NOW())+12*YEAR(NOW())-MONTH(tbl_MTG_Set[[#This Row],[Released On]])-12*YEAR(tbl_MTG_Set[[#This Row],[Released On]])</f>
        <v/>
      </c>
      <c r="I61" s="19">
        <f>_xlfn.xlookup(tbl_MTG_Set[[#This Row],[Type Name]], tbl_MTG_Set_Type[Set Type], tbl_MTG_Set_Type[Index], "(Set Type not found)")</f>
        <v/>
      </c>
      <c r="J61" s="19">
        <f>_xlfn.xlookup(tbl_MTG_Set[[#This Row],[Type Name]], tbl_MTG_Set_Type[Set Type], tbl_MTG_Set_Type[Buy Window Month Start], "(Set Type not found)")</f>
        <v/>
      </c>
      <c r="K61" s="28">
        <f>tbl_MTG_Set[[#This Row],[Released On]]+tbl_MTG_Set[[#This Row],[Buy Window Month Start]]*365.25/12</f>
        <v/>
      </c>
      <c r="L61" s="19">
        <f>_xlfn.xlookup(tbl_MTG_Set[[#This Row],[Type Name]], tbl_MTG_Set_Type[Set Type], tbl_MTG_Set_Type[Buy Window Month End], "(Set Type not found)", 0, 1)</f>
        <v/>
      </c>
      <c r="M61" s="28">
        <f>tbl_MTG_Set[[#This Row],[Released On]]+tbl_MTG_Set[[#This Row],[Buy Window Month End]]*365.25/12</f>
        <v/>
      </c>
      <c r="N61" s="28">
        <f>AND(NOW()&gt;=tbl_MTG_Set[[#This Row],[Buy Window Start]], NOW()&lt;=tbl_MTG_Set[[#This Row],[Buy Window End]])</f>
        <v/>
      </c>
      <c r="O61" s="19">
        <f>_xlfn.xlookup(tbl_MTG_Set[[#This Row],[Type Name]], tbl_MTG_Set_Type[Set Type], tbl_MTG_Set_Type[Heavy Printing Window Month Start], "(Set Type not found)", 0, 1)</f>
        <v/>
      </c>
      <c r="P61" s="28">
        <f>tbl_MTG_Set[[#This Row],[Released On]]+tbl_MTG_Set[[#This Row],[Heavy Printing Window Month Start]]*365.25/12</f>
        <v/>
      </c>
      <c r="Q61" s="19">
        <f>_xlfn.xlookup(tbl_MTG_Set[[#This Row],[Type Name]], tbl_MTG_Set_Type[Set Type], tbl_MTG_Set_Type[Heavy Printing Window Month End], "(Set Type not found)", 0, 1)</f>
        <v/>
      </c>
      <c r="R61" s="28">
        <f>tbl_MTG_Set[[#This Row],[Released On]]+tbl_MTG_Set[[#This Row],[Heavy Printing Window Month End]]*365.25/12</f>
        <v/>
      </c>
      <c r="S61" s="28">
        <f>AND(NOW()&gt;=tbl_MTG_Set[[#This Row],[Heavy Printing Window Start]], NOW()&lt;=tbl_MTG_Set[[#This Row],[Heavy Printing Window End]])</f>
        <v/>
      </c>
      <c r="T61" s="19">
        <f>_xlfn.xlookup(tbl_MTG_Set[[#This Row],[Type Name]], tbl_MTG_Set_Type[Set Type], tbl_MTG_Set_Type[Sell Window Month Start], "(Set Type not found)", 0, 1)</f>
        <v/>
      </c>
      <c r="U61" s="28">
        <f>tbl_MTG_Set[[#This Row],[Released On]]+tbl_MTG_Set[[#This Row],[Sell Window Month Start]]*365.25/12</f>
        <v/>
      </c>
      <c r="V61" s="19">
        <f>_xlfn.xlookup(tbl_MTG_Set[[#This Row],[Type Name]], tbl_MTG_Set_Type[Set Type], tbl_MTG_Set_Type[Sell Window Month End], "(Set Type not found)", 0, 1)</f>
        <v/>
      </c>
      <c r="W61" s="28">
        <f>tbl_MTG_Set[[#This Row],[Released On]]+tbl_MTG_Set[[#This Row],[Sell Window Month End]]*365.25/12</f>
        <v/>
      </c>
      <c r="X61" s="28">
        <f>AND(NOW()&gt;=tbl_MTG_Set[[#This Row],[Sell Window Start]], NOW()&lt;=tbl_MTG_Set[[#This Row],[Sell Window End]])</f>
        <v/>
      </c>
      <c r="AG61" s="23" t="n"/>
      <c r="AH61" s="23" t="n"/>
      <c r="AJ61" s="23">
        <f t="array" ref="AJ61:AJ61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61" s="23">
        <f t="array" ref="AK61:AK61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61" s="24">
        <f>_xlfn.xlookup(tbl_MTG_Set[[#This Row],[Play Booster Box Product Id]], tbl_Product[Product Id], tbl_Product[Pack Size])</f>
        <v/>
      </c>
      <c r="AM61" s="23">
        <f>(tbl_MTG_Set[[#This Row],[Play Booster Box Cost]]+v_Item_Shipping_Cost_In)/tbl_MTG_Set[[#This Row],[Play Booster Box Size]]</f>
        <v/>
      </c>
      <c r="AN61" s="23" t="n"/>
      <c r="AO61" s="23" t="n"/>
      <c r="AP61" s="23" t="n"/>
      <c r="AQ61" s="23" t="n"/>
      <c r="AT61" s="23">
        <f>tbl_MTG_Set[[#This Row],[Play Booster Sell Price CardMarket]]*tbl_MTG_Set[[#This Row],[Play Booster Expected Market Value]]/tbl_MTG_Set[[#This Row],[Play Boost Sealed Market Value]]</f>
        <v/>
      </c>
    </row>
    <row r="62" ht="15" customHeight="1" s="20">
      <c r="A62" s="19" t="n">
        <v>1017</v>
      </c>
      <c r="B62" s="19" t="inlineStr">
        <is>
          <t>Arabian Nights ARN</t>
        </is>
      </c>
      <c r="C62" s="19" t="n">
        <v>92</v>
      </c>
      <c r="D62" s="28" t="n">
        <v>34320</v>
      </c>
      <c r="F62" s="19" t="inlineStr">
        <is>
          <t>en es fr de it pt ja ko ru 汉语 漢語</t>
        </is>
      </c>
      <c r="G62" s="19" t="n">
        <v>1980</v>
      </c>
      <c r="H62" s="19">
        <f>MONTH(NOW())+12*YEAR(NOW())-MONTH(tbl_MTG_Set[[#This Row],[Released On]])-12*YEAR(tbl_MTG_Set[[#This Row],[Released On]])</f>
        <v/>
      </c>
      <c r="I62" s="19">
        <f>_xlfn.xlookup(tbl_MTG_Set[[#This Row],[Type Name]], tbl_MTG_Set_Type[Set Type], tbl_MTG_Set_Type[Index], "(Set Type not found)")</f>
        <v/>
      </c>
      <c r="J62" s="19">
        <f>_xlfn.xlookup(tbl_MTG_Set[[#This Row],[Type Name]], tbl_MTG_Set_Type[Set Type], tbl_MTG_Set_Type[Buy Window Month Start], "(Set Type not found)")</f>
        <v/>
      </c>
      <c r="K62" s="28">
        <f>tbl_MTG_Set[[#This Row],[Released On]]+tbl_MTG_Set[[#This Row],[Buy Window Month Start]]*365.25/12</f>
        <v/>
      </c>
      <c r="L62" s="19">
        <f>_xlfn.xlookup(tbl_MTG_Set[[#This Row],[Type Name]], tbl_MTG_Set_Type[Set Type], tbl_MTG_Set_Type[Buy Window Month End], "(Set Type not found)", 0, 1)</f>
        <v/>
      </c>
      <c r="M62" s="28">
        <f>tbl_MTG_Set[[#This Row],[Released On]]+tbl_MTG_Set[[#This Row],[Buy Window Month End]]*365.25/12</f>
        <v/>
      </c>
      <c r="N62" s="28">
        <f>AND(NOW()&gt;=tbl_MTG_Set[[#This Row],[Buy Window Start]], NOW()&lt;=tbl_MTG_Set[[#This Row],[Buy Window End]])</f>
        <v/>
      </c>
      <c r="O62" s="19">
        <f>_xlfn.xlookup(tbl_MTG_Set[[#This Row],[Type Name]], tbl_MTG_Set_Type[Set Type], tbl_MTG_Set_Type[Heavy Printing Window Month Start], "(Set Type not found)", 0, 1)</f>
        <v/>
      </c>
      <c r="P62" s="28">
        <f>tbl_MTG_Set[[#This Row],[Released On]]+tbl_MTG_Set[[#This Row],[Heavy Printing Window Month Start]]*365.25/12</f>
        <v/>
      </c>
      <c r="Q62" s="19">
        <f>_xlfn.xlookup(tbl_MTG_Set[[#This Row],[Type Name]], tbl_MTG_Set_Type[Set Type], tbl_MTG_Set_Type[Heavy Printing Window Month End], "(Set Type not found)", 0, 1)</f>
        <v/>
      </c>
      <c r="R62" s="28">
        <f>tbl_MTG_Set[[#This Row],[Released On]]+tbl_MTG_Set[[#This Row],[Heavy Printing Window Month End]]*365.25/12</f>
        <v/>
      </c>
      <c r="S62" s="28">
        <f>AND(NOW()&gt;=tbl_MTG_Set[[#This Row],[Heavy Printing Window Start]], NOW()&lt;=tbl_MTG_Set[[#This Row],[Heavy Printing Window End]])</f>
        <v/>
      </c>
      <c r="T62" s="19">
        <f>_xlfn.xlookup(tbl_MTG_Set[[#This Row],[Type Name]], tbl_MTG_Set_Type[Set Type], tbl_MTG_Set_Type[Sell Window Month Start], "(Set Type not found)", 0, 1)</f>
        <v/>
      </c>
      <c r="U62" s="28">
        <f>tbl_MTG_Set[[#This Row],[Released On]]+tbl_MTG_Set[[#This Row],[Sell Window Month Start]]*365.25/12</f>
        <v/>
      </c>
      <c r="V62" s="19">
        <f>_xlfn.xlookup(tbl_MTG_Set[[#This Row],[Type Name]], tbl_MTG_Set_Type[Set Type], tbl_MTG_Set_Type[Sell Window Month End], "(Set Type not found)", 0, 1)</f>
        <v/>
      </c>
      <c r="W62" s="28">
        <f>tbl_MTG_Set[[#This Row],[Released On]]+tbl_MTG_Set[[#This Row],[Sell Window Month End]]*365.25/12</f>
        <v/>
      </c>
      <c r="X62" s="28">
        <f>AND(NOW()&gt;=tbl_MTG_Set[[#This Row],[Sell Window Start]], NOW()&lt;=tbl_MTG_Set[[#This Row],[Sell Window End]])</f>
        <v/>
      </c>
      <c r="AG62" s="23" t="n"/>
      <c r="AH62" s="23" t="n"/>
      <c r="AJ62" s="23">
        <f t="array" ref="AJ62:AJ62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62" s="23">
        <f t="array" ref="AK62:AK62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62" s="24">
        <f>_xlfn.xlookup(tbl_MTG_Set[[#This Row],[Play Booster Box Product Id]], tbl_Product[Product Id], tbl_Product[Pack Size])</f>
        <v/>
      </c>
      <c r="AM62" s="23">
        <f>(tbl_MTG_Set[[#This Row],[Play Booster Box Cost]]+v_Item_Shipping_Cost_In)/tbl_MTG_Set[[#This Row],[Play Booster Box Size]]</f>
        <v/>
      </c>
      <c r="AN62" s="23" t="n"/>
      <c r="AO62" s="23" t="n"/>
      <c r="AP62" s="23" t="n"/>
      <c r="AQ62" s="23" t="n"/>
      <c r="AT62" s="23">
        <f>tbl_MTG_Set[[#This Row],[Play Booster Sell Price CardMarket]]*tbl_MTG_Set[[#This Row],[Play Booster Expected Market Value]]/tbl_MTG_Set[[#This Row],[Play Boost Sealed Market Value]]</f>
        <v/>
      </c>
    </row>
    <row r="63" ht="15" customHeight="1" s="20">
      <c r="A63" s="19" t="n">
        <v>757</v>
      </c>
      <c r="B63" s="19" t="inlineStr">
        <is>
          <t>Archenemy ARC</t>
        </is>
      </c>
      <c r="C63" s="19" t="n">
        <v>150</v>
      </c>
      <c r="D63" s="28" t="n">
        <v>40347</v>
      </c>
      <c r="F63" s="19" t="inlineStr">
        <is>
          <t>en es fr de it pt ja ko ru 汉语 漢語</t>
        </is>
      </c>
      <c r="G63" s="19" t="n">
        <v>1460</v>
      </c>
      <c r="H63" s="19">
        <f>MONTH(NOW())+12*YEAR(NOW())-MONTH(tbl_MTG_Set[[#This Row],[Released On]])-12*YEAR(tbl_MTG_Set[[#This Row],[Released On]])</f>
        <v/>
      </c>
      <c r="I63" s="19">
        <f>_xlfn.xlookup(tbl_MTG_Set[[#This Row],[Type Name]], tbl_MTG_Set_Type[Set Type], tbl_MTG_Set_Type[Index], "(Set Type not found)")</f>
        <v/>
      </c>
      <c r="J63" s="19">
        <f>_xlfn.xlookup(tbl_MTG_Set[[#This Row],[Type Name]], tbl_MTG_Set_Type[Set Type], tbl_MTG_Set_Type[Buy Window Month Start], "(Set Type not found)")</f>
        <v/>
      </c>
      <c r="K63" s="28">
        <f>tbl_MTG_Set[[#This Row],[Released On]]+tbl_MTG_Set[[#This Row],[Buy Window Month Start]]*365.25/12</f>
        <v/>
      </c>
      <c r="L63" s="19">
        <f>_xlfn.xlookup(tbl_MTG_Set[[#This Row],[Type Name]], tbl_MTG_Set_Type[Set Type], tbl_MTG_Set_Type[Buy Window Month End], "(Set Type not found)", 0, 1)</f>
        <v/>
      </c>
      <c r="M63" s="28">
        <f>tbl_MTG_Set[[#This Row],[Released On]]+tbl_MTG_Set[[#This Row],[Buy Window Month End]]*365.25/12</f>
        <v/>
      </c>
      <c r="N63" s="28">
        <f>AND(NOW()&gt;=tbl_MTG_Set[[#This Row],[Buy Window Start]], NOW()&lt;=tbl_MTG_Set[[#This Row],[Buy Window End]])</f>
        <v/>
      </c>
      <c r="O63" s="19">
        <f>_xlfn.xlookup(tbl_MTG_Set[[#This Row],[Type Name]], tbl_MTG_Set_Type[Set Type], tbl_MTG_Set_Type[Heavy Printing Window Month Start], "(Set Type not found)", 0, 1)</f>
        <v/>
      </c>
      <c r="P63" s="28">
        <f>tbl_MTG_Set[[#This Row],[Released On]]+tbl_MTG_Set[[#This Row],[Heavy Printing Window Month Start]]*365.25/12</f>
        <v/>
      </c>
      <c r="Q63" s="19">
        <f>_xlfn.xlookup(tbl_MTG_Set[[#This Row],[Type Name]], tbl_MTG_Set_Type[Set Type], tbl_MTG_Set_Type[Heavy Printing Window Month End], "(Set Type not found)", 0, 1)</f>
        <v/>
      </c>
      <c r="R63" s="28">
        <f>tbl_MTG_Set[[#This Row],[Released On]]+tbl_MTG_Set[[#This Row],[Heavy Printing Window Month End]]*365.25/12</f>
        <v/>
      </c>
      <c r="S63" s="28">
        <f>AND(NOW()&gt;=tbl_MTG_Set[[#This Row],[Heavy Printing Window Start]], NOW()&lt;=tbl_MTG_Set[[#This Row],[Heavy Printing Window End]])</f>
        <v/>
      </c>
      <c r="T63" s="19">
        <f>_xlfn.xlookup(tbl_MTG_Set[[#This Row],[Type Name]], tbl_MTG_Set_Type[Set Type], tbl_MTG_Set_Type[Sell Window Month Start], "(Set Type not found)", 0, 1)</f>
        <v/>
      </c>
      <c r="U63" s="28">
        <f>tbl_MTG_Set[[#This Row],[Released On]]+tbl_MTG_Set[[#This Row],[Sell Window Month Start]]*365.25/12</f>
        <v/>
      </c>
      <c r="V63" s="19">
        <f>_xlfn.xlookup(tbl_MTG_Set[[#This Row],[Type Name]], tbl_MTG_Set_Type[Set Type], tbl_MTG_Set_Type[Sell Window Month End], "(Set Type not found)", 0, 1)</f>
        <v/>
      </c>
      <c r="W63" s="28">
        <f>tbl_MTG_Set[[#This Row],[Released On]]+tbl_MTG_Set[[#This Row],[Sell Window Month End]]*365.25/12</f>
        <v/>
      </c>
      <c r="X63" s="28">
        <f>AND(NOW()&gt;=tbl_MTG_Set[[#This Row],[Sell Window Start]], NOW()&lt;=tbl_MTG_Set[[#This Row],[Sell Window End]])</f>
        <v/>
      </c>
      <c r="AG63" s="23" t="n"/>
      <c r="AH63" s="23" t="n"/>
      <c r="AJ63" s="23">
        <f t="array" ref="AJ63:AJ63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63" s="23">
        <f t="array" ref="AK63:AK63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63" s="24">
        <f>_xlfn.xlookup(tbl_MTG_Set[[#This Row],[Play Booster Box Product Id]], tbl_Product[Product Id], tbl_Product[Pack Size])</f>
        <v/>
      </c>
      <c r="AM63" s="23">
        <f>(tbl_MTG_Set[[#This Row],[Play Booster Box Cost]]+v_Item_Shipping_Cost_In)/tbl_MTG_Set[[#This Row],[Play Booster Box Size]]</f>
        <v/>
      </c>
      <c r="AN63" s="23" t="n"/>
      <c r="AO63" s="23" t="n"/>
      <c r="AP63" s="23" t="n"/>
      <c r="AQ63" s="23" t="n"/>
      <c r="AT63" s="23">
        <f>tbl_MTG_Set[[#This Row],[Play Booster Sell Price CardMarket]]*tbl_MTG_Set[[#This Row],[Play Booster Expected Market Value]]/tbl_MTG_Set[[#This Row],[Play Boost Sealed Market Value]]</f>
        <v/>
      </c>
    </row>
    <row r="64" ht="15" customHeight="1" s="20">
      <c r="A64" s="19" t="n">
        <v>758</v>
      </c>
      <c r="B64" s="19" t="inlineStr">
        <is>
          <t>Archenemy Schemes OARC</t>
        </is>
      </c>
      <c r="C64" s="19" t="n">
        <v>45</v>
      </c>
      <c r="D64" s="28" t="n">
        <v>40347</v>
      </c>
      <c r="F64" s="19" t="inlineStr">
        <is>
          <t>en es fr de it pt ja ko ru 汉语 漢語</t>
        </is>
      </c>
      <c r="G64" s="19" t="n">
        <v>1462</v>
      </c>
      <c r="H64" s="19">
        <f>MONTH(NOW())+12*YEAR(NOW())-MONTH(tbl_MTG_Set[[#This Row],[Released On]])-12*YEAR(tbl_MTG_Set[[#This Row],[Released On]])</f>
        <v/>
      </c>
      <c r="I64" s="19">
        <f>_xlfn.xlookup(tbl_MTG_Set[[#This Row],[Type Name]], tbl_MTG_Set_Type[Set Type], tbl_MTG_Set_Type[Index], "(Set Type not found)")</f>
        <v/>
      </c>
      <c r="J64" s="19">
        <f>_xlfn.xlookup(tbl_MTG_Set[[#This Row],[Type Name]], tbl_MTG_Set_Type[Set Type], tbl_MTG_Set_Type[Buy Window Month Start], "(Set Type not found)")</f>
        <v/>
      </c>
      <c r="K64" s="28">
        <f>tbl_MTG_Set[[#This Row],[Released On]]+tbl_MTG_Set[[#This Row],[Buy Window Month Start]]*365.25/12</f>
        <v/>
      </c>
      <c r="L64" s="19">
        <f>_xlfn.xlookup(tbl_MTG_Set[[#This Row],[Type Name]], tbl_MTG_Set_Type[Set Type], tbl_MTG_Set_Type[Buy Window Month End], "(Set Type not found)", 0, 1)</f>
        <v/>
      </c>
      <c r="M64" s="28">
        <f>tbl_MTG_Set[[#This Row],[Released On]]+tbl_MTG_Set[[#This Row],[Buy Window Month End]]*365.25/12</f>
        <v/>
      </c>
      <c r="N64" s="28">
        <f>AND(NOW()&gt;=tbl_MTG_Set[[#This Row],[Buy Window Start]], NOW()&lt;=tbl_MTG_Set[[#This Row],[Buy Window End]])</f>
        <v/>
      </c>
      <c r="O64" s="19">
        <f>_xlfn.xlookup(tbl_MTG_Set[[#This Row],[Type Name]], tbl_MTG_Set_Type[Set Type], tbl_MTG_Set_Type[Heavy Printing Window Month Start], "(Set Type not found)", 0, 1)</f>
        <v/>
      </c>
      <c r="P64" s="28">
        <f>tbl_MTG_Set[[#This Row],[Released On]]+tbl_MTG_Set[[#This Row],[Heavy Printing Window Month Start]]*365.25/12</f>
        <v/>
      </c>
      <c r="Q64" s="19">
        <f>_xlfn.xlookup(tbl_MTG_Set[[#This Row],[Type Name]], tbl_MTG_Set_Type[Set Type], tbl_MTG_Set_Type[Heavy Printing Window Month End], "(Set Type not found)", 0, 1)</f>
        <v/>
      </c>
      <c r="R64" s="28">
        <f>tbl_MTG_Set[[#This Row],[Released On]]+tbl_MTG_Set[[#This Row],[Heavy Printing Window Month End]]*365.25/12</f>
        <v/>
      </c>
      <c r="S64" s="28">
        <f>AND(NOW()&gt;=tbl_MTG_Set[[#This Row],[Heavy Printing Window Start]], NOW()&lt;=tbl_MTG_Set[[#This Row],[Heavy Printing Window End]])</f>
        <v/>
      </c>
      <c r="T64" s="19">
        <f>_xlfn.xlookup(tbl_MTG_Set[[#This Row],[Type Name]], tbl_MTG_Set_Type[Set Type], tbl_MTG_Set_Type[Sell Window Month Start], "(Set Type not found)", 0, 1)</f>
        <v/>
      </c>
      <c r="U64" s="28">
        <f>tbl_MTG_Set[[#This Row],[Released On]]+tbl_MTG_Set[[#This Row],[Sell Window Month Start]]*365.25/12</f>
        <v/>
      </c>
      <c r="V64" s="19">
        <f>_xlfn.xlookup(tbl_MTG_Set[[#This Row],[Type Name]], tbl_MTG_Set_Type[Set Type], tbl_MTG_Set_Type[Sell Window Month End], "(Set Type not found)", 0, 1)</f>
        <v/>
      </c>
      <c r="W64" s="28">
        <f>tbl_MTG_Set[[#This Row],[Released On]]+tbl_MTG_Set[[#This Row],[Sell Window Month End]]*365.25/12</f>
        <v/>
      </c>
      <c r="X64" s="28">
        <f>AND(NOW()&gt;=tbl_MTG_Set[[#This Row],[Sell Window Start]], NOW()&lt;=tbl_MTG_Set[[#This Row],[Sell Window End]])</f>
        <v/>
      </c>
      <c r="AG64" s="23" t="n"/>
      <c r="AH64" s="23" t="n"/>
      <c r="AJ64" s="23">
        <f t="array" ref="AJ64:AJ64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64" s="23">
        <f t="array" ref="AK64:AK64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64" s="24">
        <f>_xlfn.xlookup(tbl_MTG_Set[[#This Row],[Play Booster Box Product Id]], tbl_Product[Product Id], tbl_Product[Pack Size])</f>
        <v/>
      </c>
      <c r="AM64" s="23">
        <f>(tbl_MTG_Set[[#This Row],[Play Booster Box Cost]]+v_Item_Shipping_Cost_In)/tbl_MTG_Set[[#This Row],[Play Booster Box Size]]</f>
        <v/>
      </c>
      <c r="AN64" s="23" t="n"/>
      <c r="AO64" s="23" t="n"/>
      <c r="AP64" s="23" t="n"/>
      <c r="AQ64" s="23" t="n"/>
      <c r="AT64" s="23">
        <f>tbl_MTG_Set[[#This Row],[Play Booster Sell Price CardMarket]]*tbl_MTG_Set[[#This Row],[Play Booster Expected Market Value]]/tbl_MTG_Set[[#This Row],[Play Boost Sealed Market Value]]</f>
        <v/>
      </c>
    </row>
    <row r="65" ht="15" customHeight="1" s="20">
      <c r="A65" s="19" t="n">
        <v>528</v>
      </c>
      <c r="B65" s="19" t="inlineStr">
        <is>
          <t>Archenemy: Nicol Bolas E01</t>
        </is>
      </c>
      <c r="C65" s="19" t="n">
        <v>106</v>
      </c>
      <c r="D65" s="28" t="n">
        <v>42902</v>
      </c>
      <c r="F65" s="19" t="inlineStr">
        <is>
          <t>en es fr de it pt ja ko ru 汉语 漢語</t>
        </is>
      </c>
      <c r="G65" s="19" t="n">
        <v>1002</v>
      </c>
      <c r="H65" s="19">
        <f>MONTH(NOW())+12*YEAR(NOW())-MONTH(tbl_MTG_Set[[#This Row],[Released On]])-12*YEAR(tbl_MTG_Set[[#This Row],[Released On]])</f>
        <v/>
      </c>
      <c r="I65" s="19">
        <f>_xlfn.xlookup(tbl_MTG_Set[[#This Row],[Type Name]], tbl_MTG_Set_Type[Set Type], tbl_MTG_Set_Type[Index], "(Set Type not found)")</f>
        <v/>
      </c>
      <c r="J65" s="19">
        <f>_xlfn.xlookup(tbl_MTG_Set[[#This Row],[Type Name]], tbl_MTG_Set_Type[Set Type], tbl_MTG_Set_Type[Buy Window Month Start], "(Set Type not found)")</f>
        <v/>
      </c>
      <c r="K65" s="28">
        <f>tbl_MTG_Set[[#This Row],[Released On]]+tbl_MTG_Set[[#This Row],[Buy Window Month Start]]*365.25/12</f>
        <v/>
      </c>
      <c r="L65" s="19">
        <f>_xlfn.xlookup(tbl_MTG_Set[[#This Row],[Type Name]], tbl_MTG_Set_Type[Set Type], tbl_MTG_Set_Type[Buy Window Month End], "(Set Type not found)", 0, 1)</f>
        <v/>
      </c>
      <c r="M65" s="28">
        <f>tbl_MTG_Set[[#This Row],[Released On]]+tbl_MTG_Set[[#This Row],[Buy Window Month End]]*365.25/12</f>
        <v/>
      </c>
      <c r="N65" s="28">
        <f>AND(NOW()&gt;=tbl_MTG_Set[[#This Row],[Buy Window Start]], NOW()&lt;=tbl_MTG_Set[[#This Row],[Buy Window End]])</f>
        <v/>
      </c>
      <c r="O65" s="19">
        <f>_xlfn.xlookup(tbl_MTG_Set[[#This Row],[Type Name]], tbl_MTG_Set_Type[Set Type], tbl_MTG_Set_Type[Heavy Printing Window Month Start], "(Set Type not found)", 0, 1)</f>
        <v/>
      </c>
      <c r="P65" s="28">
        <f>tbl_MTG_Set[[#This Row],[Released On]]+tbl_MTG_Set[[#This Row],[Heavy Printing Window Month Start]]*365.25/12</f>
        <v/>
      </c>
      <c r="Q65" s="19">
        <f>_xlfn.xlookup(tbl_MTG_Set[[#This Row],[Type Name]], tbl_MTG_Set_Type[Set Type], tbl_MTG_Set_Type[Heavy Printing Window Month End], "(Set Type not found)", 0, 1)</f>
        <v/>
      </c>
      <c r="R65" s="28">
        <f>tbl_MTG_Set[[#This Row],[Released On]]+tbl_MTG_Set[[#This Row],[Heavy Printing Window Month End]]*365.25/12</f>
        <v/>
      </c>
      <c r="S65" s="28">
        <f>AND(NOW()&gt;=tbl_MTG_Set[[#This Row],[Heavy Printing Window Start]], NOW()&lt;=tbl_MTG_Set[[#This Row],[Heavy Printing Window End]])</f>
        <v/>
      </c>
      <c r="T65" s="19">
        <f>_xlfn.xlookup(tbl_MTG_Set[[#This Row],[Type Name]], tbl_MTG_Set_Type[Set Type], tbl_MTG_Set_Type[Sell Window Month Start], "(Set Type not found)", 0, 1)</f>
        <v/>
      </c>
      <c r="U65" s="28">
        <f>tbl_MTG_Set[[#This Row],[Released On]]+tbl_MTG_Set[[#This Row],[Sell Window Month Start]]*365.25/12</f>
        <v/>
      </c>
      <c r="V65" s="19">
        <f>_xlfn.xlookup(tbl_MTG_Set[[#This Row],[Type Name]], tbl_MTG_Set_Type[Set Type], tbl_MTG_Set_Type[Sell Window Month End], "(Set Type not found)", 0, 1)</f>
        <v/>
      </c>
      <c r="W65" s="28">
        <f>tbl_MTG_Set[[#This Row],[Released On]]+tbl_MTG_Set[[#This Row],[Sell Window Month End]]*365.25/12</f>
        <v/>
      </c>
      <c r="X65" s="28">
        <f>AND(NOW()&gt;=tbl_MTG_Set[[#This Row],[Sell Window Start]], NOW()&lt;=tbl_MTG_Set[[#This Row],[Sell Window End]])</f>
        <v/>
      </c>
      <c r="AG65" s="23" t="n"/>
      <c r="AH65" s="23" t="n"/>
      <c r="AJ65" s="23">
        <f t="array" ref="AJ65:AJ65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65" s="23">
        <f t="array" ref="AK65:AK65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65" s="24">
        <f>_xlfn.xlookup(tbl_MTG_Set[[#This Row],[Play Booster Box Product Id]], tbl_Product[Product Id], tbl_Product[Pack Size])</f>
        <v/>
      </c>
      <c r="AM65" s="23">
        <f>(tbl_MTG_Set[[#This Row],[Play Booster Box Cost]]+v_Item_Shipping_Cost_In)/tbl_MTG_Set[[#This Row],[Play Booster Box Size]]</f>
        <v/>
      </c>
      <c r="AN65" s="23" t="n"/>
      <c r="AO65" s="23" t="n"/>
      <c r="AP65" s="23" t="n"/>
      <c r="AQ65" s="23" t="n"/>
      <c r="AT65" s="23">
        <f>tbl_MTG_Set[[#This Row],[Play Booster Sell Price CardMarket]]*tbl_MTG_Set[[#This Row],[Play Booster Expected Market Value]]/tbl_MTG_Set[[#This Row],[Play Boost Sealed Market Value]]</f>
        <v/>
      </c>
    </row>
    <row r="66" ht="15" customHeight="1" s="20">
      <c r="A66" s="19" t="n">
        <v>530</v>
      </c>
      <c r="B66" s="19" t="inlineStr">
        <is>
          <t>Archenemy: Nicol Bolas Schemes OE01</t>
        </is>
      </c>
      <c r="C66" s="19" t="n">
        <v>20</v>
      </c>
      <c r="D66" s="28" t="n">
        <v>42902</v>
      </c>
      <c r="F66" s="19" t="inlineStr">
        <is>
          <t>en es fr de it pt ja ko ru 汉语 漢語</t>
        </is>
      </c>
      <c r="G66" s="19" t="n">
        <v>1006</v>
      </c>
      <c r="H66" s="19">
        <f>MONTH(NOW())+12*YEAR(NOW())-MONTH(tbl_MTG_Set[[#This Row],[Released On]])-12*YEAR(tbl_MTG_Set[[#This Row],[Released On]])</f>
        <v/>
      </c>
      <c r="I66" s="19">
        <f>_xlfn.xlookup(tbl_MTG_Set[[#This Row],[Type Name]], tbl_MTG_Set_Type[Set Type], tbl_MTG_Set_Type[Index], "(Set Type not found)")</f>
        <v/>
      </c>
      <c r="J66" s="19">
        <f>_xlfn.xlookup(tbl_MTG_Set[[#This Row],[Type Name]], tbl_MTG_Set_Type[Set Type], tbl_MTG_Set_Type[Buy Window Month Start], "(Set Type not found)")</f>
        <v/>
      </c>
      <c r="K66" s="28">
        <f>tbl_MTG_Set[[#This Row],[Released On]]+tbl_MTG_Set[[#This Row],[Buy Window Month Start]]*365.25/12</f>
        <v/>
      </c>
      <c r="L66" s="19">
        <f>_xlfn.xlookup(tbl_MTG_Set[[#This Row],[Type Name]], tbl_MTG_Set_Type[Set Type], tbl_MTG_Set_Type[Buy Window Month End], "(Set Type not found)", 0, 1)</f>
        <v/>
      </c>
      <c r="M66" s="28">
        <f>tbl_MTG_Set[[#This Row],[Released On]]+tbl_MTG_Set[[#This Row],[Buy Window Month End]]*365.25/12</f>
        <v/>
      </c>
      <c r="N66" s="28">
        <f>AND(NOW()&gt;=tbl_MTG_Set[[#This Row],[Buy Window Start]], NOW()&lt;=tbl_MTG_Set[[#This Row],[Buy Window End]])</f>
        <v/>
      </c>
      <c r="O66" s="19">
        <f>_xlfn.xlookup(tbl_MTG_Set[[#This Row],[Type Name]], tbl_MTG_Set_Type[Set Type], tbl_MTG_Set_Type[Heavy Printing Window Month Start], "(Set Type not found)", 0, 1)</f>
        <v/>
      </c>
      <c r="P66" s="28">
        <f>tbl_MTG_Set[[#This Row],[Released On]]+tbl_MTG_Set[[#This Row],[Heavy Printing Window Month Start]]*365.25/12</f>
        <v/>
      </c>
      <c r="Q66" s="19">
        <f>_xlfn.xlookup(tbl_MTG_Set[[#This Row],[Type Name]], tbl_MTG_Set_Type[Set Type], tbl_MTG_Set_Type[Heavy Printing Window Month End], "(Set Type not found)", 0, 1)</f>
        <v/>
      </c>
      <c r="R66" s="28">
        <f>tbl_MTG_Set[[#This Row],[Released On]]+tbl_MTG_Set[[#This Row],[Heavy Printing Window Month End]]*365.25/12</f>
        <v/>
      </c>
      <c r="S66" s="28">
        <f>AND(NOW()&gt;=tbl_MTG_Set[[#This Row],[Heavy Printing Window Start]], NOW()&lt;=tbl_MTG_Set[[#This Row],[Heavy Printing Window End]])</f>
        <v/>
      </c>
      <c r="T66" s="19">
        <f>_xlfn.xlookup(tbl_MTG_Set[[#This Row],[Type Name]], tbl_MTG_Set_Type[Set Type], tbl_MTG_Set_Type[Sell Window Month Start], "(Set Type not found)", 0, 1)</f>
        <v/>
      </c>
      <c r="U66" s="28">
        <f>tbl_MTG_Set[[#This Row],[Released On]]+tbl_MTG_Set[[#This Row],[Sell Window Month Start]]*365.25/12</f>
        <v/>
      </c>
      <c r="V66" s="19">
        <f>_xlfn.xlookup(tbl_MTG_Set[[#This Row],[Type Name]], tbl_MTG_Set_Type[Set Type], tbl_MTG_Set_Type[Sell Window Month End], "(Set Type not found)", 0, 1)</f>
        <v/>
      </c>
      <c r="W66" s="28">
        <f>tbl_MTG_Set[[#This Row],[Released On]]+tbl_MTG_Set[[#This Row],[Sell Window Month End]]*365.25/12</f>
        <v/>
      </c>
      <c r="X66" s="28">
        <f>AND(NOW()&gt;=tbl_MTG_Set[[#This Row],[Sell Window Start]], NOW()&lt;=tbl_MTG_Set[[#This Row],[Sell Window End]])</f>
        <v/>
      </c>
      <c r="AG66" s="23" t="n"/>
      <c r="AH66" s="23" t="n"/>
      <c r="AJ66" s="23">
        <f t="array" ref="AJ66:AJ66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66" s="23">
        <f t="array" ref="AK66:AK66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66" s="24">
        <f>_xlfn.xlookup(tbl_MTG_Set[[#This Row],[Play Booster Box Product Id]], tbl_Product[Product Id], tbl_Product[Pack Size])</f>
        <v/>
      </c>
      <c r="AM66" s="23">
        <f>(tbl_MTG_Set[[#This Row],[Play Booster Box Cost]]+v_Item_Shipping_Cost_In)/tbl_MTG_Set[[#This Row],[Play Booster Box Size]]</f>
        <v/>
      </c>
      <c r="AN66" s="23" t="n"/>
      <c r="AO66" s="23" t="n"/>
      <c r="AP66" s="23" t="n"/>
      <c r="AQ66" s="23" t="n"/>
      <c r="AT66" s="23">
        <f>tbl_MTG_Set[[#This Row],[Play Booster Sell Price CardMarket]]*tbl_MTG_Set[[#This Row],[Play Booster Expected Market Value]]/tbl_MTG_Set[[#This Row],[Play Boost Sealed Market Value]]</f>
        <v/>
      </c>
    </row>
    <row r="67" ht="15" customHeight="1" s="20">
      <c r="A67" s="19" t="n">
        <v>529</v>
      </c>
      <c r="B67" s="19" t="inlineStr">
        <is>
          <t>Archenemy: Nicol Bolas Tokens TE01</t>
        </is>
      </c>
      <c r="C67" s="19" t="n">
        <v>5</v>
      </c>
      <c r="D67" s="28" t="n">
        <v>42986</v>
      </c>
      <c r="F67" s="19" t="inlineStr">
        <is>
          <t>en es fr de it pt ja ko ru 汉语 漢語</t>
        </is>
      </c>
      <c r="G67" s="19" t="n">
        <v>1004</v>
      </c>
      <c r="H67" s="19">
        <f>MONTH(NOW())+12*YEAR(NOW())-MONTH(tbl_MTG_Set[[#This Row],[Released On]])-12*YEAR(tbl_MTG_Set[[#This Row],[Released On]])</f>
        <v/>
      </c>
      <c r="I67" s="19">
        <f>_xlfn.xlookup(tbl_MTG_Set[[#This Row],[Type Name]], tbl_MTG_Set_Type[Set Type], tbl_MTG_Set_Type[Index], "(Set Type not found)")</f>
        <v/>
      </c>
      <c r="J67" s="19">
        <f>_xlfn.xlookup(tbl_MTG_Set[[#This Row],[Type Name]], tbl_MTG_Set_Type[Set Type], tbl_MTG_Set_Type[Buy Window Month Start], "(Set Type not found)")</f>
        <v/>
      </c>
      <c r="K67" s="28">
        <f>tbl_MTG_Set[[#This Row],[Released On]]+tbl_MTG_Set[[#This Row],[Buy Window Month Start]]*365.25/12</f>
        <v/>
      </c>
      <c r="L67" s="19">
        <f>_xlfn.xlookup(tbl_MTG_Set[[#This Row],[Type Name]], tbl_MTG_Set_Type[Set Type], tbl_MTG_Set_Type[Buy Window Month End], "(Set Type not found)", 0, 1)</f>
        <v/>
      </c>
      <c r="M67" s="28">
        <f>tbl_MTG_Set[[#This Row],[Released On]]+tbl_MTG_Set[[#This Row],[Buy Window Month End]]*365.25/12</f>
        <v/>
      </c>
      <c r="N67" s="28">
        <f>AND(NOW()&gt;=tbl_MTG_Set[[#This Row],[Buy Window Start]], NOW()&lt;=tbl_MTG_Set[[#This Row],[Buy Window End]])</f>
        <v/>
      </c>
      <c r="O67" s="19">
        <f>_xlfn.xlookup(tbl_MTG_Set[[#This Row],[Type Name]], tbl_MTG_Set_Type[Set Type], tbl_MTG_Set_Type[Heavy Printing Window Month Start], "(Set Type not found)", 0, 1)</f>
        <v/>
      </c>
      <c r="P67" s="28">
        <f>tbl_MTG_Set[[#This Row],[Released On]]+tbl_MTG_Set[[#This Row],[Heavy Printing Window Month Start]]*365.25/12</f>
        <v/>
      </c>
      <c r="Q67" s="19">
        <f>_xlfn.xlookup(tbl_MTG_Set[[#This Row],[Type Name]], tbl_MTG_Set_Type[Set Type], tbl_MTG_Set_Type[Heavy Printing Window Month End], "(Set Type not found)", 0, 1)</f>
        <v/>
      </c>
      <c r="R67" s="28">
        <f>tbl_MTG_Set[[#This Row],[Released On]]+tbl_MTG_Set[[#This Row],[Heavy Printing Window Month End]]*365.25/12</f>
        <v/>
      </c>
      <c r="S67" s="28">
        <f>AND(NOW()&gt;=tbl_MTG_Set[[#This Row],[Heavy Printing Window Start]], NOW()&lt;=tbl_MTG_Set[[#This Row],[Heavy Printing Window End]])</f>
        <v/>
      </c>
      <c r="T67" s="19">
        <f>_xlfn.xlookup(tbl_MTG_Set[[#This Row],[Type Name]], tbl_MTG_Set_Type[Set Type], tbl_MTG_Set_Type[Sell Window Month Start], "(Set Type not found)", 0, 1)</f>
        <v/>
      </c>
      <c r="U67" s="28">
        <f>tbl_MTG_Set[[#This Row],[Released On]]+tbl_MTG_Set[[#This Row],[Sell Window Month Start]]*365.25/12</f>
        <v/>
      </c>
      <c r="V67" s="19">
        <f>_xlfn.xlookup(tbl_MTG_Set[[#This Row],[Type Name]], tbl_MTG_Set_Type[Set Type], tbl_MTG_Set_Type[Sell Window Month End], "(Set Type not found)", 0, 1)</f>
        <v/>
      </c>
      <c r="W67" s="28">
        <f>tbl_MTG_Set[[#This Row],[Released On]]+tbl_MTG_Set[[#This Row],[Sell Window Month End]]*365.25/12</f>
        <v/>
      </c>
      <c r="X67" s="28">
        <f>AND(NOW()&gt;=tbl_MTG_Set[[#This Row],[Sell Window Start]], NOW()&lt;=tbl_MTG_Set[[#This Row],[Sell Window End]])</f>
        <v/>
      </c>
      <c r="AG67" s="23" t="n"/>
      <c r="AH67" s="23" t="n"/>
      <c r="AJ67" s="23">
        <f t="array" ref="AJ67:AJ67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67" s="23">
        <f t="array" ref="AK67:AK67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67" s="24">
        <f>_xlfn.xlookup(tbl_MTG_Set[[#This Row],[Play Booster Box Product Id]], tbl_Product[Product Id], tbl_Product[Pack Size])</f>
        <v/>
      </c>
      <c r="AM67" s="23">
        <f>(tbl_MTG_Set[[#This Row],[Play Booster Box Cost]]+v_Item_Shipping_Cost_In)/tbl_MTG_Set[[#This Row],[Play Booster Box Size]]</f>
        <v/>
      </c>
      <c r="AN67" s="23" t="n"/>
      <c r="AO67" s="23" t="n"/>
      <c r="AP67" s="23" t="n"/>
      <c r="AQ67" s="23" t="n"/>
      <c r="AT67" s="23">
        <f>tbl_MTG_Set[[#This Row],[Play Booster Sell Price CardMarket]]*tbl_MTG_Set[[#This Row],[Play Booster Expected Market Value]]/tbl_MTG_Set[[#This Row],[Play Boost Sealed Market Value]]</f>
        <v/>
      </c>
    </row>
    <row r="68" ht="15" customHeight="1" s="20">
      <c r="A68" s="19" t="n">
        <v>29</v>
      </c>
      <c r="B68" s="19" t="inlineStr">
        <is>
          <t>Arena Anthology 1 AA1</t>
        </is>
      </c>
      <c r="C68" s="19" t="n">
        <v>26</v>
      </c>
      <c r="D68" s="28" t="n">
        <v>45888</v>
      </c>
      <c r="F68" s="19" t="inlineStr">
        <is>
          <t>en es fr de it pt ja ko ru 汉语 漢語</t>
        </is>
      </c>
      <c r="G68" s="19" t="n">
        <v>30</v>
      </c>
      <c r="H68" s="19">
        <f>MONTH(NOW())+12*YEAR(NOW())-MONTH(tbl_MTG_Set[[#This Row],[Released On]])-12*YEAR(tbl_MTG_Set[[#This Row],[Released On]])</f>
        <v/>
      </c>
      <c r="I68" s="19">
        <f>_xlfn.xlookup(tbl_MTG_Set[[#This Row],[Type Name]], tbl_MTG_Set_Type[Set Type], tbl_MTG_Set_Type[Index], "(Set Type not found)")</f>
        <v/>
      </c>
      <c r="J68" s="19">
        <f>_xlfn.xlookup(tbl_MTG_Set[[#This Row],[Type Name]], tbl_MTG_Set_Type[Set Type], tbl_MTG_Set_Type[Buy Window Month Start], "(Set Type not found)")</f>
        <v/>
      </c>
      <c r="K68" s="28">
        <f>tbl_MTG_Set[[#This Row],[Released On]]+tbl_MTG_Set[[#This Row],[Buy Window Month Start]]*365.25/12</f>
        <v/>
      </c>
      <c r="L68" s="19">
        <f>_xlfn.xlookup(tbl_MTG_Set[[#This Row],[Type Name]], tbl_MTG_Set_Type[Set Type], tbl_MTG_Set_Type[Buy Window Month End], "(Set Type not found)", 0, 1)</f>
        <v/>
      </c>
      <c r="M68" s="28">
        <f>tbl_MTG_Set[[#This Row],[Released On]]+tbl_MTG_Set[[#This Row],[Buy Window Month End]]*365.25/12</f>
        <v/>
      </c>
      <c r="N68" s="28">
        <f>AND(NOW()&gt;=tbl_MTG_Set[[#This Row],[Buy Window Start]], NOW()&lt;=tbl_MTG_Set[[#This Row],[Buy Window End]])</f>
        <v/>
      </c>
      <c r="O68" s="19">
        <f>_xlfn.xlookup(tbl_MTG_Set[[#This Row],[Type Name]], tbl_MTG_Set_Type[Set Type], tbl_MTG_Set_Type[Heavy Printing Window Month Start], "(Set Type not found)", 0, 1)</f>
        <v/>
      </c>
      <c r="P68" s="28">
        <f>tbl_MTG_Set[[#This Row],[Released On]]+tbl_MTG_Set[[#This Row],[Heavy Printing Window Month Start]]*365.25/12</f>
        <v/>
      </c>
      <c r="Q68" s="19">
        <f>_xlfn.xlookup(tbl_MTG_Set[[#This Row],[Type Name]], tbl_MTG_Set_Type[Set Type], tbl_MTG_Set_Type[Heavy Printing Window Month End], "(Set Type not found)", 0, 1)</f>
        <v/>
      </c>
      <c r="R68" s="28">
        <f>tbl_MTG_Set[[#This Row],[Released On]]+tbl_MTG_Set[[#This Row],[Heavy Printing Window Month End]]*365.25/12</f>
        <v/>
      </c>
      <c r="S68" s="28">
        <f>AND(NOW()&gt;=tbl_MTG_Set[[#This Row],[Heavy Printing Window Start]], NOW()&lt;=tbl_MTG_Set[[#This Row],[Heavy Printing Window End]])</f>
        <v/>
      </c>
      <c r="T68" s="19">
        <f>_xlfn.xlookup(tbl_MTG_Set[[#This Row],[Type Name]], tbl_MTG_Set_Type[Set Type], tbl_MTG_Set_Type[Sell Window Month Start], "(Set Type not found)", 0, 1)</f>
        <v/>
      </c>
      <c r="U68" s="28">
        <f>tbl_MTG_Set[[#This Row],[Released On]]+tbl_MTG_Set[[#This Row],[Sell Window Month Start]]*365.25/12</f>
        <v/>
      </c>
      <c r="V68" s="19">
        <f>_xlfn.xlookup(tbl_MTG_Set[[#This Row],[Type Name]], tbl_MTG_Set_Type[Set Type], tbl_MTG_Set_Type[Sell Window Month End], "(Set Type not found)", 0, 1)</f>
        <v/>
      </c>
      <c r="W68" s="28">
        <f>tbl_MTG_Set[[#This Row],[Released On]]+tbl_MTG_Set[[#This Row],[Sell Window Month End]]*365.25/12</f>
        <v/>
      </c>
      <c r="X68" s="28">
        <f>AND(NOW()&gt;=tbl_MTG_Set[[#This Row],[Sell Window Start]], NOW()&lt;=tbl_MTG_Set[[#This Row],[Sell Window End]])</f>
        <v/>
      </c>
      <c r="AG68" s="23" t="n"/>
      <c r="AH68" s="23" t="n"/>
      <c r="AJ68" s="23">
        <f t="array" ref="AJ68:AJ68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68" s="23">
        <f t="array" ref="AK68:AK68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68" s="24">
        <f>_xlfn.xlookup(tbl_MTG_Set[[#This Row],[Play Booster Box Product Id]], tbl_Product[Product Id], tbl_Product[Pack Size])</f>
        <v/>
      </c>
      <c r="AM68" s="23">
        <f>(tbl_MTG_Set[[#This Row],[Play Booster Box Cost]]+v_Item_Shipping_Cost_In)/tbl_MTG_Set[[#This Row],[Play Booster Box Size]]</f>
        <v/>
      </c>
      <c r="AN68" s="23" t="n"/>
      <c r="AO68" s="23" t="n"/>
      <c r="AP68" s="23" t="n"/>
      <c r="AQ68" s="23" t="n"/>
      <c r="AT68" s="23">
        <f>tbl_MTG_Set[[#This Row],[Play Booster Sell Price CardMarket]]*tbl_MTG_Set[[#This Row],[Play Booster Expected Market Value]]/tbl_MTG_Set[[#This Row],[Play Boost Sealed Market Value]]</f>
        <v/>
      </c>
    </row>
    <row r="69" ht="15" customHeight="1" s="20">
      <c r="A69" s="19" t="n">
        <v>28</v>
      </c>
      <c r="B69" s="19" t="inlineStr">
        <is>
          <t>Arena Anthology 2 AA2</t>
        </is>
      </c>
      <c r="C69" s="19" t="n">
        <v>25</v>
      </c>
      <c r="D69" s="28" t="n">
        <v>45888</v>
      </c>
      <c r="F69" s="19" t="inlineStr">
        <is>
          <t>en es fr de it pt ja ko ru 汉语 漢語</t>
        </is>
      </c>
      <c r="G69" s="19" t="n">
        <v>29</v>
      </c>
      <c r="H69" s="19">
        <f>MONTH(NOW())+12*YEAR(NOW())-MONTH(tbl_MTG_Set[[#This Row],[Released On]])-12*YEAR(tbl_MTG_Set[[#This Row],[Released On]])</f>
        <v/>
      </c>
      <c r="I69" s="19">
        <f>_xlfn.xlookup(tbl_MTG_Set[[#This Row],[Type Name]], tbl_MTG_Set_Type[Set Type], tbl_MTG_Set_Type[Index], "(Set Type not found)")</f>
        <v/>
      </c>
      <c r="J69" s="19">
        <f>_xlfn.xlookup(tbl_MTG_Set[[#This Row],[Type Name]], tbl_MTG_Set_Type[Set Type], tbl_MTG_Set_Type[Buy Window Month Start], "(Set Type not found)")</f>
        <v/>
      </c>
      <c r="K69" s="28">
        <f>tbl_MTG_Set[[#This Row],[Released On]]+tbl_MTG_Set[[#This Row],[Buy Window Month Start]]*365.25/12</f>
        <v/>
      </c>
      <c r="L69" s="19">
        <f>_xlfn.xlookup(tbl_MTG_Set[[#This Row],[Type Name]], tbl_MTG_Set_Type[Set Type], tbl_MTG_Set_Type[Buy Window Month End], "(Set Type not found)", 0, 1)</f>
        <v/>
      </c>
      <c r="M69" s="28">
        <f>tbl_MTG_Set[[#This Row],[Released On]]+tbl_MTG_Set[[#This Row],[Buy Window Month End]]*365.25/12</f>
        <v/>
      </c>
      <c r="N69" s="28">
        <f>AND(NOW()&gt;=tbl_MTG_Set[[#This Row],[Buy Window Start]], NOW()&lt;=tbl_MTG_Set[[#This Row],[Buy Window End]])</f>
        <v/>
      </c>
      <c r="O69" s="19">
        <f>_xlfn.xlookup(tbl_MTG_Set[[#This Row],[Type Name]], tbl_MTG_Set_Type[Set Type], tbl_MTG_Set_Type[Heavy Printing Window Month Start], "(Set Type not found)", 0, 1)</f>
        <v/>
      </c>
      <c r="P69" s="28">
        <f>tbl_MTG_Set[[#This Row],[Released On]]+tbl_MTG_Set[[#This Row],[Heavy Printing Window Month Start]]*365.25/12</f>
        <v/>
      </c>
      <c r="Q69" s="19">
        <f>_xlfn.xlookup(tbl_MTG_Set[[#This Row],[Type Name]], tbl_MTG_Set_Type[Set Type], tbl_MTG_Set_Type[Heavy Printing Window Month End], "(Set Type not found)", 0, 1)</f>
        <v/>
      </c>
      <c r="R69" s="28">
        <f>tbl_MTG_Set[[#This Row],[Released On]]+tbl_MTG_Set[[#This Row],[Heavy Printing Window Month End]]*365.25/12</f>
        <v/>
      </c>
      <c r="S69" s="28">
        <f>AND(NOW()&gt;=tbl_MTG_Set[[#This Row],[Heavy Printing Window Start]], NOW()&lt;=tbl_MTG_Set[[#This Row],[Heavy Printing Window End]])</f>
        <v/>
      </c>
      <c r="T69" s="19">
        <f>_xlfn.xlookup(tbl_MTG_Set[[#This Row],[Type Name]], tbl_MTG_Set_Type[Set Type], tbl_MTG_Set_Type[Sell Window Month Start], "(Set Type not found)", 0, 1)</f>
        <v/>
      </c>
      <c r="U69" s="28">
        <f>tbl_MTG_Set[[#This Row],[Released On]]+tbl_MTG_Set[[#This Row],[Sell Window Month Start]]*365.25/12</f>
        <v/>
      </c>
      <c r="V69" s="19">
        <f>_xlfn.xlookup(tbl_MTG_Set[[#This Row],[Type Name]], tbl_MTG_Set_Type[Set Type], tbl_MTG_Set_Type[Sell Window Month End], "(Set Type not found)", 0, 1)</f>
        <v/>
      </c>
      <c r="W69" s="28">
        <f>tbl_MTG_Set[[#This Row],[Released On]]+tbl_MTG_Set[[#This Row],[Sell Window Month End]]*365.25/12</f>
        <v/>
      </c>
      <c r="X69" s="28">
        <f>AND(NOW()&gt;=tbl_MTG_Set[[#This Row],[Sell Window Start]], NOW()&lt;=tbl_MTG_Set[[#This Row],[Sell Window End]])</f>
        <v/>
      </c>
      <c r="AG69" s="23" t="n"/>
      <c r="AH69" s="23" t="n"/>
      <c r="AJ69" s="23">
        <f t="array" ref="AJ69:AJ69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69" s="23">
        <f t="array" ref="AK69:AK69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69" s="24">
        <f>_xlfn.xlookup(tbl_MTG_Set[[#This Row],[Play Booster Box Product Id]], tbl_Product[Product Id], tbl_Product[Pack Size])</f>
        <v/>
      </c>
      <c r="AM69" s="23">
        <f>(tbl_MTG_Set[[#This Row],[Play Booster Box Cost]]+v_Item_Shipping_Cost_In)/tbl_MTG_Set[[#This Row],[Play Booster Box Size]]</f>
        <v/>
      </c>
      <c r="AN69" s="23" t="n"/>
      <c r="AO69" s="23" t="n"/>
      <c r="AP69" s="23" t="n"/>
      <c r="AQ69" s="23" t="n"/>
      <c r="AT69" s="23">
        <f>tbl_MTG_Set[[#This Row],[Play Booster Sell Price CardMarket]]*tbl_MTG_Set[[#This Row],[Play Booster Expected Market Value]]/tbl_MTG_Set[[#This Row],[Play Boost Sealed Market Value]]</f>
        <v/>
      </c>
    </row>
    <row r="70" ht="15" customHeight="1" s="20">
      <c r="A70" s="19" t="n">
        <v>26</v>
      </c>
      <c r="B70" s="19" t="inlineStr">
        <is>
          <t>Arena Anthology 3 AA3</t>
        </is>
      </c>
      <c r="C70" s="19" t="n">
        <v>25</v>
      </c>
      <c r="D70" s="28" t="n">
        <v>45923</v>
      </c>
      <c r="F70" s="19" t="inlineStr">
        <is>
          <t>en es fr de it pt ja ko ru 汉语 漢語</t>
        </is>
      </c>
      <c r="G70" s="19" t="n">
        <v>27</v>
      </c>
      <c r="H70" s="19">
        <f>MONTH(NOW())+12*YEAR(NOW())-MONTH(tbl_MTG_Set[[#This Row],[Released On]])-12*YEAR(tbl_MTG_Set[[#This Row],[Released On]])</f>
        <v/>
      </c>
      <c r="I70" s="19">
        <f>_xlfn.xlookup(tbl_MTG_Set[[#This Row],[Type Name]], tbl_MTG_Set_Type[Set Type], tbl_MTG_Set_Type[Index], "(Set Type not found)")</f>
        <v/>
      </c>
      <c r="J70" s="19">
        <f>_xlfn.xlookup(tbl_MTG_Set[[#This Row],[Type Name]], tbl_MTG_Set_Type[Set Type], tbl_MTG_Set_Type[Buy Window Month Start], "(Set Type not found)")</f>
        <v/>
      </c>
      <c r="K70" s="28">
        <f>tbl_MTG_Set[[#This Row],[Released On]]+tbl_MTG_Set[[#This Row],[Buy Window Month Start]]*365.25/12</f>
        <v/>
      </c>
      <c r="L70" s="19">
        <f>_xlfn.xlookup(tbl_MTG_Set[[#This Row],[Type Name]], tbl_MTG_Set_Type[Set Type], tbl_MTG_Set_Type[Buy Window Month End], "(Set Type not found)", 0, 1)</f>
        <v/>
      </c>
      <c r="M70" s="28">
        <f>tbl_MTG_Set[[#This Row],[Released On]]+tbl_MTG_Set[[#This Row],[Buy Window Month End]]*365.25/12</f>
        <v/>
      </c>
      <c r="N70" s="28">
        <f>AND(NOW()&gt;=tbl_MTG_Set[[#This Row],[Buy Window Start]], NOW()&lt;=tbl_MTG_Set[[#This Row],[Buy Window End]])</f>
        <v/>
      </c>
      <c r="O70" s="19">
        <f>_xlfn.xlookup(tbl_MTG_Set[[#This Row],[Type Name]], tbl_MTG_Set_Type[Set Type], tbl_MTG_Set_Type[Heavy Printing Window Month Start], "(Set Type not found)", 0, 1)</f>
        <v/>
      </c>
      <c r="P70" s="28">
        <f>tbl_MTG_Set[[#This Row],[Released On]]+tbl_MTG_Set[[#This Row],[Heavy Printing Window Month Start]]*365.25/12</f>
        <v/>
      </c>
      <c r="Q70" s="19">
        <f>_xlfn.xlookup(tbl_MTG_Set[[#This Row],[Type Name]], tbl_MTG_Set_Type[Set Type], tbl_MTG_Set_Type[Heavy Printing Window Month End], "(Set Type not found)", 0, 1)</f>
        <v/>
      </c>
      <c r="R70" s="28">
        <f>tbl_MTG_Set[[#This Row],[Released On]]+tbl_MTG_Set[[#This Row],[Heavy Printing Window Month End]]*365.25/12</f>
        <v/>
      </c>
      <c r="S70" s="28">
        <f>AND(NOW()&gt;=tbl_MTG_Set[[#This Row],[Heavy Printing Window Start]], NOW()&lt;=tbl_MTG_Set[[#This Row],[Heavy Printing Window End]])</f>
        <v/>
      </c>
      <c r="T70" s="19">
        <f>_xlfn.xlookup(tbl_MTG_Set[[#This Row],[Type Name]], tbl_MTG_Set_Type[Set Type], tbl_MTG_Set_Type[Sell Window Month Start], "(Set Type not found)", 0, 1)</f>
        <v/>
      </c>
      <c r="U70" s="28">
        <f>tbl_MTG_Set[[#This Row],[Released On]]+tbl_MTG_Set[[#This Row],[Sell Window Month Start]]*365.25/12</f>
        <v/>
      </c>
      <c r="V70" s="19">
        <f>_xlfn.xlookup(tbl_MTG_Set[[#This Row],[Type Name]], tbl_MTG_Set_Type[Set Type], tbl_MTG_Set_Type[Sell Window Month End], "(Set Type not found)", 0, 1)</f>
        <v/>
      </c>
      <c r="W70" s="28">
        <f>tbl_MTG_Set[[#This Row],[Released On]]+tbl_MTG_Set[[#This Row],[Sell Window Month End]]*365.25/12</f>
        <v/>
      </c>
      <c r="X70" s="28">
        <f>AND(NOW()&gt;=tbl_MTG_Set[[#This Row],[Sell Window Start]], NOW()&lt;=tbl_MTG_Set[[#This Row],[Sell Window End]])</f>
        <v/>
      </c>
      <c r="AG70" s="23" t="n"/>
      <c r="AH70" s="23" t="n"/>
      <c r="AJ70" s="23">
        <f t="array" ref="AJ70:AJ70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70" s="23">
        <f t="array" ref="AK70:AK70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70" s="24">
        <f>_xlfn.xlookup(tbl_MTG_Set[[#This Row],[Play Booster Box Product Id]], tbl_Product[Product Id], tbl_Product[Pack Size])</f>
        <v/>
      </c>
      <c r="AM70" s="23">
        <f>(tbl_MTG_Set[[#This Row],[Play Booster Box Cost]]+v_Item_Shipping_Cost_In)/tbl_MTG_Set[[#This Row],[Play Booster Box Size]]</f>
        <v/>
      </c>
      <c r="AN70" s="23" t="n"/>
      <c r="AO70" s="23" t="n"/>
      <c r="AP70" s="23" t="n"/>
      <c r="AQ70" s="23" t="n"/>
      <c r="AT70" s="23">
        <f>tbl_MTG_Set[[#This Row],[Play Booster Sell Price CardMarket]]*tbl_MTG_Set[[#This Row],[Play Booster Expected Market Value]]/tbl_MTG_Set[[#This Row],[Play Boost Sealed Market Value]]</f>
        <v/>
      </c>
    </row>
    <row r="71" ht="15" customHeight="1" s="20">
      <c r="A71" s="19" t="n">
        <v>25</v>
      </c>
      <c r="B71" s="19" t="inlineStr">
        <is>
          <t>Arena Anthology 4 AA4</t>
        </is>
      </c>
      <c r="C71" s="19" t="n">
        <v>28</v>
      </c>
      <c r="D71" s="28" t="n">
        <v>45923</v>
      </c>
      <c r="F71" s="19" t="inlineStr">
        <is>
          <t>en es fr de it pt ja ko ru 汉语 漢語</t>
        </is>
      </c>
      <c r="G71" s="19" t="n">
        <v>26</v>
      </c>
      <c r="H71" s="19">
        <f>MONTH(NOW())+12*YEAR(NOW())-MONTH(tbl_MTG_Set[[#This Row],[Released On]])-12*YEAR(tbl_MTG_Set[[#This Row],[Released On]])</f>
        <v/>
      </c>
      <c r="I71" s="19">
        <f>_xlfn.xlookup(tbl_MTG_Set[[#This Row],[Type Name]], tbl_MTG_Set_Type[Set Type], tbl_MTG_Set_Type[Index], "(Set Type not found)")</f>
        <v/>
      </c>
      <c r="J71" s="19">
        <f>_xlfn.xlookup(tbl_MTG_Set[[#This Row],[Type Name]], tbl_MTG_Set_Type[Set Type], tbl_MTG_Set_Type[Buy Window Month Start], "(Set Type not found)")</f>
        <v/>
      </c>
      <c r="K71" s="28">
        <f>tbl_MTG_Set[[#This Row],[Released On]]+tbl_MTG_Set[[#This Row],[Buy Window Month Start]]*365.25/12</f>
        <v/>
      </c>
      <c r="L71" s="19">
        <f>_xlfn.xlookup(tbl_MTG_Set[[#This Row],[Type Name]], tbl_MTG_Set_Type[Set Type], tbl_MTG_Set_Type[Buy Window Month End], "(Set Type not found)", 0, 1)</f>
        <v/>
      </c>
      <c r="M71" s="28">
        <f>tbl_MTG_Set[[#This Row],[Released On]]+tbl_MTG_Set[[#This Row],[Buy Window Month End]]*365.25/12</f>
        <v/>
      </c>
      <c r="N71" s="28">
        <f>AND(NOW()&gt;=tbl_MTG_Set[[#This Row],[Buy Window Start]], NOW()&lt;=tbl_MTG_Set[[#This Row],[Buy Window End]])</f>
        <v/>
      </c>
      <c r="O71" s="19">
        <f>_xlfn.xlookup(tbl_MTG_Set[[#This Row],[Type Name]], tbl_MTG_Set_Type[Set Type], tbl_MTG_Set_Type[Heavy Printing Window Month Start], "(Set Type not found)", 0, 1)</f>
        <v/>
      </c>
      <c r="P71" s="28">
        <f>tbl_MTG_Set[[#This Row],[Released On]]+tbl_MTG_Set[[#This Row],[Heavy Printing Window Month Start]]*365.25/12</f>
        <v/>
      </c>
      <c r="Q71" s="19">
        <f>_xlfn.xlookup(tbl_MTG_Set[[#This Row],[Type Name]], tbl_MTG_Set_Type[Set Type], tbl_MTG_Set_Type[Heavy Printing Window Month End], "(Set Type not found)", 0, 1)</f>
        <v/>
      </c>
      <c r="R71" s="28">
        <f>tbl_MTG_Set[[#This Row],[Released On]]+tbl_MTG_Set[[#This Row],[Heavy Printing Window Month End]]*365.25/12</f>
        <v/>
      </c>
      <c r="S71" s="28">
        <f>AND(NOW()&gt;=tbl_MTG_Set[[#This Row],[Heavy Printing Window Start]], NOW()&lt;=tbl_MTG_Set[[#This Row],[Heavy Printing Window End]])</f>
        <v/>
      </c>
      <c r="T71" s="19">
        <f>_xlfn.xlookup(tbl_MTG_Set[[#This Row],[Type Name]], tbl_MTG_Set_Type[Set Type], tbl_MTG_Set_Type[Sell Window Month Start], "(Set Type not found)", 0, 1)</f>
        <v/>
      </c>
      <c r="U71" s="28">
        <f>tbl_MTG_Set[[#This Row],[Released On]]+tbl_MTG_Set[[#This Row],[Sell Window Month Start]]*365.25/12</f>
        <v/>
      </c>
      <c r="V71" s="19">
        <f>_xlfn.xlookup(tbl_MTG_Set[[#This Row],[Type Name]], tbl_MTG_Set_Type[Set Type], tbl_MTG_Set_Type[Sell Window Month End], "(Set Type not found)", 0, 1)</f>
        <v/>
      </c>
      <c r="W71" s="28">
        <f>tbl_MTG_Set[[#This Row],[Released On]]+tbl_MTG_Set[[#This Row],[Sell Window Month End]]*365.25/12</f>
        <v/>
      </c>
      <c r="X71" s="28">
        <f>AND(NOW()&gt;=tbl_MTG_Set[[#This Row],[Sell Window Start]], NOW()&lt;=tbl_MTG_Set[[#This Row],[Sell Window End]])</f>
        <v/>
      </c>
      <c r="AG71" s="23" t="n"/>
      <c r="AH71" s="23" t="n"/>
      <c r="AJ71" s="23">
        <f t="array" ref="AJ71:AJ71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71" s="23">
        <f t="array" ref="AK71:AK71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71" s="24">
        <f>_xlfn.xlookup(tbl_MTG_Set[[#This Row],[Play Booster Box Product Id]], tbl_Product[Product Id], tbl_Product[Pack Size])</f>
        <v/>
      </c>
      <c r="AM71" s="23">
        <f>(tbl_MTG_Set[[#This Row],[Play Booster Box Cost]]+v_Item_Shipping_Cost_In)/tbl_MTG_Set[[#This Row],[Play Booster Box Size]]</f>
        <v/>
      </c>
      <c r="AN71" s="23" t="n"/>
      <c r="AO71" s="23" t="n"/>
      <c r="AP71" s="23" t="n"/>
      <c r="AQ71" s="23" t="n"/>
      <c r="AT71" s="23">
        <f>tbl_MTG_Set[[#This Row],[Play Booster Sell Price CardMarket]]*tbl_MTG_Set[[#This Row],[Play Booster Expected Market Value]]/tbl_MTG_Set[[#This Row],[Play Boost Sealed Market Value]]</f>
        <v/>
      </c>
    </row>
    <row r="72" ht="15" customHeight="1" s="20">
      <c r="A72" s="19" t="n">
        <v>384</v>
      </c>
      <c r="B72" s="19" t="inlineStr">
        <is>
          <t>Arena Beginner Set ANB</t>
        </is>
      </c>
      <c r="C72" s="19" t="n">
        <v>120</v>
      </c>
      <c r="D72" s="28" t="n">
        <v>44056</v>
      </c>
      <c r="F72" s="19" t="inlineStr">
        <is>
          <t>en es fr de it pt ja ko ru 汉语 漢語</t>
        </is>
      </c>
      <c r="G72" s="19" t="n">
        <v>714</v>
      </c>
      <c r="H72" s="19">
        <f>MONTH(NOW())+12*YEAR(NOW())-MONTH(tbl_MTG_Set[[#This Row],[Released On]])-12*YEAR(tbl_MTG_Set[[#This Row],[Released On]])</f>
        <v/>
      </c>
      <c r="I72" s="19">
        <f>_xlfn.xlookup(tbl_MTG_Set[[#This Row],[Type Name]], tbl_MTG_Set_Type[Set Type], tbl_MTG_Set_Type[Index], "(Set Type not found)")</f>
        <v/>
      </c>
      <c r="J72" s="19">
        <f>_xlfn.xlookup(tbl_MTG_Set[[#This Row],[Type Name]], tbl_MTG_Set_Type[Set Type], tbl_MTG_Set_Type[Buy Window Month Start], "(Set Type not found)")</f>
        <v/>
      </c>
      <c r="K72" s="28">
        <f>tbl_MTG_Set[[#This Row],[Released On]]+tbl_MTG_Set[[#This Row],[Buy Window Month Start]]*365.25/12</f>
        <v/>
      </c>
      <c r="L72" s="19">
        <f>_xlfn.xlookup(tbl_MTG_Set[[#This Row],[Type Name]], tbl_MTG_Set_Type[Set Type], tbl_MTG_Set_Type[Buy Window Month End], "(Set Type not found)", 0, 1)</f>
        <v/>
      </c>
      <c r="M72" s="28">
        <f>tbl_MTG_Set[[#This Row],[Released On]]+tbl_MTG_Set[[#This Row],[Buy Window Month End]]*365.25/12</f>
        <v/>
      </c>
      <c r="N72" s="28">
        <f>AND(NOW()&gt;=tbl_MTG_Set[[#This Row],[Buy Window Start]], NOW()&lt;=tbl_MTG_Set[[#This Row],[Buy Window End]])</f>
        <v/>
      </c>
      <c r="O72" s="19">
        <f>_xlfn.xlookup(tbl_MTG_Set[[#This Row],[Type Name]], tbl_MTG_Set_Type[Set Type], tbl_MTG_Set_Type[Heavy Printing Window Month Start], "(Set Type not found)", 0, 1)</f>
        <v/>
      </c>
      <c r="P72" s="28">
        <f>tbl_MTG_Set[[#This Row],[Released On]]+tbl_MTG_Set[[#This Row],[Heavy Printing Window Month Start]]*365.25/12</f>
        <v/>
      </c>
      <c r="Q72" s="19">
        <f>_xlfn.xlookup(tbl_MTG_Set[[#This Row],[Type Name]], tbl_MTG_Set_Type[Set Type], tbl_MTG_Set_Type[Heavy Printing Window Month End], "(Set Type not found)", 0, 1)</f>
        <v/>
      </c>
      <c r="R72" s="28">
        <f>tbl_MTG_Set[[#This Row],[Released On]]+tbl_MTG_Set[[#This Row],[Heavy Printing Window Month End]]*365.25/12</f>
        <v/>
      </c>
      <c r="S72" s="28">
        <f>AND(NOW()&gt;=tbl_MTG_Set[[#This Row],[Heavy Printing Window Start]], NOW()&lt;=tbl_MTG_Set[[#This Row],[Heavy Printing Window End]])</f>
        <v/>
      </c>
      <c r="T72" s="19">
        <f>_xlfn.xlookup(tbl_MTG_Set[[#This Row],[Type Name]], tbl_MTG_Set_Type[Set Type], tbl_MTG_Set_Type[Sell Window Month Start], "(Set Type not found)", 0, 1)</f>
        <v/>
      </c>
      <c r="U72" s="28">
        <f>tbl_MTG_Set[[#This Row],[Released On]]+tbl_MTG_Set[[#This Row],[Sell Window Month Start]]*365.25/12</f>
        <v/>
      </c>
      <c r="V72" s="19">
        <f>_xlfn.xlookup(tbl_MTG_Set[[#This Row],[Type Name]], tbl_MTG_Set_Type[Set Type], tbl_MTG_Set_Type[Sell Window Month End], "(Set Type not found)", 0, 1)</f>
        <v/>
      </c>
      <c r="W72" s="28">
        <f>tbl_MTG_Set[[#This Row],[Released On]]+tbl_MTG_Set[[#This Row],[Sell Window Month End]]*365.25/12</f>
        <v/>
      </c>
      <c r="X72" s="28">
        <f>AND(NOW()&gt;=tbl_MTG_Set[[#This Row],[Sell Window Start]], NOW()&lt;=tbl_MTG_Set[[#This Row],[Sell Window End]])</f>
        <v/>
      </c>
      <c r="AG72" s="23" t="n"/>
      <c r="AH72" s="23" t="n"/>
      <c r="AJ72" s="23">
        <f t="array" ref="AJ72:AJ72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72" s="23">
        <f t="array" ref="AK72:AK72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72" s="24">
        <f>_xlfn.xlookup(tbl_MTG_Set[[#This Row],[Play Booster Box Product Id]], tbl_Product[Product Id], tbl_Product[Pack Size])</f>
        <v/>
      </c>
      <c r="AM72" s="23">
        <f>(tbl_MTG_Set[[#This Row],[Play Booster Box Cost]]+v_Item_Shipping_Cost_In)/tbl_MTG_Set[[#This Row],[Play Booster Box Size]]</f>
        <v/>
      </c>
      <c r="AN72" s="23" t="n"/>
      <c r="AO72" s="23" t="n"/>
      <c r="AP72" s="23" t="n"/>
      <c r="AQ72" s="23" t="n"/>
      <c r="AT72" s="23">
        <f>tbl_MTG_Set[[#This Row],[Play Booster Sell Price CardMarket]]*tbl_MTG_Set[[#This Row],[Play Booster Expected Market Value]]/tbl_MTG_Set[[#This Row],[Play Boost Sealed Market Value]]</f>
        <v/>
      </c>
    </row>
    <row r="73" ht="15" customHeight="1" s="20">
      <c r="A73" s="19" t="n">
        <v>993</v>
      </c>
      <c r="B73" s="19" t="inlineStr">
        <is>
          <t>Arena League 1996 PARL</t>
        </is>
      </c>
      <c r="C73" s="19" t="n">
        <v>7</v>
      </c>
      <c r="D73" s="28" t="n">
        <v>35279</v>
      </c>
      <c r="F73" s="19" t="inlineStr">
        <is>
          <t>en es fr de it pt ja ko ru 汉语 漢語</t>
        </is>
      </c>
      <c r="G73" s="19" t="n">
        <v>1932</v>
      </c>
      <c r="H73" s="19">
        <f>MONTH(NOW())+12*YEAR(NOW())-MONTH(tbl_MTG_Set[[#This Row],[Released On]])-12*YEAR(tbl_MTG_Set[[#This Row],[Released On]])</f>
        <v/>
      </c>
      <c r="I73" s="19">
        <f>_xlfn.xlookup(tbl_MTG_Set[[#This Row],[Type Name]], tbl_MTG_Set_Type[Set Type], tbl_MTG_Set_Type[Index], "(Set Type not found)")</f>
        <v/>
      </c>
      <c r="J73" s="19">
        <f>_xlfn.xlookup(tbl_MTG_Set[[#This Row],[Type Name]], tbl_MTG_Set_Type[Set Type], tbl_MTG_Set_Type[Buy Window Month Start], "(Set Type not found)")</f>
        <v/>
      </c>
      <c r="K73" s="28">
        <f>tbl_MTG_Set[[#This Row],[Released On]]+tbl_MTG_Set[[#This Row],[Buy Window Month Start]]*365.25/12</f>
        <v/>
      </c>
      <c r="L73" s="19">
        <f>_xlfn.xlookup(tbl_MTG_Set[[#This Row],[Type Name]], tbl_MTG_Set_Type[Set Type], tbl_MTG_Set_Type[Buy Window Month End], "(Set Type not found)", 0, 1)</f>
        <v/>
      </c>
      <c r="M73" s="28">
        <f>tbl_MTG_Set[[#This Row],[Released On]]+tbl_MTG_Set[[#This Row],[Buy Window Month End]]*365.25/12</f>
        <v/>
      </c>
      <c r="N73" s="28">
        <f>AND(NOW()&gt;=tbl_MTG_Set[[#This Row],[Buy Window Start]], NOW()&lt;=tbl_MTG_Set[[#This Row],[Buy Window End]])</f>
        <v/>
      </c>
      <c r="O73" s="19">
        <f>_xlfn.xlookup(tbl_MTG_Set[[#This Row],[Type Name]], tbl_MTG_Set_Type[Set Type], tbl_MTG_Set_Type[Heavy Printing Window Month Start], "(Set Type not found)", 0, 1)</f>
        <v/>
      </c>
      <c r="P73" s="28">
        <f>tbl_MTG_Set[[#This Row],[Released On]]+tbl_MTG_Set[[#This Row],[Heavy Printing Window Month Start]]*365.25/12</f>
        <v/>
      </c>
      <c r="Q73" s="19">
        <f>_xlfn.xlookup(tbl_MTG_Set[[#This Row],[Type Name]], tbl_MTG_Set_Type[Set Type], tbl_MTG_Set_Type[Heavy Printing Window Month End], "(Set Type not found)", 0, 1)</f>
        <v/>
      </c>
      <c r="R73" s="28">
        <f>tbl_MTG_Set[[#This Row],[Released On]]+tbl_MTG_Set[[#This Row],[Heavy Printing Window Month End]]*365.25/12</f>
        <v/>
      </c>
      <c r="S73" s="28">
        <f>AND(NOW()&gt;=tbl_MTG_Set[[#This Row],[Heavy Printing Window Start]], NOW()&lt;=tbl_MTG_Set[[#This Row],[Heavy Printing Window End]])</f>
        <v/>
      </c>
      <c r="T73" s="19">
        <f>_xlfn.xlookup(tbl_MTG_Set[[#This Row],[Type Name]], tbl_MTG_Set_Type[Set Type], tbl_MTG_Set_Type[Sell Window Month Start], "(Set Type not found)", 0, 1)</f>
        <v/>
      </c>
      <c r="U73" s="28">
        <f>tbl_MTG_Set[[#This Row],[Released On]]+tbl_MTG_Set[[#This Row],[Sell Window Month Start]]*365.25/12</f>
        <v/>
      </c>
      <c r="V73" s="19">
        <f>_xlfn.xlookup(tbl_MTG_Set[[#This Row],[Type Name]], tbl_MTG_Set_Type[Set Type], tbl_MTG_Set_Type[Sell Window Month End], "(Set Type not found)", 0, 1)</f>
        <v/>
      </c>
      <c r="W73" s="28">
        <f>tbl_MTG_Set[[#This Row],[Released On]]+tbl_MTG_Set[[#This Row],[Sell Window Month End]]*365.25/12</f>
        <v/>
      </c>
      <c r="X73" s="28">
        <f>AND(NOW()&gt;=tbl_MTG_Set[[#This Row],[Sell Window Start]], NOW()&lt;=tbl_MTG_Set[[#This Row],[Sell Window End]])</f>
        <v/>
      </c>
      <c r="AG73" s="23" t="n"/>
      <c r="AH73" s="23" t="n"/>
      <c r="AJ73" s="23">
        <f t="array" ref="AJ73:AJ73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73" s="23">
        <f t="array" ref="AK73:AK73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73" s="24">
        <f>_xlfn.xlookup(tbl_MTG_Set[[#This Row],[Play Booster Box Product Id]], tbl_Product[Product Id], tbl_Product[Pack Size])</f>
        <v/>
      </c>
      <c r="AM73" s="23">
        <f>(tbl_MTG_Set[[#This Row],[Play Booster Box Cost]]+v_Item_Shipping_Cost_In)/tbl_MTG_Set[[#This Row],[Play Booster Box Size]]</f>
        <v/>
      </c>
      <c r="AN73" s="23" t="n"/>
      <c r="AO73" s="23" t="n"/>
      <c r="AP73" s="23" t="n"/>
      <c r="AQ73" s="23" t="n"/>
      <c r="AT73" s="23">
        <f>tbl_MTG_Set[[#This Row],[Play Booster Sell Price CardMarket]]*tbl_MTG_Set[[#This Row],[Play Booster Expected Market Value]]/tbl_MTG_Set[[#This Row],[Play Boost Sealed Market Value]]</f>
        <v/>
      </c>
    </row>
    <row r="74" ht="15" customHeight="1" s="20">
      <c r="A74" s="19" t="n">
        <v>962</v>
      </c>
      <c r="B74" s="19" t="inlineStr">
        <is>
          <t>Arena League 1999 PAL99</t>
        </is>
      </c>
      <c r="C74" s="19" t="n">
        <v>10</v>
      </c>
      <c r="D74" s="28" t="n">
        <v>36161</v>
      </c>
      <c r="F74" s="19" t="inlineStr">
        <is>
          <t>en es fr de it pt ja ko ru 汉语 漢語</t>
        </is>
      </c>
      <c r="G74" s="19" t="n">
        <v>1870</v>
      </c>
      <c r="H74" s="19">
        <f>MONTH(NOW())+12*YEAR(NOW())-MONTH(tbl_MTG_Set[[#This Row],[Released On]])-12*YEAR(tbl_MTG_Set[[#This Row],[Released On]])</f>
        <v/>
      </c>
      <c r="I74" s="19">
        <f>_xlfn.xlookup(tbl_MTG_Set[[#This Row],[Type Name]], tbl_MTG_Set_Type[Set Type], tbl_MTG_Set_Type[Index], "(Set Type not found)")</f>
        <v/>
      </c>
      <c r="J74" s="19">
        <f>_xlfn.xlookup(tbl_MTG_Set[[#This Row],[Type Name]], tbl_MTG_Set_Type[Set Type], tbl_MTG_Set_Type[Buy Window Month Start], "(Set Type not found)")</f>
        <v/>
      </c>
      <c r="K74" s="28">
        <f>tbl_MTG_Set[[#This Row],[Released On]]+tbl_MTG_Set[[#This Row],[Buy Window Month Start]]*365.25/12</f>
        <v/>
      </c>
      <c r="L74" s="19">
        <f>_xlfn.xlookup(tbl_MTG_Set[[#This Row],[Type Name]], tbl_MTG_Set_Type[Set Type], tbl_MTG_Set_Type[Buy Window Month End], "(Set Type not found)", 0, 1)</f>
        <v/>
      </c>
      <c r="M74" s="28">
        <f>tbl_MTG_Set[[#This Row],[Released On]]+tbl_MTG_Set[[#This Row],[Buy Window Month End]]*365.25/12</f>
        <v/>
      </c>
      <c r="N74" s="28">
        <f>AND(NOW()&gt;=tbl_MTG_Set[[#This Row],[Buy Window Start]], NOW()&lt;=tbl_MTG_Set[[#This Row],[Buy Window End]])</f>
        <v/>
      </c>
      <c r="O74" s="19">
        <f>_xlfn.xlookup(tbl_MTG_Set[[#This Row],[Type Name]], tbl_MTG_Set_Type[Set Type], tbl_MTG_Set_Type[Heavy Printing Window Month Start], "(Set Type not found)", 0, 1)</f>
        <v/>
      </c>
      <c r="P74" s="28">
        <f>tbl_MTG_Set[[#This Row],[Released On]]+tbl_MTG_Set[[#This Row],[Heavy Printing Window Month Start]]*365.25/12</f>
        <v/>
      </c>
      <c r="Q74" s="19">
        <f>_xlfn.xlookup(tbl_MTG_Set[[#This Row],[Type Name]], tbl_MTG_Set_Type[Set Type], tbl_MTG_Set_Type[Heavy Printing Window Month End], "(Set Type not found)", 0, 1)</f>
        <v/>
      </c>
      <c r="R74" s="28">
        <f>tbl_MTG_Set[[#This Row],[Released On]]+tbl_MTG_Set[[#This Row],[Heavy Printing Window Month End]]*365.25/12</f>
        <v/>
      </c>
      <c r="S74" s="28">
        <f>AND(NOW()&gt;=tbl_MTG_Set[[#This Row],[Heavy Printing Window Start]], NOW()&lt;=tbl_MTG_Set[[#This Row],[Heavy Printing Window End]])</f>
        <v/>
      </c>
      <c r="T74" s="19">
        <f>_xlfn.xlookup(tbl_MTG_Set[[#This Row],[Type Name]], tbl_MTG_Set_Type[Set Type], tbl_MTG_Set_Type[Sell Window Month Start], "(Set Type not found)", 0, 1)</f>
        <v/>
      </c>
      <c r="U74" s="28">
        <f>tbl_MTG_Set[[#This Row],[Released On]]+tbl_MTG_Set[[#This Row],[Sell Window Month Start]]*365.25/12</f>
        <v/>
      </c>
      <c r="V74" s="19">
        <f>_xlfn.xlookup(tbl_MTG_Set[[#This Row],[Type Name]], tbl_MTG_Set_Type[Set Type], tbl_MTG_Set_Type[Sell Window Month End], "(Set Type not found)", 0, 1)</f>
        <v/>
      </c>
      <c r="W74" s="28">
        <f>tbl_MTG_Set[[#This Row],[Released On]]+tbl_MTG_Set[[#This Row],[Sell Window Month End]]*365.25/12</f>
        <v/>
      </c>
      <c r="X74" s="28">
        <f>AND(NOW()&gt;=tbl_MTG_Set[[#This Row],[Sell Window Start]], NOW()&lt;=tbl_MTG_Set[[#This Row],[Sell Window End]])</f>
        <v/>
      </c>
      <c r="AG74" s="23" t="n"/>
      <c r="AH74" s="23" t="n"/>
      <c r="AJ74" s="23">
        <f t="array" ref="AJ74:AJ74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74" s="23">
        <f t="array" ref="AK74:AK74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74" s="24">
        <f>_xlfn.xlookup(tbl_MTG_Set[[#This Row],[Play Booster Box Product Id]], tbl_Product[Product Id], tbl_Product[Pack Size])</f>
        <v/>
      </c>
      <c r="AM74" s="23">
        <f>(tbl_MTG_Set[[#This Row],[Play Booster Box Cost]]+v_Item_Shipping_Cost_In)/tbl_MTG_Set[[#This Row],[Play Booster Box Size]]</f>
        <v/>
      </c>
      <c r="AN74" s="23" t="n"/>
      <c r="AO74" s="23" t="n"/>
      <c r="AP74" s="23" t="n"/>
      <c r="AQ74" s="23" t="n"/>
      <c r="AT74" s="23">
        <f>tbl_MTG_Set[[#This Row],[Play Booster Sell Price CardMarket]]*tbl_MTG_Set[[#This Row],[Play Booster Expected Market Value]]/tbl_MTG_Set[[#This Row],[Play Boost Sealed Market Value]]</f>
        <v/>
      </c>
    </row>
    <row r="75" ht="15" customHeight="1" s="20">
      <c r="A75" s="19" t="n">
        <v>943</v>
      </c>
      <c r="B75" s="19" t="inlineStr">
        <is>
          <t>Arena League 2000 PAL00</t>
        </is>
      </c>
      <c r="C75" s="19" t="n">
        <v>11</v>
      </c>
      <c r="D75" s="28" t="n">
        <v>36526</v>
      </c>
      <c r="F75" s="19" t="inlineStr">
        <is>
          <t>en es fr de it pt ja ko ru 汉语 漢語</t>
        </is>
      </c>
      <c r="G75" s="19" t="n">
        <v>1832</v>
      </c>
      <c r="H75" s="19">
        <f>MONTH(NOW())+12*YEAR(NOW())-MONTH(tbl_MTG_Set[[#This Row],[Released On]])-12*YEAR(tbl_MTG_Set[[#This Row],[Released On]])</f>
        <v/>
      </c>
      <c r="I75" s="19">
        <f>_xlfn.xlookup(tbl_MTG_Set[[#This Row],[Type Name]], tbl_MTG_Set_Type[Set Type], tbl_MTG_Set_Type[Index], "(Set Type not found)")</f>
        <v/>
      </c>
      <c r="J75" s="19">
        <f>_xlfn.xlookup(tbl_MTG_Set[[#This Row],[Type Name]], tbl_MTG_Set_Type[Set Type], tbl_MTG_Set_Type[Buy Window Month Start], "(Set Type not found)")</f>
        <v/>
      </c>
      <c r="K75" s="28">
        <f>tbl_MTG_Set[[#This Row],[Released On]]+tbl_MTG_Set[[#This Row],[Buy Window Month Start]]*365.25/12</f>
        <v/>
      </c>
      <c r="L75" s="19">
        <f>_xlfn.xlookup(tbl_MTG_Set[[#This Row],[Type Name]], tbl_MTG_Set_Type[Set Type], tbl_MTG_Set_Type[Buy Window Month End], "(Set Type not found)", 0, 1)</f>
        <v/>
      </c>
      <c r="M75" s="28">
        <f>tbl_MTG_Set[[#This Row],[Released On]]+tbl_MTG_Set[[#This Row],[Buy Window Month End]]*365.25/12</f>
        <v/>
      </c>
      <c r="N75" s="28">
        <f>AND(NOW()&gt;=tbl_MTG_Set[[#This Row],[Buy Window Start]], NOW()&lt;=tbl_MTG_Set[[#This Row],[Buy Window End]])</f>
        <v/>
      </c>
      <c r="O75" s="19">
        <f>_xlfn.xlookup(tbl_MTG_Set[[#This Row],[Type Name]], tbl_MTG_Set_Type[Set Type], tbl_MTG_Set_Type[Heavy Printing Window Month Start], "(Set Type not found)", 0, 1)</f>
        <v/>
      </c>
      <c r="P75" s="28">
        <f>tbl_MTG_Set[[#This Row],[Released On]]+tbl_MTG_Set[[#This Row],[Heavy Printing Window Month Start]]*365.25/12</f>
        <v/>
      </c>
      <c r="Q75" s="19">
        <f>_xlfn.xlookup(tbl_MTG_Set[[#This Row],[Type Name]], tbl_MTG_Set_Type[Set Type], tbl_MTG_Set_Type[Heavy Printing Window Month End], "(Set Type not found)", 0, 1)</f>
        <v/>
      </c>
      <c r="R75" s="28">
        <f>tbl_MTG_Set[[#This Row],[Released On]]+tbl_MTG_Set[[#This Row],[Heavy Printing Window Month End]]*365.25/12</f>
        <v/>
      </c>
      <c r="S75" s="28">
        <f>AND(NOW()&gt;=tbl_MTG_Set[[#This Row],[Heavy Printing Window Start]], NOW()&lt;=tbl_MTG_Set[[#This Row],[Heavy Printing Window End]])</f>
        <v/>
      </c>
      <c r="T75" s="19">
        <f>_xlfn.xlookup(tbl_MTG_Set[[#This Row],[Type Name]], tbl_MTG_Set_Type[Set Type], tbl_MTG_Set_Type[Sell Window Month Start], "(Set Type not found)", 0, 1)</f>
        <v/>
      </c>
      <c r="U75" s="28">
        <f>tbl_MTG_Set[[#This Row],[Released On]]+tbl_MTG_Set[[#This Row],[Sell Window Month Start]]*365.25/12</f>
        <v/>
      </c>
      <c r="V75" s="19">
        <f>_xlfn.xlookup(tbl_MTG_Set[[#This Row],[Type Name]], tbl_MTG_Set_Type[Set Type], tbl_MTG_Set_Type[Sell Window Month End], "(Set Type not found)", 0, 1)</f>
        <v/>
      </c>
      <c r="W75" s="28">
        <f>tbl_MTG_Set[[#This Row],[Released On]]+tbl_MTG_Set[[#This Row],[Sell Window Month End]]*365.25/12</f>
        <v/>
      </c>
      <c r="X75" s="28">
        <f>AND(NOW()&gt;=tbl_MTG_Set[[#This Row],[Sell Window Start]], NOW()&lt;=tbl_MTG_Set[[#This Row],[Sell Window End]])</f>
        <v/>
      </c>
      <c r="AG75" s="23" t="n"/>
      <c r="AH75" s="23" t="n"/>
      <c r="AJ75" s="23">
        <f t="array" ref="AJ75:AJ75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75" s="23">
        <f t="array" ref="AK75:AK75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75" s="24">
        <f>_xlfn.xlookup(tbl_MTG_Set[[#This Row],[Play Booster Box Product Id]], tbl_Product[Product Id], tbl_Product[Pack Size])</f>
        <v/>
      </c>
      <c r="AM75" s="23">
        <f>(tbl_MTG_Set[[#This Row],[Play Booster Box Cost]]+v_Item_Shipping_Cost_In)/tbl_MTG_Set[[#This Row],[Play Booster Box Size]]</f>
        <v/>
      </c>
      <c r="AN75" s="23" t="n"/>
      <c r="AO75" s="23" t="n"/>
      <c r="AP75" s="23" t="n"/>
      <c r="AQ75" s="23" t="n"/>
      <c r="AT75" s="23">
        <f>tbl_MTG_Set[[#This Row],[Play Booster Sell Price CardMarket]]*tbl_MTG_Set[[#This Row],[Play Booster Expected Market Value]]/tbl_MTG_Set[[#This Row],[Play Boost Sealed Market Value]]</f>
        <v/>
      </c>
    </row>
    <row r="76" ht="15" customHeight="1" s="20">
      <c r="A76" s="19" t="n">
        <v>929</v>
      </c>
      <c r="B76" s="19" t="inlineStr">
        <is>
          <t>Arena League 2001 PAL01</t>
        </is>
      </c>
      <c r="C76" s="19" t="n">
        <v>12</v>
      </c>
      <c r="D76" s="28" t="n">
        <v>36892</v>
      </c>
      <c r="F76" s="19" t="inlineStr">
        <is>
          <t>en es fr de it pt ja ko ru 汉语 漢語</t>
        </is>
      </c>
      <c r="G76" s="19" t="n">
        <v>1804</v>
      </c>
      <c r="H76" s="19">
        <f>MONTH(NOW())+12*YEAR(NOW())-MONTH(tbl_MTG_Set[[#This Row],[Released On]])-12*YEAR(tbl_MTG_Set[[#This Row],[Released On]])</f>
        <v/>
      </c>
      <c r="I76" s="19">
        <f>_xlfn.xlookup(tbl_MTG_Set[[#This Row],[Type Name]], tbl_MTG_Set_Type[Set Type], tbl_MTG_Set_Type[Index], "(Set Type not found)")</f>
        <v/>
      </c>
      <c r="J76" s="19">
        <f>_xlfn.xlookup(tbl_MTG_Set[[#This Row],[Type Name]], tbl_MTG_Set_Type[Set Type], tbl_MTG_Set_Type[Buy Window Month Start], "(Set Type not found)")</f>
        <v/>
      </c>
      <c r="K76" s="28">
        <f>tbl_MTG_Set[[#This Row],[Released On]]+tbl_MTG_Set[[#This Row],[Buy Window Month Start]]*365.25/12</f>
        <v/>
      </c>
      <c r="L76" s="19">
        <f>_xlfn.xlookup(tbl_MTG_Set[[#This Row],[Type Name]], tbl_MTG_Set_Type[Set Type], tbl_MTG_Set_Type[Buy Window Month End], "(Set Type not found)", 0, 1)</f>
        <v/>
      </c>
      <c r="M76" s="28">
        <f>tbl_MTG_Set[[#This Row],[Released On]]+tbl_MTG_Set[[#This Row],[Buy Window Month End]]*365.25/12</f>
        <v/>
      </c>
      <c r="N76" s="28">
        <f>AND(NOW()&gt;=tbl_MTG_Set[[#This Row],[Buy Window Start]], NOW()&lt;=tbl_MTG_Set[[#This Row],[Buy Window End]])</f>
        <v/>
      </c>
      <c r="O76" s="19">
        <f>_xlfn.xlookup(tbl_MTG_Set[[#This Row],[Type Name]], tbl_MTG_Set_Type[Set Type], tbl_MTG_Set_Type[Heavy Printing Window Month Start], "(Set Type not found)", 0, 1)</f>
        <v/>
      </c>
      <c r="P76" s="28">
        <f>tbl_MTG_Set[[#This Row],[Released On]]+tbl_MTG_Set[[#This Row],[Heavy Printing Window Month Start]]*365.25/12</f>
        <v/>
      </c>
      <c r="Q76" s="19">
        <f>_xlfn.xlookup(tbl_MTG_Set[[#This Row],[Type Name]], tbl_MTG_Set_Type[Set Type], tbl_MTG_Set_Type[Heavy Printing Window Month End], "(Set Type not found)", 0, 1)</f>
        <v/>
      </c>
      <c r="R76" s="28">
        <f>tbl_MTG_Set[[#This Row],[Released On]]+tbl_MTG_Set[[#This Row],[Heavy Printing Window Month End]]*365.25/12</f>
        <v/>
      </c>
      <c r="S76" s="28">
        <f>AND(NOW()&gt;=tbl_MTG_Set[[#This Row],[Heavy Printing Window Start]], NOW()&lt;=tbl_MTG_Set[[#This Row],[Heavy Printing Window End]])</f>
        <v/>
      </c>
      <c r="T76" s="19">
        <f>_xlfn.xlookup(tbl_MTG_Set[[#This Row],[Type Name]], tbl_MTG_Set_Type[Set Type], tbl_MTG_Set_Type[Sell Window Month Start], "(Set Type not found)", 0, 1)</f>
        <v/>
      </c>
      <c r="U76" s="28">
        <f>tbl_MTG_Set[[#This Row],[Released On]]+tbl_MTG_Set[[#This Row],[Sell Window Month Start]]*365.25/12</f>
        <v/>
      </c>
      <c r="V76" s="19">
        <f>_xlfn.xlookup(tbl_MTG_Set[[#This Row],[Type Name]], tbl_MTG_Set_Type[Set Type], tbl_MTG_Set_Type[Sell Window Month End], "(Set Type not found)", 0, 1)</f>
        <v/>
      </c>
      <c r="W76" s="28">
        <f>tbl_MTG_Set[[#This Row],[Released On]]+tbl_MTG_Set[[#This Row],[Sell Window Month End]]*365.25/12</f>
        <v/>
      </c>
      <c r="X76" s="28">
        <f>AND(NOW()&gt;=tbl_MTG_Set[[#This Row],[Sell Window Start]], NOW()&lt;=tbl_MTG_Set[[#This Row],[Sell Window End]])</f>
        <v/>
      </c>
      <c r="AG76" s="23" t="n"/>
      <c r="AH76" s="23" t="n"/>
      <c r="AJ76" s="23">
        <f t="array" ref="AJ76:AJ76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76" s="23">
        <f t="array" ref="AK76:AK76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76" s="24">
        <f>_xlfn.xlookup(tbl_MTG_Set[[#This Row],[Play Booster Box Product Id]], tbl_Product[Product Id], tbl_Product[Pack Size])</f>
        <v/>
      </c>
      <c r="AM76" s="23">
        <f>(tbl_MTG_Set[[#This Row],[Play Booster Box Cost]]+v_Item_Shipping_Cost_In)/tbl_MTG_Set[[#This Row],[Play Booster Box Size]]</f>
        <v/>
      </c>
      <c r="AN76" s="23" t="n"/>
      <c r="AO76" s="23" t="n"/>
      <c r="AP76" s="23" t="n"/>
      <c r="AQ76" s="23" t="n"/>
      <c r="AT76" s="23">
        <f>tbl_MTG_Set[[#This Row],[Play Booster Sell Price CardMarket]]*tbl_MTG_Set[[#This Row],[Play Booster Expected Market Value]]/tbl_MTG_Set[[#This Row],[Play Boost Sealed Market Value]]</f>
        <v/>
      </c>
    </row>
    <row r="77" ht="15" customHeight="1" s="20">
      <c r="A77" s="19" t="n">
        <v>915</v>
      </c>
      <c r="B77" s="19" t="inlineStr">
        <is>
          <t>Arena League 2002 PAL02</t>
        </is>
      </c>
      <c r="C77" s="19" t="n">
        <v>5</v>
      </c>
      <c r="D77" s="28" t="n">
        <v>37257</v>
      </c>
      <c r="F77" s="19" t="inlineStr">
        <is>
          <t>en es fr de it pt ja ko ru 汉语 漢語</t>
        </is>
      </c>
      <c r="G77" s="19" t="n">
        <v>1776</v>
      </c>
      <c r="H77" s="19">
        <f>MONTH(NOW())+12*YEAR(NOW())-MONTH(tbl_MTG_Set[[#This Row],[Released On]])-12*YEAR(tbl_MTG_Set[[#This Row],[Released On]])</f>
        <v/>
      </c>
      <c r="I77" s="19">
        <f>_xlfn.xlookup(tbl_MTG_Set[[#This Row],[Type Name]], tbl_MTG_Set_Type[Set Type], tbl_MTG_Set_Type[Index], "(Set Type not found)")</f>
        <v/>
      </c>
      <c r="J77" s="19">
        <f>_xlfn.xlookup(tbl_MTG_Set[[#This Row],[Type Name]], tbl_MTG_Set_Type[Set Type], tbl_MTG_Set_Type[Buy Window Month Start], "(Set Type not found)")</f>
        <v/>
      </c>
      <c r="K77" s="28">
        <f>tbl_MTG_Set[[#This Row],[Released On]]+tbl_MTG_Set[[#This Row],[Buy Window Month Start]]*365.25/12</f>
        <v/>
      </c>
      <c r="L77" s="19">
        <f>_xlfn.xlookup(tbl_MTG_Set[[#This Row],[Type Name]], tbl_MTG_Set_Type[Set Type], tbl_MTG_Set_Type[Buy Window Month End], "(Set Type not found)", 0, 1)</f>
        <v/>
      </c>
      <c r="M77" s="28">
        <f>tbl_MTG_Set[[#This Row],[Released On]]+tbl_MTG_Set[[#This Row],[Buy Window Month End]]*365.25/12</f>
        <v/>
      </c>
      <c r="N77" s="28">
        <f>AND(NOW()&gt;=tbl_MTG_Set[[#This Row],[Buy Window Start]], NOW()&lt;=tbl_MTG_Set[[#This Row],[Buy Window End]])</f>
        <v/>
      </c>
      <c r="O77" s="19">
        <f>_xlfn.xlookup(tbl_MTG_Set[[#This Row],[Type Name]], tbl_MTG_Set_Type[Set Type], tbl_MTG_Set_Type[Heavy Printing Window Month Start], "(Set Type not found)", 0, 1)</f>
        <v/>
      </c>
      <c r="P77" s="28">
        <f>tbl_MTG_Set[[#This Row],[Released On]]+tbl_MTG_Set[[#This Row],[Heavy Printing Window Month Start]]*365.25/12</f>
        <v/>
      </c>
      <c r="Q77" s="19">
        <f>_xlfn.xlookup(tbl_MTG_Set[[#This Row],[Type Name]], tbl_MTG_Set_Type[Set Type], tbl_MTG_Set_Type[Heavy Printing Window Month End], "(Set Type not found)", 0, 1)</f>
        <v/>
      </c>
      <c r="R77" s="28">
        <f>tbl_MTG_Set[[#This Row],[Released On]]+tbl_MTG_Set[[#This Row],[Heavy Printing Window Month End]]*365.25/12</f>
        <v/>
      </c>
      <c r="S77" s="28">
        <f>AND(NOW()&gt;=tbl_MTG_Set[[#This Row],[Heavy Printing Window Start]], NOW()&lt;=tbl_MTG_Set[[#This Row],[Heavy Printing Window End]])</f>
        <v/>
      </c>
      <c r="T77" s="19">
        <f>_xlfn.xlookup(tbl_MTG_Set[[#This Row],[Type Name]], tbl_MTG_Set_Type[Set Type], tbl_MTG_Set_Type[Sell Window Month Start], "(Set Type not found)", 0, 1)</f>
        <v/>
      </c>
      <c r="U77" s="28">
        <f>tbl_MTG_Set[[#This Row],[Released On]]+tbl_MTG_Set[[#This Row],[Sell Window Month Start]]*365.25/12</f>
        <v/>
      </c>
      <c r="V77" s="19">
        <f>_xlfn.xlookup(tbl_MTG_Set[[#This Row],[Type Name]], tbl_MTG_Set_Type[Set Type], tbl_MTG_Set_Type[Sell Window Month End], "(Set Type not found)", 0, 1)</f>
        <v/>
      </c>
      <c r="W77" s="28">
        <f>tbl_MTG_Set[[#This Row],[Released On]]+tbl_MTG_Set[[#This Row],[Sell Window Month End]]*365.25/12</f>
        <v/>
      </c>
      <c r="X77" s="28">
        <f>AND(NOW()&gt;=tbl_MTG_Set[[#This Row],[Sell Window Start]], NOW()&lt;=tbl_MTG_Set[[#This Row],[Sell Window End]])</f>
        <v/>
      </c>
      <c r="AG77" s="23" t="n"/>
      <c r="AH77" s="23" t="n"/>
      <c r="AJ77" s="23">
        <f t="array" ref="AJ77:AJ77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77" s="23">
        <f t="array" ref="AK77:AK77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77" s="24">
        <f>_xlfn.xlookup(tbl_MTG_Set[[#This Row],[Play Booster Box Product Id]], tbl_Product[Product Id], tbl_Product[Pack Size])</f>
        <v/>
      </c>
      <c r="AM77" s="23">
        <f>(tbl_MTG_Set[[#This Row],[Play Booster Box Cost]]+v_Item_Shipping_Cost_In)/tbl_MTG_Set[[#This Row],[Play Booster Box Size]]</f>
        <v/>
      </c>
      <c r="AN77" s="23" t="n"/>
      <c r="AO77" s="23" t="n"/>
      <c r="AP77" s="23" t="n"/>
      <c r="AQ77" s="23" t="n"/>
      <c r="AT77" s="23">
        <f>tbl_MTG_Set[[#This Row],[Play Booster Sell Price CardMarket]]*tbl_MTG_Set[[#This Row],[Play Booster Expected Market Value]]/tbl_MTG_Set[[#This Row],[Play Boost Sealed Market Value]]</f>
        <v/>
      </c>
    </row>
    <row r="78" ht="15" customHeight="1" s="20">
      <c r="A78" s="19" t="n">
        <v>901</v>
      </c>
      <c r="B78" s="19" t="inlineStr">
        <is>
          <t>Arena League 2003 PAL03</t>
        </is>
      </c>
      <c r="C78" s="19" t="n">
        <v>8</v>
      </c>
      <c r="D78" s="28" t="n">
        <v>37622</v>
      </c>
      <c r="F78" s="19" t="inlineStr">
        <is>
          <t>en es fr de it pt ja ko ru 汉语 漢語</t>
        </is>
      </c>
      <c r="G78" s="19" t="n">
        <v>1748</v>
      </c>
      <c r="H78" s="19">
        <f>MONTH(NOW())+12*YEAR(NOW())-MONTH(tbl_MTG_Set[[#This Row],[Released On]])-12*YEAR(tbl_MTG_Set[[#This Row],[Released On]])</f>
        <v/>
      </c>
      <c r="I78" s="19">
        <f>_xlfn.xlookup(tbl_MTG_Set[[#This Row],[Type Name]], tbl_MTG_Set_Type[Set Type], tbl_MTG_Set_Type[Index], "(Set Type not found)")</f>
        <v/>
      </c>
      <c r="J78" s="19">
        <f>_xlfn.xlookup(tbl_MTG_Set[[#This Row],[Type Name]], tbl_MTG_Set_Type[Set Type], tbl_MTG_Set_Type[Buy Window Month Start], "(Set Type not found)")</f>
        <v/>
      </c>
      <c r="K78" s="28">
        <f>tbl_MTG_Set[[#This Row],[Released On]]+tbl_MTG_Set[[#This Row],[Buy Window Month Start]]*365.25/12</f>
        <v/>
      </c>
      <c r="L78" s="19">
        <f>_xlfn.xlookup(tbl_MTG_Set[[#This Row],[Type Name]], tbl_MTG_Set_Type[Set Type], tbl_MTG_Set_Type[Buy Window Month End], "(Set Type not found)", 0, 1)</f>
        <v/>
      </c>
      <c r="M78" s="28">
        <f>tbl_MTG_Set[[#This Row],[Released On]]+tbl_MTG_Set[[#This Row],[Buy Window Month End]]*365.25/12</f>
        <v/>
      </c>
      <c r="N78" s="28">
        <f>AND(NOW()&gt;=tbl_MTG_Set[[#This Row],[Buy Window Start]], NOW()&lt;=tbl_MTG_Set[[#This Row],[Buy Window End]])</f>
        <v/>
      </c>
      <c r="O78" s="19">
        <f>_xlfn.xlookup(tbl_MTG_Set[[#This Row],[Type Name]], tbl_MTG_Set_Type[Set Type], tbl_MTG_Set_Type[Heavy Printing Window Month Start], "(Set Type not found)", 0, 1)</f>
        <v/>
      </c>
      <c r="P78" s="28">
        <f>tbl_MTG_Set[[#This Row],[Released On]]+tbl_MTG_Set[[#This Row],[Heavy Printing Window Month Start]]*365.25/12</f>
        <v/>
      </c>
      <c r="Q78" s="19">
        <f>_xlfn.xlookup(tbl_MTG_Set[[#This Row],[Type Name]], tbl_MTG_Set_Type[Set Type], tbl_MTG_Set_Type[Heavy Printing Window Month End], "(Set Type not found)", 0, 1)</f>
        <v/>
      </c>
      <c r="R78" s="28">
        <f>tbl_MTG_Set[[#This Row],[Released On]]+tbl_MTG_Set[[#This Row],[Heavy Printing Window Month End]]*365.25/12</f>
        <v/>
      </c>
      <c r="S78" s="28">
        <f>AND(NOW()&gt;=tbl_MTG_Set[[#This Row],[Heavy Printing Window Start]], NOW()&lt;=tbl_MTG_Set[[#This Row],[Heavy Printing Window End]])</f>
        <v/>
      </c>
      <c r="T78" s="19">
        <f>_xlfn.xlookup(tbl_MTG_Set[[#This Row],[Type Name]], tbl_MTG_Set_Type[Set Type], tbl_MTG_Set_Type[Sell Window Month Start], "(Set Type not found)", 0, 1)</f>
        <v/>
      </c>
      <c r="U78" s="28">
        <f>tbl_MTG_Set[[#This Row],[Released On]]+tbl_MTG_Set[[#This Row],[Sell Window Month Start]]*365.25/12</f>
        <v/>
      </c>
      <c r="V78" s="19">
        <f>_xlfn.xlookup(tbl_MTG_Set[[#This Row],[Type Name]], tbl_MTG_Set_Type[Set Type], tbl_MTG_Set_Type[Sell Window Month End], "(Set Type not found)", 0, 1)</f>
        <v/>
      </c>
      <c r="W78" s="28">
        <f>tbl_MTG_Set[[#This Row],[Released On]]+tbl_MTG_Set[[#This Row],[Sell Window Month End]]*365.25/12</f>
        <v/>
      </c>
      <c r="X78" s="28">
        <f>AND(NOW()&gt;=tbl_MTG_Set[[#This Row],[Sell Window Start]], NOW()&lt;=tbl_MTG_Set[[#This Row],[Sell Window End]])</f>
        <v/>
      </c>
      <c r="AG78" s="23" t="n"/>
      <c r="AH78" s="23" t="n"/>
      <c r="AJ78" s="23">
        <f t="array" ref="AJ78:AJ78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78" s="23">
        <f t="array" ref="AK78:AK78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78" s="24">
        <f>_xlfn.xlookup(tbl_MTG_Set[[#This Row],[Play Booster Box Product Id]], tbl_Product[Product Id], tbl_Product[Pack Size])</f>
        <v/>
      </c>
      <c r="AM78" s="23">
        <f>(tbl_MTG_Set[[#This Row],[Play Booster Box Cost]]+v_Item_Shipping_Cost_In)/tbl_MTG_Set[[#This Row],[Play Booster Box Size]]</f>
        <v/>
      </c>
      <c r="AN78" s="23" t="n"/>
      <c r="AO78" s="23" t="n"/>
      <c r="AP78" s="23" t="n"/>
      <c r="AQ78" s="23" t="n"/>
      <c r="AT78" s="23">
        <f>tbl_MTG_Set[[#This Row],[Play Booster Sell Price CardMarket]]*tbl_MTG_Set[[#This Row],[Play Booster Expected Market Value]]/tbl_MTG_Set[[#This Row],[Play Boost Sealed Market Value]]</f>
        <v/>
      </c>
    </row>
    <row r="79" ht="15" customHeight="1" s="20">
      <c r="A79" s="19" t="n">
        <v>886</v>
      </c>
      <c r="B79" s="19" t="inlineStr">
        <is>
          <t>Arena League 2004 PAL04</t>
        </is>
      </c>
      <c r="C79" s="19" t="n">
        <v>14</v>
      </c>
      <c r="D79" s="28" t="n">
        <v>37987</v>
      </c>
      <c r="F79" s="19" t="inlineStr">
        <is>
          <t>en es fr de it pt ja ko ru 汉语 漢語</t>
        </is>
      </c>
      <c r="G79" s="19" t="n">
        <v>1718</v>
      </c>
      <c r="H79" s="19">
        <f>MONTH(NOW())+12*YEAR(NOW())-MONTH(tbl_MTG_Set[[#This Row],[Released On]])-12*YEAR(tbl_MTG_Set[[#This Row],[Released On]])</f>
        <v/>
      </c>
      <c r="I79" s="19">
        <f>_xlfn.xlookup(tbl_MTG_Set[[#This Row],[Type Name]], tbl_MTG_Set_Type[Set Type], tbl_MTG_Set_Type[Index], "(Set Type not found)")</f>
        <v/>
      </c>
      <c r="J79" s="19">
        <f>_xlfn.xlookup(tbl_MTG_Set[[#This Row],[Type Name]], tbl_MTG_Set_Type[Set Type], tbl_MTG_Set_Type[Buy Window Month Start], "(Set Type not found)")</f>
        <v/>
      </c>
      <c r="K79" s="28">
        <f>tbl_MTG_Set[[#This Row],[Released On]]+tbl_MTG_Set[[#This Row],[Buy Window Month Start]]*365.25/12</f>
        <v/>
      </c>
      <c r="L79" s="19">
        <f>_xlfn.xlookup(tbl_MTG_Set[[#This Row],[Type Name]], tbl_MTG_Set_Type[Set Type], tbl_MTG_Set_Type[Buy Window Month End], "(Set Type not found)", 0, 1)</f>
        <v/>
      </c>
      <c r="M79" s="28">
        <f>tbl_MTG_Set[[#This Row],[Released On]]+tbl_MTG_Set[[#This Row],[Buy Window Month End]]*365.25/12</f>
        <v/>
      </c>
      <c r="N79" s="28">
        <f>AND(NOW()&gt;=tbl_MTG_Set[[#This Row],[Buy Window Start]], NOW()&lt;=tbl_MTG_Set[[#This Row],[Buy Window End]])</f>
        <v/>
      </c>
      <c r="O79" s="19">
        <f>_xlfn.xlookup(tbl_MTG_Set[[#This Row],[Type Name]], tbl_MTG_Set_Type[Set Type], tbl_MTG_Set_Type[Heavy Printing Window Month Start], "(Set Type not found)", 0, 1)</f>
        <v/>
      </c>
      <c r="P79" s="28">
        <f>tbl_MTG_Set[[#This Row],[Released On]]+tbl_MTG_Set[[#This Row],[Heavy Printing Window Month Start]]*365.25/12</f>
        <v/>
      </c>
      <c r="Q79" s="19">
        <f>_xlfn.xlookup(tbl_MTG_Set[[#This Row],[Type Name]], tbl_MTG_Set_Type[Set Type], tbl_MTG_Set_Type[Heavy Printing Window Month End], "(Set Type not found)", 0, 1)</f>
        <v/>
      </c>
      <c r="R79" s="28">
        <f>tbl_MTG_Set[[#This Row],[Released On]]+tbl_MTG_Set[[#This Row],[Heavy Printing Window Month End]]*365.25/12</f>
        <v/>
      </c>
      <c r="S79" s="28">
        <f>AND(NOW()&gt;=tbl_MTG_Set[[#This Row],[Heavy Printing Window Start]], NOW()&lt;=tbl_MTG_Set[[#This Row],[Heavy Printing Window End]])</f>
        <v/>
      </c>
      <c r="T79" s="19">
        <f>_xlfn.xlookup(tbl_MTG_Set[[#This Row],[Type Name]], tbl_MTG_Set_Type[Set Type], tbl_MTG_Set_Type[Sell Window Month Start], "(Set Type not found)", 0, 1)</f>
        <v/>
      </c>
      <c r="U79" s="28">
        <f>tbl_MTG_Set[[#This Row],[Released On]]+tbl_MTG_Set[[#This Row],[Sell Window Month Start]]*365.25/12</f>
        <v/>
      </c>
      <c r="V79" s="19">
        <f>_xlfn.xlookup(tbl_MTG_Set[[#This Row],[Type Name]], tbl_MTG_Set_Type[Set Type], tbl_MTG_Set_Type[Sell Window Month End], "(Set Type not found)", 0, 1)</f>
        <v/>
      </c>
      <c r="W79" s="28">
        <f>tbl_MTG_Set[[#This Row],[Released On]]+tbl_MTG_Set[[#This Row],[Sell Window Month End]]*365.25/12</f>
        <v/>
      </c>
      <c r="X79" s="28">
        <f>AND(NOW()&gt;=tbl_MTG_Set[[#This Row],[Sell Window Start]], NOW()&lt;=tbl_MTG_Set[[#This Row],[Sell Window End]])</f>
        <v/>
      </c>
      <c r="AG79" s="23" t="n"/>
      <c r="AH79" s="23" t="n"/>
      <c r="AJ79" s="23">
        <f t="array" ref="AJ79:AJ79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79" s="23">
        <f t="array" ref="AK79:AK79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79" s="24">
        <f>_xlfn.xlookup(tbl_MTG_Set[[#This Row],[Play Booster Box Product Id]], tbl_Product[Product Id], tbl_Product[Pack Size])</f>
        <v/>
      </c>
      <c r="AM79" s="23">
        <f>(tbl_MTG_Set[[#This Row],[Play Booster Box Cost]]+v_Item_Shipping_Cost_In)/tbl_MTG_Set[[#This Row],[Play Booster Box Size]]</f>
        <v/>
      </c>
      <c r="AN79" s="23" t="n"/>
      <c r="AO79" s="23" t="n"/>
      <c r="AP79" s="23" t="n"/>
      <c r="AQ79" s="23" t="n"/>
      <c r="AT79" s="23">
        <f>tbl_MTG_Set[[#This Row],[Play Booster Sell Price CardMarket]]*tbl_MTG_Set[[#This Row],[Play Booster Expected Market Value]]/tbl_MTG_Set[[#This Row],[Play Boost Sealed Market Value]]</f>
        <v/>
      </c>
    </row>
    <row r="80" ht="15" customHeight="1" s="20">
      <c r="A80" s="19" t="n">
        <v>872</v>
      </c>
      <c r="B80" s="19" t="inlineStr">
        <is>
          <t>Arena League 2005 PAL05</t>
        </is>
      </c>
      <c r="C80" s="19" t="n">
        <v>8</v>
      </c>
      <c r="D80" s="28" t="n">
        <v>38353</v>
      </c>
      <c r="F80" s="19" t="inlineStr">
        <is>
          <t>en es fr de it pt ja ko ru 汉语 漢語</t>
        </is>
      </c>
      <c r="G80" s="19" t="n">
        <v>1690</v>
      </c>
      <c r="H80" s="19">
        <f>MONTH(NOW())+12*YEAR(NOW())-MONTH(tbl_MTG_Set[[#This Row],[Released On]])-12*YEAR(tbl_MTG_Set[[#This Row],[Released On]])</f>
        <v/>
      </c>
      <c r="I80" s="19">
        <f>_xlfn.xlookup(tbl_MTG_Set[[#This Row],[Type Name]], tbl_MTG_Set_Type[Set Type], tbl_MTG_Set_Type[Index], "(Set Type not found)")</f>
        <v/>
      </c>
      <c r="J80" s="19">
        <f>_xlfn.xlookup(tbl_MTG_Set[[#This Row],[Type Name]], tbl_MTG_Set_Type[Set Type], tbl_MTG_Set_Type[Buy Window Month Start], "(Set Type not found)")</f>
        <v/>
      </c>
      <c r="K80" s="28">
        <f>tbl_MTG_Set[[#This Row],[Released On]]+tbl_MTG_Set[[#This Row],[Buy Window Month Start]]*365.25/12</f>
        <v/>
      </c>
      <c r="L80" s="19">
        <f>_xlfn.xlookup(tbl_MTG_Set[[#This Row],[Type Name]], tbl_MTG_Set_Type[Set Type], tbl_MTG_Set_Type[Buy Window Month End], "(Set Type not found)", 0, 1)</f>
        <v/>
      </c>
      <c r="M80" s="28">
        <f>tbl_MTG_Set[[#This Row],[Released On]]+tbl_MTG_Set[[#This Row],[Buy Window Month End]]*365.25/12</f>
        <v/>
      </c>
      <c r="N80" s="28">
        <f>AND(NOW()&gt;=tbl_MTG_Set[[#This Row],[Buy Window Start]], NOW()&lt;=tbl_MTG_Set[[#This Row],[Buy Window End]])</f>
        <v/>
      </c>
      <c r="O80" s="19">
        <f>_xlfn.xlookup(tbl_MTG_Set[[#This Row],[Type Name]], tbl_MTG_Set_Type[Set Type], tbl_MTG_Set_Type[Heavy Printing Window Month Start], "(Set Type not found)", 0, 1)</f>
        <v/>
      </c>
      <c r="P80" s="28">
        <f>tbl_MTG_Set[[#This Row],[Released On]]+tbl_MTG_Set[[#This Row],[Heavy Printing Window Month Start]]*365.25/12</f>
        <v/>
      </c>
      <c r="Q80" s="19">
        <f>_xlfn.xlookup(tbl_MTG_Set[[#This Row],[Type Name]], tbl_MTG_Set_Type[Set Type], tbl_MTG_Set_Type[Heavy Printing Window Month End], "(Set Type not found)", 0, 1)</f>
        <v/>
      </c>
      <c r="R80" s="28">
        <f>tbl_MTG_Set[[#This Row],[Released On]]+tbl_MTG_Set[[#This Row],[Heavy Printing Window Month End]]*365.25/12</f>
        <v/>
      </c>
      <c r="S80" s="28">
        <f>AND(NOW()&gt;=tbl_MTG_Set[[#This Row],[Heavy Printing Window Start]], NOW()&lt;=tbl_MTG_Set[[#This Row],[Heavy Printing Window End]])</f>
        <v/>
      </c>
      <c r="T80" s="19">
        <f>_xlfn.xlookup(tbl_MTG_Set[[#This Row],[Type Name]], tbl_MTG_Set_Type[Set Type], tbl_MTG_Set_Type[Sell Window Month Start], "(Set Type not found)", 0, 1)</f>
        <v/>
      </c>
      <c r="U80" s="28">
        <f>tbl_MTG_Set[[#This Row],[Released On]]+tbl_MTG_Set[[#This Row],[Sell Window Month Start]]*365.25/12</f>
        <v/>
      </c>
      <c r="V80" s="19">
        <f>_xlfn.xlookup(tbl_MTG_Set[[#This Row],[Type Name]], tbl_MTG_Set_Type[Set Type], tbl_MTG_Set_Type[Sell Window Month End], "(Set Type not found)", 0, 1)</f>
        <v/>
      </c>
      <c r="W80" s="28">
        <f>tbl_MTG_Set[[#This Row],[Released On]]+tbl_MTG_Set[[#This Row],[Sell Window Month End]]*365.25/12</f>
        <v/>
      </c>
      <c r="X80" s="28">
        <f>AND(NOW()&gt;=tbl_MTG_Set[[#This Row],[Sell Window Start]], NOW()&lt;=tbl_MTG_Set[[#This Row],[Sell Window End]])</f>
        <v/>
      </c>
      <c r="AG80" s="23" t="n"/>
      <c r="AH80" s="23" t="n"/>
      <c r="AJ80" s="23">
        <f t="array" ref="AJ80:AJ80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80" s="23">
        <f t="array" ref="AK80:AK80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80" s="24">
        <f>_xlfn.xlookup(tbl_MTG_Set[[#This Row],[Play Booster Box Product Id]], tbl_Product[Product Id], tbl_Product[Pack Size])</f>
        <v/>
      </c>
      <c r="AM80" s="23">
        <f>(tbl_MTG_Set[[#This Row],[Play Booster Box Cost]]+v_Item_Shipping_Cost_In)/tbl_MTG_Set[[#This Row],[Play Booster Box Size]]</f>
        <v/>
      </c>
      <c r="AN80" s="23" t="n"/>
      <c r="AO80" s="23" t="n"/>
      <c r="AP80" s="23" t="n"/>
      <c r="AQ80" s="23" t="n"/>
      <c r="AT80" s="23">
        <f>tbl_MTG_Set[[#This Row],[Play Booster Sell Price CardMarket]]*tbl_MTG_Set[[#This Row],[Play Booster Expected Market Value]]/tbl_MTG_Set[[#This Row],[Play Boost Sealed Market Value]]</f>
        <v/>
      </c>
    </row>
    <row r="81" ht="15" customHeight="1" s="20">
      <c r="A81" s="19" t="n">
        <v>854</v>
      </c>
      <c r="B81" s="19" t="inlineStr">
        <is>
          <t>Arena League 2006 PAL06</t>
        </is>
      </c>
      <c r="C81" s="19" t="n">
        <v>9</v>
      </c>
      <c r="D81" s="28" t="n">
        <v>38718</v>
      </c>
      <c r="F81" s="19" t="inlineStr">
        <is>
          <t>en es fr de it pt ja ko ru 汉语 漢語</t>
        </is>
      </c>
      <c r="G81" s="19" t="n">
        <v>1654</v>
      </c>
      <c r="H81" s="19">
        <f>MONTH(NOW())+12*YEAR(NOW())-MONTH(tbl_MTG_Set[[#This Row],[Released On]])-12*YEAR(tbl_MTG_Set[[#This Row],[Released On]])</f>
        <v/>
      </c>
      <c r="I81" s="19">
        <f>_xlfn.xlookup(tbl_MTG_Set[[#This Row],[Type Name]], tbl_MTG_Set_Type[Set Type], tbl_MTG_Set_Type[Index], "(Set Type not found)")</f>
        <v/>
      </c>
      <c r="J81" s="19">
        <f>_xlfn.xlookup(tbl_MTG_Set[[#This Row],[Type Name]], tbl_MTG_Set_Type[Set Type], tbl_MTG_Set_Type[Buy Window Month Start], "(Set Type not found)")</f>
        <v/>
      </c>
      <c r="K81" s="28">
        <f>tbl_MTG_Set[[#This Row],[Released On]]+tbl_MTG_Set[[#This Row],[Buy Window Month Start]]*365.25/12</f>
        <v/>
      </c>
      <c r="L81" s="19">
        <f>_xlfn.xlookup(tbl_MTG_Set[[#This Row],[Type Name]], tbl_MTG_Set_Type[Set Type], tbl_MTG_Set_Type[Buy Window Month End], "(Set Type not found)", 0, 1)</f>
        <v/>
      </c>
      <c r="M81" s="28">
        <f>tbl_MTG_Set[[#This Row],[Released On]]+tbl_MTG_Set[[#This Row],[Buy Window Month End]]*365.25/12</f>
        <v/>
      </c>
      <c r="N81" s="28">
        <f>AND(NOW()&gt;=tbl_MTG_Set[[#This Row],[Buy Window Start]], NOW()&lt;=tbl_MTG_Set[[#This Row],[Buy Window End]])</f>
        <v/>
      </c>
      <c r="O81" s="19">
        <f>_xlfn.xlookup(tbl_MTG_Set[[#This Row],[Type Name]], tbl_MTG_Set_Type[Set Type], tbl_MTG_Set_Type[Heavy Printing Window Month Start], "(Set Type not found)", 0, 1)</f>
        <v/>
      </c>
      <c r="P81" s="28">
        <f>tbl_MTG_Set[[#This Row],[Released On]]+tbl_MTG_Set[[#This Row],[Heavy Printing Window Month Start]]*365.25/12</f>
        <v/>
      </c>
      <c r="Q81" s="19">
        <f>_xlfn.xlookup(tbl_MTG_Set[[#This Row],[Type Name]], tbl_MTG_Set_Type[Set Type], tbl_MTG_Set_Type[Heavy Printing Window Month End], "(Set Type not found)", 0, 1)</f>
        <v/>
      </c>
      <c r="R81" s="28">
        <f>tbl_MTG_Set[[#This Row],[Released On]]+tbl_MTG_Set[[#This Row],[Heavy Printing Window Month End]]*365.25/12</f>
        <v/>
      </c>
      <c r="S81" s="28">
        <f>AND(NOW()&gt;=tbl_MTG_Set[[#This Row],[Heavy Printing Window Start]], NOW()&lt;=tbl_MTG_Set[[#This Row],[Heavy Printing Window End]])</f>
        <v/>
      </c>
      <c r="T81" s="19">
        <f>_xlfn.xlookup(tbl_MTG_Set[[#This Row],[Type Name]], tbl_MTG_Set_Type[Set Type], tbl_MTG_Set_Type[Sell Window Month Start], "(Set Type not found)", 0, 1)</f>
        <v/>
      </c>
      <c r="U81" s="28">
        <f>tbl_MTG_Set[[#This Row],[Released On]]+tbl_MTG_Set[[#This Row],[Sell Window Month Start]]*365.25/12</f>
        <v/>
      </c>
      <c r="V81" s="19">
        <f>_xlfn.xlookup(tbl_MTG_Set[[#This Row],[Type Name]], tbl_MTG_Set_Type[Set Type], tbl_MTG_Set_Type[Sell Window Month End], "(Set Type not found)", 0, 1)</f>
        <v/>
      </c>
      <c r="W81" s="28">
        <f>tbl_MTG_Set[[#This Row],[Released On]]+tbl_MTG_Set[[#This Row],[Sell Window Month End]]*365.25/12</f>
        <v/>
      </c>
      <c r="X81" s="28">
        <f>AND(NOW()&gt;=tbl_MTG_Set[[#This Row],[Sell Window Start]], NOW()&lt;=tbl_MTG_Set[[#This Row],[Sell Window End]])</f>
        <v/>
      </c>
      <c r="AG81" s="23" t="n"/>
      <c r="AH81" s="23" t="n"/>
      <c r="AJ81" s="23">
        <f t="array" ref="AJ81:AJ81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81" s="23">
        <f t="array" ref="AK81:AK81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81" s="24">
        <f>_xlfn.xlookup(tbl_MTG_Set[[#This Row],[Play Booster Box Product Id]], tbl_Product[Product Id], tbl_Product[Pack Size])</f>
        <v/>
      </c>
      <c r="AM81" s="23">
        <f>(tbl_MTG_Set[[#This Row],[Play Booster Box Cost]]+v_Item_Shipping_Cost_In)/tbl_MTG_Set[[#This Row],[Play Booster Box Size]]</f>
        <v/>
      </c>
      <c r="AN81" s="23" t="n"/>
      <c r="AO81" s="23" t="n"/>
      <c r="AP81" s="23" t="n"/>
      <c r="AQ81" s="23" t="n"/>
      <c r="AT81" s="23">
        <f>tbl_MTG_Set[[#This Row],[Play Booster Sell Price CardMarket]]*tbl_MTG_Set[[#This Row],[Play Booster Expected Market Value]]/tbl_MTG_Set[[#This Row],[Play Boost Sealed Market Value]]</f>
        <v/>
      </c>
    </row>
    <row r="82" ht="15" customHeight="1" s="20">
      <c r="A82" s="19" t="n">
        <v>471</v>
      </c>
      <c r="B82" s="19" t="inlineStr">
        <is>
          <t>Arena New Player Experience ANA</t>
        </is>
      </c>
      <c r="C82" s="19" t="n">
        <v>46</v>
      </c>
      <c r="D82" s="28" t="n">
        <v>43295</v>
      </c>
      <c r="F82" s="19" t="inlineStr">
        <is>
          <t>en es fr de it pt ja ko ru 汉语 漢語</t>
        </is>
      </c>
      <c r="G82" s="19" t="n">
        <v>888</v>
      </c>
      <c r="H82" s="19">
        <f>MONTH(NOW())+12*YEAR(NOW())-MONTH(tbl_MTG_Set[[#This Row],[Released On]])-12*YEAR(tbl_MTG_Set[[#This Row],[Released On]])</f>
        <v/>
      </c>
      <c r="I82" s="19">
        <f>_xlfn.xlookup(tbl_MTG_Set[[#This Row],[Type Name]], tbl_MTG_Set_Type[Set Type], tbl_MTG_Set_Type[Index], "(Set Type not found)")</f>
        <v/>
      </c>
      <c r="J82" s="19">
        <f>_xlfn.xlookup(tbl_MTG_Set[[#This Row],[Type Name]], tbl_MTG_Set_Type[Set Type], tbl_MTG_Set_Type[Buy Window Month Start], "(Set Type not found)")</f>
        <v/>
      </c>
      <c r="K82" s="28">
        <f>tbl_MTG_Set[[#This Row],[Released On]]+tbl_MTG_Set[[#This Row],[Buy Window Month Start]]*365.25/12</f>
        <v/>
      </c>
      <c r="L82" s="19">
        <f>_xlfn.xlookup(tbl_MTG_Set[[#This Row],[Type Name]], tbl_MTG_Set_Type[Set Type], tbl_MTG_Set_Type[Buy Window Month End], "(Set Type not found)", 0, 1)</f>
        <v/>
      </c>
      <c r="M82" s="28">
        <f>tbl_MTG_Set[[#This Row],[Released On]]+tbl_MTG_Set[[#This Row],[Buy Window Month End]]*365.25/12</f>
        <v/>
      </c>
      <c r="N82" s="28">
        <f>AND(NOW()&gt;=tbl_MTG_Set[[#This Row],[Buy Window Start]], NOW()&lt;=tbl_MTG_Set[[#This Row],[Buy Window End]])</f>
        <v/>
      </c>
      <c r="O82" s="19">
        <f>_xlfn.xlookup(tbl_MTG_Set[[#This Row],[Type Name]], tbl_MTG_Set_Type[Set Type], tbl_MTG_Set_Type[Heavy Printing Window Month Start], "(Set Type not found)", 0, 1)</f>
        <v/>
      </c>
      <c r="P82" s="28">
        <f>tbl_MTG_Set[[#This Row],[Released On]]+tbl_MTG_Set[[#This Row],[Heavy Printing Window Month Start]]*365.25/12</f>
        <v/>
      </c>
      <c r="Q82" s="19">
        <f>_xlfn.xlookup(tbl_MTG_Set[[#This Row],[Type Name]], tbl_MTG_Set_Type[Set Type], tbl_MTG_Set_Type[Heavy Printing Window Month End], "(Set Type not found)", 0, 1)</f>
        <v/>
      </c>
      <c r="R82" s="28">
        <f>tbl_MTG_Set[[#This Row],[Released On]]+tbl_MTG_Set[[#This Row],[Heavy Printing Window Month End]]*365.25/12</f>
        <v/>
      </c>
      <c r="S82" s="28">
        <f>AND(NOW()&gt;=tbl_MTG_Set[[#This Row],[Heavy Printing Window Start]], NOW()&lt;=tbl_MTG_Set[[#This Row],[Heavy Printing Window End]])</f>
        <v/>
      </c>
      <c r="T82" s="19">
        <f>_xlfn.xlookup(tbl_MTG_Set[[#This Row],[Type Name]], tbl_MTG_Set_Type[Set Type], tbl_MTG_Set_Type[Sell Window Month Start], "(Set Type not found)", 0, 1)</f>
        <v/>
      </c>
      <c r="U82" s="28">
        <f>tbl_MTG_Set[[#This Row],[Released On]]+tbl_MTG_Set[[#This Row],[Sell Window Month Start]]*365.25/12</f>
        <v/>
      </c>
      <c r="V82" s="19">
        <f>_xlfn.xlookup(tbl_MTG_Set[[#This Row],[Type Name]], tbl_MTG_Set_Type[Set Type], tbl_MTG_Set_Type[Sell Window Month End], "(Set Type not found)", 0, 1)</f>
        <v/>
      </c>
      <c r="W82" s="28">
        <f>tbl_MTG_Set[[#This Row],[Released On]]+tbl_MTG_Set[[#This Row],[Sell Window Month End]]*365.25/12</f>
        <v/>
      </c>
      <c r="X82" s="28">
        <f>AND(NOW()&gt;=tbl_MTG_Set[[#This Row],[Sell Window Start]], NOW()&lt;=tbl_MTG_Set[[#This Row],[Sell Window End]])</f>
        <v/>
      </c>
      <c r="AG82" s="23" t="n"/>
      <c r="AH82" s="23" t="n"/>
      <c r="AJ82" s="23">
        <f t="array" ref="AJ82:AJ82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82" s="23">
        <f t="array" ref="AK82:AK82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82" s="24">
        <f>_xlfn.xlookup(tbl_MTG_Set[[#This Row],[Play Booster Box Product Id]], tbl_Product[Product Id], tbl_Product[Pack Size])</f>
        <v/>
      </c>
      <c r="AM82" s="23">
        <f>(tbl_MTG_Set[[#This Row],[Play Booster Box Cost]]+v_Item_Shipping_Cost_In)/tbl_MTG_Set[[#This Row],[Play Booster Box Size]]</f>
        <v/>
      </c>
      <c r="AN82" s="23" t="n"/>
      <c r="AO82" s="23" t="n"/>
      <c r="AP82" s="23" t="n"/>
      <c r="AQ82" s="23" t="n"/>
      <c r="AT82" s="23">
        <f>tbl_MTG_Set[[#This Row],[Play Booster Sell Price CardMarket]]*tbl_MTG_Set[[#This Row],[Play Booster Expected Market Value]]/tbl_MTG_Set[[#This Row],[Play Boost Sealed Market Value]]</f>
        <v/>
      </c>
    </row>
    <row r="83" ht="15" customHeight="1" s="20">
      <c r="A83" s="19" t="n">
        <v>473</v>
      </c>
      <c r="B83" s="19" t="inlineStr">
        <is>
          <t>Arena New Player Experience Cards OANA</t>
        </is>
      </c>
      <c r="C83" s="19" t="n">
        <v>14</v>
      </c>
      <c r="D83" s="28" t="n">
        <v>43295</v>
      </c>
      <c r="F83" s="19" t="inlineStr">
        <is>
          <t>en es fr de it pt ja ko ru 汉语 漢語</t>
        </is>
      </c>
      <c r="G83" s="19" t="n">
        <v>892</v>
      </c>
      <c r="H83" s="19">
        <f>MONTH(NOW())+12*YEAR(NOW())-MONTH(tbl_MTG_Set[[#This Row],[Released On]])-12*YEAR(tbl_MTG_Set[[#This Row],[Released On]])</f>
        <v/>
      </c>
      <c r="I83" s="19">
        <f>_xlfn.xlookup(tbl_MTG_Set[[#This Row],[Type Name]], tbl_MTG_Set_Type[Set Type], tbl_MTG_Set_Type[Index], "(Set Type not found)")</f>
        <v/>
      </c>
      <c r="J83" s="19">
        <f>_xlfn.xlookup(tbl_MTG_Set[[#This Row],[Type Name]], tbl_MTG_Set_Type[Set Type], tbl_MTG_Set_Type[Buy Window Month Start], "(Set Type not found)")</f>
        <v/>
      </c>
      <c r="K83" s="28">
        <f>tbl_MTG_Set[[#This Row],[Released On]]+tbl_MTG_Set[[#This Row],[Buy Window Month Start]]*365.25/12</f>
        <v/>
      </c>
      <c r="L83" s="19">
        <f>_xlfn.xlookup(tbl_MTG_Set[[#This Row],[Type Name]], tbl_MTG_Set_Type[Set Type], tbl_MTG_Set_Type[Buy Window Month End], "(Set Type not found)", 0, 1)</f>
        <v/>
      </c>
      <c r="M83" s="28">
        <f>tbl_MTG_Set[[#This Row],[Released On]]+tbl_MTG_Set[[#This Row],[Buy Window Month End]]*365.25/12</f>
        <v/>
      </c>
      <c r="N83" s="28">
        <f>AND(NOW()&gt;=tbl_MTG_Set[[#This Row],[Buy Window Start]], NOW()&lt;=tbl_MTG_Set[[#This Row],[Buy Window End]])</f>
        <v/>
      </c>
      <c r="O83" s="19">
        <f>_xlfn.xlookup(tbl_MTG_Set[[#This Row],[Type Name]], tbl_MTG_Set_Type[Set Type], tbl_MTG_Set_Type[Heavy Printing Window Month Start], "(Set Type not found)", 0, 1)</f>
        <v/>
      </c>
      <c r="P83" s="28">
        <f>tbl_MTG_Set[[#This Row],[Released On]]+tbl_MTG_Set[[#This Row],[Heavy Printing Window Month Start]]*365.25/12</f>
        <v/>
      </c>
      <c r="Q83" s="19">
        <f>_xlfn.xlookup(tbl_MTG_Set[[#This Row],[Type Name]], tbl_MTG_Set_Type[Set Type], tbl_MTG_Set_Type[Heavy Printing Window Month End], "(Set Type not found)", 0, 1)</f>
        <v/>
      </c>
      <c r="R83" s="28">
        <f>tbl_MTG_Set[[#This Row],[Released On]]+tbl_MTG_Set[[#This Row],[Heavy Printing Window Month End]]*365.25/12</f>
        <v/>
      </c>
      <c r="S83" s="28">
        <f>AND(NOW()&gt;=tbl_MTG_Set[[#This Row],[Heavy Printing Window Start]], NOW()&lt;=tbl_MTG_Set[[#This Row],[Heavy Printing Window End]])</f>
        <v/>
      </c>
      <c r="T83" s="19">
        <f>_xlfn.xlookup(tbl_MTG_Set[[#This Row],[Type Name]], tbl_MTG_Set_Type[Set Type], tbl_MTG_Set_Type[Sell Window Month Start], "(Set Type not found)", 0, 1)</f>
        <v/>
      </c>
      <c r="U83" s="28">
        <f>tbl_MTG_Set[[#This Row],[Released On]]+tbl_MTG_Set[[#This Row],[Sell Window Month Start]]*365.25/12</f>
        <v/>
      </c>
      <c r="V83" s="19">
        <f>_xlfn.xlookup(tbl_MTG_Set[[#This Row],[Type Name]], tbl_MTG_Set_Type[Set Type], tbl_MTG_Set_Type[Sell Window Month End], "(Set Type not found)", 0, 1)</f>
        <v/>
      </c>
      <c r="W83" s="28">
        <f>tbl_MTG_Set[[#This Row],[Released On]]+tbl_MTG_Set[[#This Row],[Sell Window Month End]]*365.25/12</f>
        <v/>
      </c>
      <c r="X83" s="28">
        <f>AND(NOW()&gt;=tbl_MTG_Set[[#This Row],[Sell Window Start]], NOW()&lt;=tbl_MTG_Set[[#This Row],[Sell Window End]])</f>
        <v/>
      </c>
      <c r="AG83" s="23" t="n"/>
      <c r="AH83" s="23" t="n"/>
      <c r="AJ83" s="23">
        <f t="array" ref="AJ83:AJ83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83" s="23">
        <f t="array" ref="AK83:AK83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83" s="24">
        <f>_xlfn.xlookup(tbl_MTG_Set[[#This Row],[Play Booster Box Product Id]], tbl_Product[Product Id], tbl_Product[Pack Size])</f>
        <v/>
      </c>
      <c r="AM83" s="23">
        <f>(tbl_MTG_Set[[#This Row],[Play Booster Box Cost]]+v_Item_Shipping_Cost_In)/tbl_MTG_Set[[#This Row],[Play Booster Box Size]]</f>
        <v/>
      </c>
      <c r="AN83" s="23" t="n"/>
      <c r="AO83" s="23" t="n"/>
      <c r="AP83" s="23" t="n"/>
      <c r="AQ83" s="23" t="n"/>
      <c r="AT83" s="23">
        <f>tbl_MTG_Set[[#This Row],[Play Booster Sell Price CardMarket]]*tbl_MTG_Set[[#This Row],[Play Booster Expected Market Value]]/tbl_MTG_Set[[#This Row],[Play Boost Sealed Market Value]]</f>
        <v/>
      </c>
    </row>
    <row r="84" ht="15" customHeight="1" s="20">
      <c r="A84" s="19" t="n">
        <v>472</v>
      </c>
      <c r="B84" s="19" t="inlineStr">
        <is>
          <t>Arena New Player Experience Extras XANA</t>
        </is>
      </c>
      <c r="C84" s="19" t="n">
        <v>20</v>
      </c>
      <c r="D84" s="28" t="n">
        <v>43295</v>
      </c>
      <c r="F84" s="19" t="inlineStr">
        <is>
          <t>en es fr de it pt ja ko ru 汉语 漢語</t>
        </is>
      </c>
      <c r="G84" s="19" t="n">
        <v>890</v>
      </c>
      <c r="H84" s="19">
        <f>MONTH(NOW())+12*YEAR(NOW())-MONTH(tbl_MTG_Set[[#This Row],[Released On]])-12*YEAR(tbl_MTG_Set[[#This Row],[Released On]])</f>
        <v/>
      </c>
      <c r="I84" s="19">
        <f>_xlfn.xlookup(tbl_MTG_Set[[#This Row],[Type Name]], tbl_MTG_Set_Type[Set Type], tbl_MTG_Set_Type[Index], "(Set Type not found)")</f>
        <v/>
      </c>
      <c r="J84" s="19">
        <f>_xlfn.xlookup(tbl_MTG_Set[[#This Row],[Type Name]], tbl_MTG_Set_Type[Set Type], tbl_MTG_Set_Type[Buy Window Month Start], "(Set Type not found)")</f>
        <v/>
      </c>
      <c r="K84" s="28">
        <f>tbl_MTG_Set[[#This Row],[Released On]]+tbl_MTG_Set[[#This Row],[Buy Window Month Start]]*365.25/12</f>
        <v/>
      </c>
      <c r="L84" s="19">
        <f>_xlfn.xlookup(tbl_MTG_Set[[#This Row],[Type Name]], tbl_MTG_Set_Type[Set Type], tbl_MTG_Set_Type[Buy Window Month End], "(Set Type not found)", 0, 1)</f>
        <v/>
      </c>
      <c r="M84" s="28">
        <f>tbl_MTG_Set[[#This Row],[Released On]]+tbl_MTG_Set[[#This Row],[Buy Window Month End]]*365.25/12</f>
        <v/>
      </c>
      <c r="N84" s="28">
        <f>AND(NOW()&gt;=tbl_MTG_Set[[#This Row],[Buy Window Start]], NOW()&lt;=tbl_MTG_Set[[#This Row],[Buy Window End]])</f>
        <v/>
      </c>
      <c r="O84" s="19">
        <f>_xlfn.xlookup(tbl_MTG_Set[[#This Row],[Type Name]], tbl_MTG_Set_Type[Set Type], tbl_MTG_Set_Type[Heavy Printing Window Month Start], "(Set Type not found)", 0, 1)</f>
        <v/>
      </c>
      <c r="P84" s="28">
        <f>tbl_MTG_Set[[#This Row],[Released On]]+tbl_MTG_Set[[#This Row],[Heavy Printing Window Month Start]]*365.25/12</f>
        <v/>
      </c>
      <c r="Q84" s="19">
        <f>_xlfn.xlookup(tbl_MTG_Set[[#This Row],[Type Name]], tbl_MTG_Set_Type[Set Type], tbl_MTG_Set_Type[Heavy Printing Window Month End], "(Set Type not found)", 0, 1)</f>
        <v/>
      </c>
      <c r="R84" s="28">
        <f>tbl_MTG_Set[[#This Row],[Released On]]+tbl_MTG_Set[[#This Row],[Heavy Printing Window Month End]]*365.25/12</f>
        <v/>
      </c>
      <c r="S84" s="28">
        <f>AND(NOW()&gt;=tbl_MTG_Set[[#This Row],[Heavy Printing Window Start]], NOW()&lt;=tbl_MTG_Set[[#This Row],[Heavy Printing Window End]])</f>
        <v/>
      </c>
      <c r="T84" s="19">
        <f>_xlfn.xlookup(tbl_MTG_Set[[#This Row],[Type Name]], tbl_MTG_Set_Type[Set Type], tbl_MTG_Set_Type[Sell Window Month Start], "(Set Type not found)", 0, 1)</f>
        <v/>
      </c>
      <c r="U84" s="28">
        <f>tbl_MTG_Set[[#This Row],[Released On]]+tbl_MTG_Set[[#This Row],[Sell Window Month Start]]*365.25/12</f>
        <v/>
      </c>
      <c r="V84" s="19">
        <f>_xlfn.xlookup(tbl_MTG_Set[[#This Row],[Type Name]], tbl_MTG_Set_Type[Set Type], tbl_MTG_Set_Type[Sell Window Month End], "(Set Type not found)", 0, 1)</f>
        <v/>
      </c>
      <c r="W84" s="28">
        <f>tbl_MTG_Set[[#This Row],[Released On]]+tbl_MTG_Set[[#This Row],[Sell Window Month End]]*365.25/12</f>
        <v/>
      </c>
      <c r="X84" s="28">
        <f>AND(NOW()&gt;=tbl_MTG_Set[[#This Row],[Sell Window Start]], NOW()&lt;=tbl_MTG_Set[[#This Row],[Sell Window End]])</f>
        <v/>
      </c>
      <c r="AG84" s="23" t="n"/>
      <c r="AH84" s="23" t="n"/>
      <c r="AJ84" s="23">
        <f t="array" ref="AJ84:AJ84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84" s="23">
        <f t="array" ref="AK84:AK84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84" s="24">
        <f>_xlfn.xlookup(tbl_MTG_Set[[#This Row],[Play Booster Box Product Id]], tbl_Product[Product Id], tbl_Product[Pack Size])</f>
        <v/>
      </c>
      <c r="AM84" s="23">
        <f>(tbl_MTG_Set[[#This Row],[Play Booster Box Cost]]+v_Item_Shipping_Cost_In)/tbl_MTG_Set[[#This Row],[Play Booster Box Size]]</f>
        <v/>
      </c>
      <c r="AN84" s="23" t="n"/>
      <c r="AO84" s="23" t="n"/>
      <c r="AP84" s="23" t="n"/>
      <c r="AQ84" s="23" t="n"/>
      <c r="AT84" s="23">
        <f>tbl_MTG_Set[[#This Row],[Play Booster Sell Price CardMarket]]*tbl_MTG_Set[[#This Row],[Play Booster Expected Market Value]]/tbl_MTG_Set[[#This Row],[Play Boost Sealed Market Value]]</f>
        <v/>
      </c>
    </row>
    <row r="85" ht="15" customHeight="1" s="20">
      <c r="A85" s="19" t="n">
        <v>16</v>
      </c>
      <c r="B85" s="19" t="inlineStr">
        <is>
          <t>Arena Powered Cube APCUBE</t>
        </is>
      </c>
      <c r="C85" s="19" t="n">
        <v>540</v>
      </c>
      <c r="D85" s="28" t="n">
        <v>45953</v>
      </c>
      <c r="F85" s="19" t="n">
        <v>0</v>
      </c>
      <c r="G85" s="19" t="n">
        <v>17</v>
      </c>
      <c r="H85" s="19">
        <f>MONTH(NOW())+12*YEAR(NOW())-MONTH(tbl_MTG_Set[[#This Row],[Released On]])-12*YEAR(tbl_MTG_Set[[#This Row],[Released On]])</f>
        <v/>
      </c>
      <c r="I85" s="19">
        <f>_xlfn.xlookup(tbl_MTG_Set[[#This Row],[Type Name]], tbl_MTG_Set_Type[Set Type], tbl_MTG_Set_Type[Index], "(Set Type not found)")</f>
        <v/>
      </c>
      <c r="J85" s="19">
        <f>_xlfn.xlookup(tbl_MTG_Set[[#This Row],[Type Name]], tbl_MTG_Set_Type[Set Type], tbl_MTG_Set_Type[Buy Window Month Start], "(Set Type not found)")</f>
        <v/>
      </c>
      <c r="K85" s="28">
        <f>tbl_MTG_Set[[#This Row],[Released On]]+tbl_MTG_Set[[#This Row],[Buy Window Month Start]]*365.25/12</f>
        <v/>
      </c>
      <c r="L85" s="19">
        <f>_xlfn.xlookup(tbl_MTG_Set[[#This Row],[Type Name]], tbl_MTG_Set_Type[Set Type], tbl_MTG_Set_Type[Buy Window Month End], "(Set Type not found)", 0, 1)</f>
        <v/>
      </c>
      <c r="M85" s="28">
        <f>tbl_MTG_Set[[#This Row],[Released On]]+tbl_MTG_Set[[#This Row],[Buy Window Month End]]*365.25/12</f>
        <v/>
      </c>
      <c r="N85" s="28">
        <f>AND(NOW()&gt;=tbl_MTG_Set[[#This Row],[Buy Window Start]], NOW()&lt;=tbl_MTG_Set[[#This Row],[Buy Window End]])</f>
        <v/>
      </c>
      <c r="O85" s="19">
        <f>_xlfn.xlookup(tbl_MTG_Set[[#This Row],[Type Name]], tbl_MTG_Set_Type[Set Type], tbl_MTG_Set_Type[Heavy Printing Window Month Start], "(Set Type not found)", 0, 1)</f>
        <v/>
      </c>
      <c r="P85" s="28">
        <f>tbl_MTG_Set[[#This Row],[Released On]]+tbl_MTG_Set[[#This Row],[Heavy Printing Window Month Start]]*365.25/12</f>
        <v/>
      </c>
      <c r="Q85" s="19">
        <f>_xlfn.xlookup(tbl_MTG_Set[[#This Row],[Type Name]], tbl_MTG_Set_Type[Set Type], tbl_MTG_Set_Type[Heavy Printing Window Month End], "(Set Type not found)", 0, 1)</f>
        <v/>
      </c>
      <c r="R85" s="28">
        <f>tbl_MTG_Set[[#This Row],[Released On]]+tbl_MTG_Set[[#This Row],[Heavy Printing Window Month End]]*365.25/12</f>
        <v/>
      </c>
      <c r="S85" s="28">
        <f>AND(NOW()&gt;=tbl_MTG_Set[[#This Row],[Heavy Printing Window Start]], NOW()&lt;=tbl_MTG_Set[[#This Row],[Heavy Printing Window End]])</f>
        <v/>
      </c>
      <c r="T85" s="19">
        <f>_xlfn.xlookup(tbl_MTG_Set[[#This Row],[Type Name]], tbl_MTG_Set_Type[Set Type], tbl_MTG_Set_Type[Sell Window Month Start], "(Set Type not found)", 0, 1)</f>
        <v/>
      </c>
      <c r="U85" s="28">
        <f>tbl_MTG_Set[[#This Row],[Released On]]+tbl_MTG_Set[[#This Row],[Sell Window Month Start]]*365.25/12</f>
        <v/>
      </c>
      <c r="V85" s="19">
        <f>_xlfn.xlookup(tbl_MTG_Set[[#This Row],[Type Name]], tbl_MTG_Set_Type[Set Type], tbl_MTG_Set_Type[Sell Window Month End], "(Set Type not found)", 0, 1)</f>
        <v/>
      </c>
      <c r="W85" s="28">
        <f>tbl_MTG_Set[[#This Row],[Released On]]+tbl_MTG_Set[[#This Row],[Sell Window Month End]]*365.25/12</f>
        <v/>
      </c>
      <c r="X85" s="28">
        <f>AND(NOW()&gt;=tbl_MTG_Set[[#This Row],[Sell Window Start]], NOW()&lt;=tbl_MTG_Set[[#This Row],[Sell Window End]])</f>
        <v/>
      </c>
      <c r="AG85" s="23" t="n"/>
      <c r="AH85" s="23" t="n"/>
      <c r="AJ85" s="23">
        <f t="array" ref="AJ85:AJ85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85" s="23">
        <f t="array" ref="AK85:AK85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85" s="24">
        <f>_xlfn.xlookup(tbl_MTG_Set[[#This Row],[Play Booster Box Product Id]], tbl_Product[Product Id], tbl_Product[Pack Size])</f>
        <v/>
      </c>
      <c r="AM85" s="23">
        <f>(tbl_MTG_Set[[#This Row],[Play Booster Box Cost]]+v_Item_Shipping_Cost_In)/tbl_MTG_Set[[#This Row],[Play Booster Box Size]]</f>
        <v/>
      </c>
      <c r="AN85" s="23" t="n"/>
      <c r="AO85" s="23" t="n"/>
      <c r="AP85" s="23" t="n"/>
      <c r="AQ85" s="23" t="n"/>
      <c r="AT85" s="23">
        <f>tbl_MTG_Set[[#This Row],[Play Booster Sell Price CardMarket]]*tbl_MTG_Set[[#This Row],[Play Booster Expected Market Value]]/tbl_MTG_Set[[#This Row],[Play Boost Sealed Market Value]]</f>
        <v/>
      </c>
    </row>
    <row r="86" ht="15" customHeight="1" s="20">
      <c r="A86" s="19" t="n">
        <v>967</v>
      </c>
      <c r="B86" s="19" t="inlineStr">
        <is>
          <t>Asia Pacific Land Program PALP</t>
        </is>
      </c>
      <c r="C86" s="19" t="n">
        <v>15</v>
      </c>
      <c r="D86" s="28" t="n">
        <v>36039</v>
      </c>
      <c r="F86" s="19" t="inlineStr">
        <is>
          <t>en es fr de it pt ja ko ru 汉语 漢語</t>
        </is>
      </c>
      <c r="G86" s="19" t="n">
        <v>1880</v>
      </c>
      <c r="H86" s="19">
        <f>MONTH(NOW())+12*YEAR(NOW())-MONTH(tbl_MTG_Set[[#This Row],[Released On]])-12*YEAR(tbl_MTG_Set[[#This Row],[Released On]])</f>
        <v/>
      </c>
      <c r="I86" s="19">
        <f>_xlfn.xlookup(tbl_MTG_Set[[#This Row],[Type Name]], tbl_MTG_Set_Type[Set Type], tbl_MTG_Set_Type[Index], "(Set Type not found)")</f>
        <v/>
      </c>
      <c r="J86" s="19">
        <f>_xlfn.xlookup(tbl_MTG_Set[[#This Row],[Type Name]], tbl_MTG_Set_Type[Set Type], tbl_MTG_Set_Type[Buy Window Month Start], "(Set Type not found)")</f>
        <v/>
      </c>
      <c r="K86" s="28">
        <f>tbl_MTG_Set[[#This Row],[Released On]]+tbl_MTG_Set[[#This Row],[Buy Window Month Start]]*365.25/12</f>
        <v/>
      </c>
      <c r="L86" s="19">
        <f>_xlfn.xlookup(tbl_MTG_Set[[#This Row],[Type Name]], tbl_MTG_Set_Type[Set Type], tbl_MTG_Set_Type[Buy Window Month End], "(Set Type not found)", 0, 1)</f>
        <v/>
      </c>
      <c r="M86" s="28">
        <f>tbl_MTG_Set[[#This Row],[Released On]]+tbl_MTG_Set[[#This Row],[Buy Window Month End]]*365.25/12</f>
        <v/>
      </c>
      <c r="N86" s="28">
        <f>AND(NOW()&gt;=tbl_MTG_Set[[#This Row],[Buy Window Start]], NOW()&lt;=tbl_MTG_Set[[#This Row],[Buy Window End]])</f>
        <v/>
      </c>
      <c r="O86" s="19">
        <f>_xlfn.xlookup(tbl_MTG_Set[[#This Row],[Type Name]], tbl_MTG_Set_Type[Set Type], tbl_MTG_Set_Type[Heavy Printing Window Month Start], "(Set Type not found)", 0, 1)</f>
        <v/>
      </c>
      <c r="P86" s="28">
        <f>tbl_MTG_Set[[#This Row],[Released On]]+tbl_MTG_Set[[#This Row],[Heavy Printing Window Month Start]]*365.25/12</f>
        <v/>
      </c>
      <c r="Q86" s="19">
        <f>_xlfn.xlookup(tbl_MTG_Set[[#This Row],[Type Name]], tbl_MTG_Set_Type[Set Type], tbl_MTG_Set_Type[Heavy Printing Window Month End], "(Set Type not found)", 0, 1)</f>
        <v/>
      </c>
      <c r="R86" s="28">
        <f>tbl_MTG_Set[[#This Row],[Released On]]+tbl_MTG_Set[[#This Row],[Heavy Printing Window Month End]]*365.25/12</f>
        <v/>
      </c>
      <c r="S86" s="28">
        <f>AND(NOW()&gt;=tbl_MTG_Set[[#This Row],[Heavy Printing Window Start]], NOW()&lt;=tbl_MTG_Set[[#This Row],[Heavy Printing Window End]])</f>
        <v/>
      </c>
      <c r="T86" s="19">
        <f>_xlfn.xlookup(tbl_MTG_Set[[#This Row],[Type Name]], tbl_MTG_Set_Type[Set Type], tbl_MTG_Set_Type[Sell Window Month Start], "(Set Type not found)", 0, 1)</f>
        <v/>
      </c>
      <c r="U86" s="28">
        <f>tbl_MTG_Set[[#This Row],[Released On]]+tbl_MTG_Set[[#This Row],[Sell Window Month Start]]*365.25/12</f>
        <v/>
      </c>
      <c r="V86" s="19">
        <f>_xlfn.xlookup(tbl_MTG_Set[[#This Row],[Type Name]], tbl_MTG_Set_Type[Set Type], tbl_MTG_Set_Type[Sell Window Month End], "(Set Type not found)", 0, 1)</f>
        <v/>
      </c>
      <c r="W86" s="28">
        <f>tbl_MTG_Set[[#This Row],[Released On]]+tbl_MTG_Set[[#This Row],[Sell Window Month End]]*365.25/12</f>
        <v/>
      </c>
      <c r="X86" s="28">
        <f>AND(NOW()&gt;=tbl_MTG_Set[[#This Row],[Sell Window Start]], NOW()&lt;=tbl_MTG_Set[[#This Row],[Sell Window End]])</f>
        <v/>
      </c>
      <c r="AG86" s="23" t="n"/>
      <c r="AH86" s="23" t="n"/>
      <c r="AJ86" s="23">
        <f t="array" ref="AJ86:AJ86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86" s="23">
        <f t="array" ref="AK86:AK86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86" s="24">
        <f>_xlfn.xlookup(tbl_MTG_Set[[#This Row],[Play Booster Box Product Id]], tbl_Product[Product Id], tbl_Product[Pack Size])</f>
        <v/>
      </c>
      <c r="AM86" s="23">
        <f>(tbl_MTG_Set[[#This Row],[Play Booster Box Cost]]+v_Item_Shipping_Cost_In)/tbl_MTG_Set[[#This Row],[Play Booster Box Size]]</f>
        <v/>
      </c>
      <c r="AN86" s="23" t="n"/>
      <c r="AO86" s="23" t="n"/>
      <c r="AP86" s="23" t="n"/>
      <c r="AQ86" s="23" t="n"/>
      <c r="AT86" s="23">
        <f>tbl_MTG_Set[[#This Row],[Play Booster Sell Price CardMarket]]*tbl_MTG_Set[[#This Row],[Play Booster Expected Market Value]]/tbl_MTG_Set[[#This Row],[Play Boost Sealed Market Value]]</f>
        <v/>
      </c>
    </row>
    <row r="87" ht="15" customHeight="1" s="20">
      <c r="A87" s="19" t="n">
        <v>8</v>
      </c>
      <c r="B87" s="19" t="inlineStr">
        <is>
          <t>Lorwyn Eclipsed ECL</t>
        </is>
      </c>
      <c r="C87" s="19" t="n">
        <v>33</v>
      </c>
      <c r="D87" s="28" t="n">
        <v>46045</v>
      </c>
      <c r="E87" s="19" t="inlineStr">
        <is>
          <t>Micro-sets</t>
        </is>
      </c>
      <c r="F87" s="19" t="inlineStr">
        <is>
          <t>en es fr de it pt ja ko ru 汉语 漢語</t>
        </is>
      </c>
      <c r="G87" s="19" t="n">
        <v>9</v>
      </c>
      <c r="H87" s="19">
        <f>MONTH(NOW())+12*YEAR(NOW())-MONTH(tbl_MTG_Set[[#This Row],[Released On]])-12*YEAR(tbl_MTG_Set[[#This Row],[Released On]])</f>
        <v/>
      </c>
      <c r="I87" s="19">
        <f>_xlfn.xlookup(tbl_MTG_Set[[#This Row],[Type Name]], tbl_MTG_Set_Type[Set Type], tbl_MTG_Set_Type[Index], "(Set Type not found)")</f>
        <v/>
      </c>
      <c r="J87" s="19">
        <f>_xlfn.xlookup(tbl_MTG_Set[[#This Row],[Type Name]], tbl_MTG_Set_Type[Set Type], tbl_MTG_Set_Type[Buy Window Month Start], "(Set Type not found)")</f>
        <v/>
      </c>
      <c r="K87" s="28">
        <f>tbl_MTG_Set[[#This Row],[Released On]]+tbl_MTG_Set[[#This Row],[Buy Window Month Start]]*365.25/12</f>
        <v/>
      </c>
      <c r="L87" s="19">
        <f>_xlfn.xlookup(tbl_MTG_Set[[#This Row],[Type Name]], tbl_MTG_Set_Type[Set Type], tbl_MTG_Set_Type[Buy Window Month End], "(Set Type not found)", 0, 1)</f>
        <v/>
      </c>
      <c r="M87" s="28">
        <f>tbl_MTG_Set[[#This Row],[Released On]]+tbl_MTG_Set[[#This Row],[Buy Window Month End]]*365.25/12</f>
        <v/>
      </c>
      <c r="N87" s="28">
        <f>AND(NOW()&gt;=tbl_MTG_Set[[#This Row],[Buy Window Start]], NOW()&lt;=tbl_MTG_Set[[#This Row],[Buy Window End]])</f>
        <v/>
      </c>
      <c r="O87" s="19">
        <f>_xlfn.xlookup(tbl_MTG_Set[[#This Row],[Type Name]], tbl_MTG_Set_Type[Set Type], tbl_MTG_Set_Type[Heavy Printing Window Month Start], "(Set Type not found)", 0, 1)</f>
        <v/>
      </c>
      <c r="P87" s="28">
        <f>tbl_MTG_Set[[#This Row],[Released On]]+tbl_MTG_Set[[#This Row],[Heavy Printing Window Month Start]]*365.25/12</f>
        <v/>
      </c>
      <c r="Q87" s="19">
        <f>_xlfn.xlookup(tbl_MTG_Set[[#This Row],[Type Name]], tbl_MTG_Set_Type[Set Type], tbl_MTG_Set_Type[Heavy Printing Window Month End], "(Set Type not found)", 0, 1)</f>
        <v/>
      </c>
      <c r="R87" s="28">
        <f>tbl_MTG_Set[[#This Row],[Released On]]+tbl_MTG_Set[[#This Row],[Heavy Printing Window Month End]]*365.25/12</f>
        <v/>
      </c>
      <c r="S87" s="28">
        <f>AND(NOW()&gt;=tbl_MTG_Set[[#This Row],[Heavy Printing Window Start]], NOW()&lt;=tbl_MTG_Set[[#This Row],[Heavy Printing Window End]])</f>
        <v/>
      </c>
      <c r="T87" s="19">
        <f>_xlfn.xlookup(tbl_MTG_Set[[#This Row],[Type Name]], tbl_MTG_Set_Type[Set Type], tbl_MTG_Set_Type[Sell Window Month Start], "(Set Type not found)", 0, 1)</f>
        <v/>
      </c>
      <c r="U87" s="28">
        <f>tbl_MTG_Set[[#This Row],[Released On]]+tbl_MTG_Set[[#This Row],[Sell Window Month Start]]*365.25/12</f>
        <v/>
      </c>
      <c r="V87" s="19">
        <f>_xlfn.xlookup(tbl_MTG_Set[[#This Row],[Type Name]], tbl_MTG_Set_Type[Set Type], tbl_MTG_Set_Type[Sell Window Month End], "(Set Type not found)", 0, 1)</f>
        <v/>
      </c>
      <c r="W87" s="28">
        <f>tbl_MTG_Set[[#This Row],[Released On]]+tbl_MTG_Set[[#This Row],[Sell Window Month End]]*365.25/12</f>
        <v/>
      </c>
      <c r="X87" s="28">
        <f>AND(NOW()&gt;=tbl_MTG_Set[[#This Row],[Sell Window Start]], NOW()&lt;=tbl_MTG_Set[[#This Row],[Sell Window End]])</f>
        <v/>
      </c>
      <c r="Y87" s="23" t="n">
        <v>128</v>
      </c>
      <c r="Z87" s="23" t="n">
        <v>120</v>
      </c>
      <c r="AB87" s="23" t="n">
        <v>97</v>
      </c>
      <c r="AD87" s="23">
        <f>(Y87+96/20)/30</f>
        <v/>
      </c>
      <c r="AE87" s="23">
        <f>(Z87+96/20)/30</f>
        <v/>
      </c>
      <c r="AF87" s="23">
        <f>(AA87+96/20)/30</f>
        <v/>
      </c>
      <c r="AG87" s="23">
        <f>(AB87+96/20)/30</f>
        <v/>
      </c>
      <c r="AH87" s="23">
        <f>(AC87+96/20)/30</f>
        <v/>
      </c>
      <c r="AI87" s="24" t="n">
        <v>49</v>
      </c>
      <c r="AJ87" s="23">
        <f t="array" ref="AJ87:AJ87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87" s="23">
        <f t="array" ref="AK87:AK87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87" s="24">
        <f>_xlfn.xlookup(tbl_MTG_Set[[#This Row],[Play Booster Box Product Id]], tbl_Product[Product Id], tbl_Product[Pack Size])</f>
        <v/>
      </c>
      <c r="AM87" s="23">
        <f>(tbl_MTG_Set[[#This Row],[Play Booster Box Cost]]+v_Item_Shipping_Cost_In)/tbl_MTG_Set[[#This Row],[Play Booster Box Size]]</f>
        <v/>
      </c>
      <c r="AN87" s="23" t="n">
        <v>5</v>
      </c>
      <c r="AO87" s="23" t="n">
        <v>7</v>
      </c>
      <c r="AP87" s="23">
        <f>IF(ISERROR(tbl_MTG_Set[[#This Row],[Play Booster Sell Price CardMarket]]-tbl_MTG_Set[[#This Row],[Play Booster Cost]]-v_Item_Shipping_Cost_Out), -999, tbl_MTG_Set[[#This Row],[Play Booster Sell Price CardMarket]]-tbl_MTG_Set[[#This Row],[Play Booster Cost]]-v_Item_Shipping_Cost_Out)</f>
        <v/>
      </c>
      <c r="AQ87" s="23" t="n"/>
      <c r="AT87" s="23">
        <f>tbl_MTG_Set[[#This Row],[Play Booster Sell Price CardMarket]]*tbl_MTG_Set[[#This Row],[Play Booster Expected Market Value]]/tbl_MTG_Set[[#This Row],[Play Boost Sealed Market Value]]</f>
        <v/>
      </c>
    </row>
    <row r="88" ht="15" customHeight="1" s="20">
      <c r="A88" s="19" t="n">
        <v>101</v>
      </c>
      <c r="B88" s="19" t="inlineStr">
        <is>
          <t>Assassin's Creed Art Series AACR</t>
        </is>
      </c>
      <c r="C88" s="19" t="n">
        <v>20</v>
      </c>
      <c r="D88" s="28" t="n">
        <v>45478</v>
      </c>
      <c r="E88" s="19" t="inlineStr">
        <is>
          <t>Universes Beyond</t>
        </is>
      </c>
      <c r="F88" s="19" t="inlineStr">
        <is>
          <t>en es fr de it pt ja ko ru 汉语 漢語</t>
        </is>
      </c>
      <c r="G88" s="19" t="n">
        <v>148</v>
      </c>
      <c r="H88" s="19">
        <f>MONTH(NOW())+12*YEAR(NOW())-MONTH(tbl_MTG_Set[[#This Row],[Released On]])-12*YEAR(tbl_MTG_Set[[#This Row],[Released On]])</f>
        <v/>
      </c>
      <c r="I88" s="19">
        <f>_xlfn.xlookup(tbl_MTG_Set[[#This Row],[Type Name]], tbl_MTG_Set_Type[Set Type], tbl_MTG_Set_Type[Index], "(Set Type not found)")</f>
        <v/>
      </c>
      <c r="J88" s="19">
        <f>_xlfn.xlookup(tbl_MTG_Set[[#This Row],[Type Name]], tbl_MTG_Set_Type[Set Type], tbl_MTG_Set_Type[Buy Window Month Start], "(Set Type not found)")</f>
        <v/>
      </c>
      <c r="K88" s="28">
        <f>tbl_MTG_Set[[#This Row],[Released On]]+tbl_MTG_Set[[#This Row],[Buy Window Month Start]]*365.25/12</f>
        <v/>
      </c>
      <c r="L88" s="19">
        <f>_xlfn.xlookup(tbl_MTG_Set[[#This Row],[Type Name]], tbl_MTG_Set_Type[Set Type], tbl_MTG_Set_Type[Buy Window Month End], "(Set Type not found)", 0, 1)</f>
        <v/>
      </c>
      <c r="M88" s="28">
        <f>tbl_MTG_Set[[#This Row],[Released On]]+tbl_MTG_Set[[#This Row],[Buy Window Month End]]*365.25/12</f>
        <v/>
      </c>
      <c r="N88" s="28">
        <f>AND(NOW()&gt;=tbl_MTG_Set[[#This Row],[Buy Window Start]], NOW()&lt;=tbl_MTG_Set[[#This Row],[Buy Window End]])</f>
        <v/>
      </c>
      <c r="O88" s="19">
        <f>_xlfn.xlookup(tbl_MTG_Set[[#This Row],[Type Name]], tbl_MTG_Set_Type[Set Type], tbl_MTG_Set_Type[Heavy Printing Window Month Start], "(Set Type not found)", 0, 1)</f>
        <v/>
      </c>
      <c r="P88" s="28">
        <f>tbl_MTG_Set[[#This Row],[Released On]]+tbl_MTG_Set[[#This Row],[Heavy Printing Window Month Start]]*365.25/12</f>
        <v/>
      </c>
      <c r="Q88" s="19">
        <f>_xlfn.xlookup(tbl_MTG_Set[[#This Row],[Type Name]], tbl_MTG_Set_Type[Set Type], tbl_MTG_Set_Type[Heavy Printing Window Month End], "(Set Type not found)", 0, 1)</f>
        <v/>
      </c>
      <c r="R88" s="28">
        <f>tbl_MTG_Set[[#This Row],[Released On]]+tbl_MTG_Set[[#This Row],[Heavy Printing Window Month End]]*365.25/12</f>
        <v/>
      </c>
      <c r="S88" s="28">
        <f>AND(NOW()&gt;=tbl_MTG_Set[[#This Row],[Heavy Printing Window Start]], NOW()&lt;=tbl_MTG_Set[[#This Row],[Heavy Printing Window End]])</f>
        <v/>
      </c>
      <c r="T88" s="19">
        <f>_xlfn.xlookup(tbl_MTG_Set[[#This Row],[Type Name]], tbl_MTG_Set_Type[Set Type], tbl_MTG_Set_Type[Sell Window Month Start], "(Set Type not found)", 0, 1)</f>
        <v/>
      </c>
      <c r="U88" s="28">
        <f>tbl_MTG_Set[[#This Row],[Released On]]+tbl_MTG_Set[[#This Row],[Sell Window Month Start]]*365.25/12</f>
        <v/>
      </c>
      <c r="V88" s="19">
        <f>_xlfn.xlookup(tbl_MTG_Set[[#This Row],[Type Name]], tbl_MTG_Set_Type[Set Type], tbl_MTG_Set_Type[Sell Window Month End], "(Set Type not found)", 0, 1)</f>
        <v/>
      </c>
      <c r="W88" s="28">
        <f>tbl_MTG_Set[[#This Row],[Released On]]+tbl_MTG_Set[[#This Row],[Sell Window Month End]]*365.25/12</f>
        <v/>
      </c>
      <c r="X88" s="28">
        <f>AND(NOW()&gt;=tbl_MTG_Set[[#This Row],[Sell Window Start]], NOW()&lt;=tbl_MTG_Set[[#This Row],[Sell Window End]])</f>
        <v/>
      </c>
      <c r="AG88" s="23" t="n"/>
      <c r="AH88" s="23" t="n"/>
      <c r="AJ88" s="23">
        <f t="array" ref="AJ88:AJ88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88" s="23">
        <f t="array" ref="AK88:AK88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88" s="24">
        <f>_xlfn.xlookup(tbl_MTG_Set[[#This Row],[Play Booster Box Product Id]], tbl_Product[Product Id], tbl_Product[Pack Size])</f>
        <v/>
      </c>
      <c r="AM88" s="23">
        <f>(tbl_MTG_Set[[#This Row],[Play Booster Box Cost]]+v_Item_Shipping_Cost_In)/tbl_MTG_Set[[#This Row],[Play Booster Box Size]]</f>
        <v/>
      </c>
      <c r="AN88" s="23" t="n"/>
      <c r="AO88" s="23" t="n"/>
      <c r="AP88" s="23" t="n"/>
      <c r="AQ88" s="23" t="n"/>
      <c r="AT88" s="23">
        <f>tbl_MTG_Set[[#This Row],[Play Booster Sell Price CardMarket]]*tbl_MTG_Set[[#This Row],[Play Booster Expected Market Value]]/tbl_MTG_Set[[#This Row],[Play Boost Sealed Market Value]]</f>
        <v/>
      </c>
    </row>
    <row r="89" ht="15" customHeight="1" s="20">
      <c r="A89" s="19" t="n">
        <v>100</v>
      </c>
      <c r="B89" s="19" t="inlineStr">
        <is>
          <t>Assassin's Creed Minigames MACR</t>
        </is>
      </c>
      <c r="C89" s="19" t="n">
        <v>3</v>
      </c>
      <c r="D89" s="28" t="n">
        <v>45478</v>
      </c>
      <c r="E89" s="19" t="inlineStr">
        <is>
          <t>Universes Beyond</t>
        </is>
      </c>
      <c r="F89" s="19" t="inlineStr">
        <is>
          <t>en es fr de it pt ja ko ru 汉语 漢語</t>
        </is>
      </c>
      <c r="G89" s="19" t="n">
        <v>146</v>
      </c>
      <c r="H89" s="19">
        <f>MONTH(NOW())+12*YEAR(NOW())-MONTH(tbl_MTG_Set[[#This Row],[Released On]])-12*YEAR(tbl_MTG_Set[[#This Row],[Released On]])</f>
        <v/>
      </c>
      <c r="I89" s="19">
        <f>_xlfn.xlookup(tbl_MTG_Set[[#This Row],[Type Name]], tbl_MTG_Set_Type[Set Type], tbl_MTG_Set_Type[Index], "(Set Type not found)")</f>
        <v/>
      </c>
      <c r="J89" s="19">
        <f>_xlfn.xlookup(tbl_MTG_Set[[#This Row],[Type Name]], tbl_MTG_Set_Type[Set Type], tbl_MTG_Set_Type[Buy Window Month Start], "(Set Type not found)")</f>
        <v/>
      </c>
      <c r="K89" s="28">
        <f>tbl_MTG_Set[[#This Row],[Released On]]+tbl_MTG_Set[[#This Row],[Buy Window Month Start]]*365.25/12</f>
        <v/>
      </c>
      <c r="L89" s="19">
        <f>_xlfn.xlookup(tbl_MTG_Set[[#This Row],[Type Name]], tbl_MTG_Set_Type[Set Type], tbl_MTG_Set_Type[Buy Window Month End], "(Set Type not found)", 0, 1)</f>
        <v/>
      </c>
      <c r="M89" s="28">
        <f>tbl_MTG_Set[[#This Row],[Released On]]+tbl_MTG_Set[[#This Row],[Buy Window Month End]]*365.25/12</f>
        <v/>
      </c>
      <c r="N89" s="28">
        <f>AND(NOW()&gt;=tbl_MTG_Set[[#This Row],[Buy Window Start]], NOW()&lt;=tbl_MTG_Set[[#This Row],[Buy Window End]])</f>
        <v/>
      </c>
      <c r="O89" s="19">
        <f>_xlfn.xlookup(tbl_MTG_Set[[#This Row],[Type Name]], tbl_MTG_Set_Type[Set Type], tbl_MTG_Set_Type[Heavy Printing Window Month Start], "(Set Type not found)", 0, 1)</f>
        <v/>
      </c>
      <c r="P89" s="28">
        <f>tbl_MTG_Set[[#This Row],[Released On]]+tbl_MTG_Set[[#This Row],[Heavy Printing Window Month Start]]*365.25/12</f>
        <v/>
      </c>
      <c r="Q89" s="19">
        <f>_xlfn.xlookup(tbl_MTG_Set[[#This Row],[Type Name]], tbl_MTG_Set_Type[Set Type], tbl_MTG_Set_Type[Heavy Printing Window Month End], "(Set Type not found)", 0, 1)</f>
        <v/>
      </c>
      <c r="R89" s="28">
        <f>tbl_MTG_Set[[#This Row],[Released On]]+tbl_MTG_Set[[#This Row],[Heavy Printing Window Month End]]*365.25/12</f>
        <v/>
      </c>
      <c r="S89" s="28">
        <f>AND(NOW()&gt;=tbl_MTG_Set[[#This Row],[Heavy Printing Window Start]], NOW()&lt;=tbl_MTG_Set[[#This Row],[Heavy Printing Window End]])</f>
        <v/>
      </c>
      <c r="T89" s="19">
        <f>_xlfn.xlookup(tbl_MTG_Set[[#This Row],[Type Name]], tbl_MTG_Set_Type[Set Type], tbl_MTG_Set_Type[Sell Window Month Start], "(Set Type not found)", 0, 1)</f>
        <v/>
      </c>
      <c r="U89" s="28">
        <f>tbl_MTG_Set[[#This Row],[Released On]]+tbl_MTG_Set[[#This Row],[Sell Window Month Start]]*365.25/12</f>
        <v/>
      </c>
      <c r="V89" s="19">
        <f>_xlfn.xlookup(tbl_MTG_Set[[#This Row],[Type Name]], tbl_MTG_Set_Type[Set Type], tbl_MTG_Set_Type[Sell Window Month End], "(Set Type not found)", 0, 1)</f>
        <v/>
      </c>
      <c r="W89" s="28">
        <f>tbl_MTG_Set[[#This Row],[Released On]]+tbl_MTG_Set[[#This Row],[Sell Window Month End]]*365.25/12</f>
        <v/>
      </c>
      <c r="X89" s="28">
        <f>AND(NOW()&gt;=tbl_MTG_Set[[#This Row],[Sell Window Start]], NOW()&lt;=tbl_MTG_Set[[#This Row],[Sell Window End]])</f>
        <v/>
      </c>
      <c r="AG89" s="23" t="n"/>
      <c r="AH89" s="23" t="n"/>
      <c r="AJ89" s="23">
        <f t="array" ref="AJ89:AJ89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89" s="23">
        <f t="array" ref="AK89:AK89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89" s="24">
        <f>_xlfn.xlookup(tbl_MTG_Set[[#This Row],[Play Booster Box Product Id]], tbl_Product[Product Id], tbl_Product[Pack Size])</f>
        <v/>
      </c>
      <c r="AM89" s="23">
        <f>(tbl_MTG_Set[[#This Row],[Play Booster Box Cost]]+v_Item_Shipping_Cost_In)/tbl_MTG_Set[[#This Row],[Play Booster Box Size]]</f>
        <v/>
      </c>
      <c r="AN89" s="23" t="n"/>
      <c r="AO89" s="23" t="n"/>
      <c r="AP89" s="23" t="n"/>
      <c r="AQ89" s="23" t="n"/>
      <c r="AT89" s="23">
        <f>tbl_MTG_Set[[#This Row],[Play Booster Sell Price CardMarket]]*tbl_MTG_Set[[#This Row],[Play Booster Expected Market Value]]/tbl_MTG_Set[[#This Row],[Play Boost Sealed Market Value]]</f>
        <v/>
      </c>
    </row>
    <row r="90" ht="15" customHeight="1" s="20">
      <c r="A90" s="19" t="n">
        <v>99</v>
      </c>
      <c r="B90" s="19" t="inlineStr">
        <is>
          <t>Assassin's Creed Tokens TACR</t>
        </is>
      </c>
      <c r="C90" s="19" t="n">
        <v>8</v>
      </c>
      <c r="D90" s="28" t="n">
        <v>45478</v>
      </c>
      <c r="E90" s="19" t="inlineStr">
        <is>
          <t>Universes Beyond</t>
        </is>
      </c>
      <c r="F90" s="19" t="inlineStr">
        <is>
          <t>en es fr de it pt ja ko ru 汉语 漢語</t>
        </is>
      </c>
      <c r="G90" s="19" t="n">
        <v>144</v>
      </c>
      <c r="H90" s="19">
        <f>MONTH(NOW())+12*YEAR(NOW())-MONTH(tbl_MTG_Set[[#This Row],[Released On]])-12*YEAR(tbl_MTG_Set[[#This Row],[Released On]])</f>
        <v/>
      </c>
      <c r="I90" s="19">
        <f>_xlfn.xlookup(tbl_MTG_Set[[#This Row],[Type Name]], tbl_MTG_Set_Type[Set Type], tbl_MTG_Set_Type[Index], "(Set Type not found)")</f>
        <v/>
      </c>
      <c r="J90" s="19">
        <f>_xlfn.xlookup(tbl_MTG_Set[[#This Row],[Type Name]], tbl_MTG_Set_Type[Set Type], tbl_MTG_Set_Type[Buy Window Month Start], "(Set Type not found)")</f>
        <v/>
      </c>
      <c r="K90" s="28">
        <f>tbl_MTG_Set[[#This Row],[Released On]]+tbl_MTG_Set[[#This Row],[Buy Window Month Start]]*365.25/12</f>
        <v/>
      </c>
      <c r="L90" s="19">
        <f>_xlfn.xlookup(tbl_MTG_Set[[#This Row],[Type Name]], tbl_MTG_Set_Type[Set Type], tbl_MTG_Set_Type[Buy Window Month End], "(Set Type not found)", 0, 1)</f>
        <v/>
      </c>
      <c r="M90" s="28">
        <f>tbl_MTG_Set[[#This Row],[Released On]]+tbl_MTG_Set[[#This Row],[Buy Window Month End]]*365.25/12</f>
        <v/>
      </c>
      <c r="N90" s="28">
        <f>AND(NOW()&gt;=tbl_MTG_Set[[#This Row],[Buy Window Start]], NOW()&lt;=tbl_MTG_Set[[#This Row],[Buy Window End]])</f>
        <v/>
      </c>
      <c r="O90" s="19">
        <f>_xlfn.xlookup(tbl_MTG_Set[[#This Row],[Type Name]], tbl_MTG_Set_Type[Set Type], tbl_MTG_Set_Type[Heavy Printing Window Month Start], "(Set Type not found)", 0, 1)</f>
        <v/>
      </c>
      <c r="P90" s="28">
        <f>tbl_MTG_Set[[#This Row],[Released On]]+tbl_MTG_Set[[#This Row],[Heavy Printing Window Month Start]]*365.25/12</f>
        <v/>
      </c>
      <c r="Q90" s="19">
        <f>_xlfn.xlookup(tbl_MTG_Set[[#This Row],[Type Name]], tbl_MTG_Set_Type[Set Type], tbl_MTG_Set_Type[Heavy Printing Window Month End], "(Set Type not found)", 0, 1)</f>
        <v/>
      </c>
      <c r="R90" s="28">
        <f>tbl_MTG_Set[[#This Row],[Released On]]+tbl_MTG_Set[[#This Row],[Heavy Printing Window Month End]]*365.25/12</f>
        <v/>
      </c>
      <c r="S90" s="28">
        <f>AND(NOW()&gt;=tbl_MTG_Set[[#This Row],[Heavy Printing Window Start]], NOW()&lt;=tbl_MTG_Set[[#This Row],[Heavy Printing Window End]])</f>
        <v/>
      </c>
      <c r="T90" s="19">
        <f>_xlfn.xlookup(tbl_MTG_Set[[#This Row],[Type Name]], tbl_MTG_Set_Type[Set Type], tbl_MTG_Set_Type[Sell Window Month Start], "(Set Type not found)", 0, 1)</f>
        <v/>
      </c>
      <c r="U90" s="28">
        <f>tbl_MTG_Set[[#This Row],[Released On]]+tbl_MTG_Set[[#This Row],[Sell Window Month Start]]*365.25/12</f>
        <v/>
      </c>
      <c r="V90" s="19">
        <f>_xlfn.xlookup(tbl_MTG_Set[[#This Row],[Type Name]], tbl_MTG_Set_Type[Set Type], tbl_MTG_Set_Type[Sell Window Month End], "(Set Type not found)", 0, 1)</f>
        <v/>
      </c>
      <c r="W90" s="28">
        <f>tbl_MTG_Set[[#This Row],[Released On]]+tbl_MTG_Set[[#This Row],[Sell Window Month End]]*365.25/12</f>
        <v/>
      </c>
      <c r="X90" s="28">
        <f>AND(NOW()&gt;=tbl_MTG_Set[[#This Row],[Sell Window Start]], NOW()&lt;=tbl_MTG_Set[[#This Row],[Sell Window End]])</f>
        <v/>
      </c>
      <c r="AG90" s="23" t="n"/>
      <c r="AH90" s="23" t="n"/>
      <c r="AJ90" s="23">
        <f t="array" ref="AJ90:AJ90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90" s="23">
        <f t="array" ref="AK90:AK90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90" s="24">
        <f>_xlfn.xlookup(tbl_MTG_Set[[#This Row],[Play Booster Box Product Id]], tbl_Product[Product Id], tbl_Product[Pack Size])</f>
        <v/>
      </c>
      <c r="AM90" s="23">
        <f>(tbl_MTG_Set[[#This Row],[Play Booster Box Cost]]+v_Item_Shipping_Cost_In)/tbl_MTG_Set[[#This Row],[Play Booster Box Size]]</f>
        <v/>
      </c>
      <c r="AN90" s="23" t="n"/>
      <c r="AO90" s="23" t="n"/>
      <c r="AP90" s="23" t="n"/>
      <c r="AQ90" s="23" t="n"/>
      <c r="AT90" s="23">
        <f>tbl_MTG_Set[[#This Row],[Play Booster Sell Price CardMarket]]*tbl_MTG_Set[[#This Row],[Play Booster Expected Market Value]]/tbl_MTG_Set[[#This Row],[Play Boost Sealed Market Value]]</f>
        <v/>
      </c>
    </row>
    <row r="91" ht="15" customHeight="1" s="20">
      <c r="A91" s="19" t="n">
        <v>984</v>
      </c>
      <c r="B91" s="19" t="inlineStr">
        <is>
          <t>Astral Cards PAST</t>
        </is>
      </c>
      <c r="C91" s="19" t="n">
        <v>12</v>
      </c>
      <c r="D91" s="28" t="n">
        <v>35521</v>
      </c>
      <c r="F91" s="19" t="inlineStr">
        <is>
          <t>en es fr de it pt ja ko ru 汉语 漢語</t>
        </is>
      </c>
      <c r="G91" s="19" t="n">
        <v>1914</v>
      </c>
      <c r="H91" s="19">
        <f>MONTH(NOW())+12*YEAR(NOW())-MONTH(tbl_MTG_Set[[#This Row],[Released On]])-12*YEAR(tbl_MTG_Set[[#This Row],[Released On]])</f>
        <v/>
      </c>
      <c r="I91" s="19">
        <f>_xlfn.xlookup(tbl_MTG_Set[[#This Row],[Type Name]], tbl_MTG_Set_Type[Set Type], tbl_MTG_Set_Type[Index], "(Set Type not found)")</f>
        <v/>
      </c>
      <c r="J91" s="19">
        <f>_xlfn.xlookup(tbl_MTG_Set[[#This Row],[Type Name]], tbl_MTG_Set_Type[Set Type], tbl_MTG_Set_Type[Buy Window Month Start], "(Set Type not found)")</f>
        <v/>
      </c>
      <c r="K91" s="28">
        <f>tbl_MTG_Set[[#This Row],[Released On]]+tbl_MTG_Set[[#This Row],[Buy Window Month Start]]*365.25/12</f>
        <v/>
      </c>
      <c r="L91" s="19">
        <f>_xlfn.xlookup(tbl_MTG_Set[[#This Row],[Type Name]], tbl_MTG_Set_Type[Set Type], tbl_MTG_Set_Type[Buy Window Month End], "(Set Type not found)", 0, 1)</f>
        <v/>
      </c>
      <c r="M91" s="28">
        <f>tbl_MTG_Set[[#This Row],[Released On]]+tbl_MTG_Set[[#This Row],[Buy Window Month End]]*365.25/12</f>
        <v/>
      </c>
      <c r="N91" s="28">
        <f>AND(NOW()&gt;=tbl_MTG_Set[[#This Row],[Buy Window Start]], NOW()&lt;=tbl_MTG_Set[[#This Row],[Buy Window End]])</f>
        <v/>
      </c>
      <c r="O91" s="19">
        <f>_xlfn.xlookup(tbl_MTG_Set[[#This Row],[Type Name]], tbl_MTG_Set_Type[Set Type], tbl_MTG_Set_Type[Heavy Printing Window Month Start], "(Set Type not found)", 0, 1)</f>
        <v/>
      </c>
      <c r="P91" s="28">
        <f>tbl_MTG_Set[[#This Row],[Released On]]+tbl_MTG_Set[[#This Row],[Heavy Printing Window Month Start]]*365.25/12</f>
        <v/>
      </c>
      <c r="Q91" s="19">
        <f>_xlfn.xlookup(tbl_MTG_Set[[#This Row],[Type Name]], tbl_MTG_Set_Type[Set Type], tbl_MTG_Set_Type[Heavy Printing Window Month End], "(Set Type not found)", 0, 1)</f>
        <v/>
      </c>
      <c r="R91" s="28">
        <f>tbl_MTG_Set[[#This Row],[Released On]]+tbl_MTG_Set[[#This Row],[Heavy Printing Window Month End]]*365.25/12</f>
        <v/>
      </c>
      <c r="S91" s="28">
        <f>AND(NOW()&gt;=tbl_MTG_Set[[#This Row],[Heavy Printing Window Start]], NOW()&lt;=tbl_MTG_Set[[#This Row],[Heavy Printing Window End]])</f>
        <v/>
      </c>
      <c r="T91" s="19">
        <f>_xlfn.xlookup(tbl_MTG_Set[[#This Row],[Type Name]], tbl_MTG_Set_Type[Set Type], tbl_MTG_Set_Type[Sell Window Month Start], "(Set Type not found)", 0, 1)</f>
        <v/>
      </c>
      <c r="U91" s="28">
        <f>tbl_MTG_Set[[#This Row],[Released On]]+tbl_MTG_Set[[#This Row],[Sell Window Month Start]]*365.25/12</f>
        <v/>
      </c>
      <c r="V91" s="19">
        <f>_xlfn.xlookup(tbl_MTG_Set[[#This Row],[Type Name]], tbl_MTG_Set_Type[Set Type], tbl_MTG_Set_Type[Sell Window Month End], "(Set Type not found)", 0, 1)</f>
        <v/>
      </c>
      <c r="W91" s="28">
        <f>tbl_MTG_Set[[#This Row],[Released On]]+tbl_MTG_Set[[#This Row],[Sell Window Month End]]*365.25/12</f>
        <v/>
      </c>
      <c r="X91" s="28">
        <f>AND(NOW()&gt;=tbl_MTG_Set[[#This Row],[Sell Window Start]], NOW()&lt;=tbl_MTG_Set[[#This Row],[Sell Window End]])</f>
        <v/>
      </c>
      <c r="AG91" s="23" t="n"/>
      <c r="AH91" s="23" t="n"/>
      <c r="AJ91" s="23">
        <f t="array" ref="AJ91:AJ91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91" s="23">
        <f t="array" ref="AK91:AK91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91" s="24">
        <f>_xlfn.xlookup(tbl_MTG_Set[[#This Row],[Play Booster Box Product Id]], tbl_Product[Product Id], tbl_Product[Pack Size])</f>
        <v/>
      </c>
      <c r="AM91" s="23">
        <f>(tbl_MTG_Set[[#This Row],[Play Booster Box Cost]]+v_Item_Shipping_Cost_In)/tbl_MTG_Set[[#This Row],[Play Booster Box Size]]</f>
        <v/>
      </c>
      <c r="AN91" s="23" t="n"/>
      <c r="AO91" s="23" t="n"/>
      <c r="AP91" s="23" t="n"/>
      <c r="AQ91" s="23" t="n"/>
      <c r="AT91" s="23">
        <f>tbl_MTG_Set[[#This Row],[Play Booster Sell Price CardMarket]]*tbl_MTG_Set[[#This Row],[Play Booster Expected Market Value]]/tbl_MTG_Set[[#This Row],[Play Boost Sealed Market Value]]</f>
        <v/>
      </c>
    </row>
    <row r="92" ht="15" customHeight="1" s="20">
      <c r="A92" s="19" t="n">
        <v>700</v>
      </c>
      <c r="B92" s="19" t="inlineStr">
        <is>
          <t>Avacyn Restored AVR</t>
        </is>
      </c>
      <c r="C92" s="19" t="n">
        <v>244</v>
      </c>
      <c r="D92" s="28" t="n">
        <v>41033</v>
      </c>
      <c r="F92" s="19" t="inlineStr">
        <is>
          <t>en es fr de it pt ja ko ru 汉语 漢語</t>
        </is>
      </c>
      <c r="G92" s="19" t="n">
        <v>1346</v>
      </c>
      <c r="H92" s="19">
        <f>MONTH(NOW())+12*YEAR(NOW())-MONTH(tbl_MTG_Set[[#This Row],[Released On]])-12*YEAR(tbl_MTG_Set[[#This Row],[Released On]])</f>
        <v/>
      </c>
      <c r="I92" s="19">
        <f>_xlfn.xlookup(tbl_MTG_Set[[#This Row],[Type Name]], tbl_MTG_Set_Type[Set Type], tbl_MTG_Set_Type[Index], "(Set Type not found)")</f>
        <v/>
      </c>
      <c r="J92" s="19">
        <f>_xlfn.xlookup(tbl_MTG_Set[[#This Row],[Type Name]], tbl_MTG_Set_Type[Set Type], tbl_MTG_Set_Type[Buy Window Month Start], "(Set Type not found)")</f>
        <v/>
      </c>
      <c r="K92" s="28">
        <f>tbl_MTG_Set[[#This Row],[Released On]]+tbl_MTG_Set[[#This Row],[Buy Window Month Start]]*365.25/12</f>
        <v/>
      </c>
      <c r="L92" s="19">
        <f>_xlfn.xlookup(tbl_MTG_Set[[#This Row],[Type Name]], tbl_MTG_Set_Type[Set Type], tbl_MTG_Set_Type[Buy Window Month End], "(Set Type not found)", 0, 1)</f>
        <v/>
      </c>
      <c r="M92" s="28">
        <f>tbl_MTG_Set[[#This Row],[Released On]]+tbl_MTG_Set[[#This Row],[Buy Window Month End]]*365.25/12</f>
        <v/>
      </c>
      <c r="N92" s="28">
        <f>AND(NOW()&gt;=tbl_MTG_Set[[#This Row],[Buy Window Start]], NOW()&lt;=tbl_MTG_Set[[#This Row],[Buy Window End]])</f>
        <v/>
      </c>
      <c r="O92" s="19">
        <f>_xlfn.xlookup(tbl_MTG_Set[[#This Row],[Type Name]], tbl_MTG_Set_Type[Set Type], tbl_MTG_Set_Type[Heavy Printing Window Month Start], "(Set Type not found)", 0, 1)</f>
        <v/>
      </c>
      <c r="P92" s="28">
        <f>tbl_MTG_Set[[#This Row],[Released On]]+tbl_MTG_Set[[#This Row],[Heavy Printing Window Month Start]]*365.25/12</f>
        <v/>
      </c>
      <c r="Q92" s="19">
        <f>_xlfn.xlookup(tbl_MTG_Set[[#This Row],[Type Name]], tbl_MTG_Set_Type[Set Type], tbl_MTG_Set_Type[Heavy Printing Window Month End], "(Set Type not found)", 0, 1)</f>
        <v/>
      </c>
      <c r="R92" s="28">
        <f>tbl_MTG_Set[[#This Row],[Released On]]+tbl_MTG_Set[[#This Row],[Heavy Printing Window Month End]]*365.25/12</f>
        <v/>
      </c>
      <c r="S92" s="28">
        <f>AND(NOW()&gt;=tbl_MTG_Set[[#This Row],[Heavy Printing Window Start]], NOW()&lt;=tbl_MTG_Set[[#This Row],[Heavy Printing Window End]])</f>
        <v/>
      </c>
      <c r="T92" s="19">
        <f>_xlfn.xlookup(tbl_MTG_Set[[#This Row],[Type Name]], tbl_MTG_Set_Type[Set Type], tbl_MTG_Set_Type[Sell Window Month Start], "(Set Type not found)", 0, 1)</f>
        <v/>
      </c>
      <c r="U92" s="28">
        <f>tbl_MTG_Set[[#This Row],[Released On]]+tbl_MTG_Set[[#This Row],[Sell Window Month Start]]*365.25/12</f>
        <v/>
      </c>
      <c r="V92" s="19">
        <f>_xlfn.xlookup(tbl_MTG_Set[[#This Row],[Type Name]], tbl_MTG_Set_Type[Set Type], tbl_MTG_Set_Type[Sell Window Month End], "(Set Type not found)", 0, 1)</f>
        <v/>
      </c>
      <c r="W92" s="28">
        <f>tbl_MTG_Set[[#This Row],[Released On]]+tbl_MTG_Set[[#This Row],[Sell Window Month End]]*365.25/12</f>
        <v/>
      </c>
      <c r="X92" s="28">
        <f>AND(NOW()&gt;=tbl_MTG_Set[[#This Row],[Sell Window Start]], NOW()&lt;=tbl_MTG_Set[[#This Row],[Sell Window End]])</f>
        <v/>
      </c>
      <c r="AG92" s="23" t="n"/>
      <c r="AH92" s="23" t="n"/>
      <c r="AJ92" s="23">
        <f t="array" ref="AJ92:AJ92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92" s="23">
        <f t="array" ref="AK92:AK92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92" s="24">
        <f>_xlfn.xlookup(tbl_MTG_Set[[#This Row],[Play Booster Box Product Id]], tbl_Product[Product Id], tbl_Product[Pack Size])</f>
        <v/>
      </c>
      <c r="AM92" s="23">
        <f>(tbl_MTG_Set[[#This Row],[Play Booster Box Cost]]+v_Item_Shipping_Cost_In)/tbl_MTG_Set[[#This Row],[Play Booster Box Size]]</f>
        <v/>
      </c>
      <c r="AN92" s="23" t="n"/>
      <c r="AO92" s="23" t="n"/>
      <c r="AP92" s="23" t="n"/>
      <c r="AQ92" s="23" t="n"/>
      <c r="AT92" s="23">
        <f>tbl_MTG_Set[[#This Row],[Play Booster Sell Price CardMarket]]*tbl_MTG_Set[[#This Row],[Play Booster Expected Market Value]]/tbl_MTG_Set[[#This Row],[Play Boost Sealed Market Value]]</f>
        <v/>
      </c>
    </row>
    <row r="93" ht="15" customHeight="1" s="20">
      <c r="A93" s="19" t="n">
        <v>701</v>
      </c>
      <c r="B93" s="19" t="inlineStr">
        <is>
          <t>Avacyn Restored Promos PAVR</t>
        </is>
      </c>
      <c r="C93" s="19" t="n">
        <v>6</v>
      </c>
      <c r="D93" s="28" t="n">
        <v>41027</v>
      </c>
      <c r="F93" s="19" t="inlineStr">
        <is>
          <t>en es fr de it pt ja ko ru 汉语 漢語</t>
        </is>
      </c>
      <c r="G93" s="19" t="n">
        <v>1348</v>
      </c>
      <c r="H93" s="19">
        <f>MONTH(NOW())+12*YEAR(NOW())-MONTH(tbl_MTG_Set[[#This Row],[Released On]])-12*YEAR(tbl_MTG_Set[[#This Row],[Released On]])</f>
        <v/>
      </c>
      <c r="I93" s="19">
        <f>_xlfn.xlookup(tbl_MTG_Set[[#This Row],[Type Name]], tbl_MTG_Set_Type[Set Type], tbl_MTG_Set_Type[Index], "(Set Type not found)")</f>
        <v/>
      </c>
      <c r="J93" s="19">
        <f>_xlfn.xlookup(tbl_MTG_Set[[#This Row],[Type Name]], tbl_MTG_Set_Type[Set Type], tbl_MTG_Set_Type[Buy Window Month Start], "(Set Type not found)")</f>
        <v/>
      </c>
      <c r="K93" s="28">
        <f>tbl_MTG_Set[[#This Row],[Released On]]+tbl_MTG_Set[[#This Row],[Buy Window Month Start]]*365.25/12</f>
        <v/>
      </c>
      <c r="L93" s="19">
        <f>_xlfn.xlookup(tbl_MTG_Set[[#This Row],[Type Name]], tbl_MTG_Set_Type[Set Type], tbl_MTG_Set_Type[Buy Window Month End], "(Set Type not found)", 0, 1)</f>
        <v/>
      </c>
      <c r="M93" s="28">
        <f>tbl_MTG_Set[[#This Row],[Released On]]+tbl_MTG_Set[[#This Row],[Buy Window Month End]]*365.25/12</f>
        <v/>
      </c>
      <c r="N93" s="28">
        <f>AND(NOW()&gt;=tbl_MTG_Set[[#This Row],[Buy Window Start]], NOW()&lt;=tbl_MTG_Set[[#This Row],[Buy Window End]])</f>
        <v/>
      </c>
      <c r="O93" s="19">
        <f>_xlfn.xlookup(tbl_MTG_Set[[#This Row],[Type Name]], tbl_MTG_Set_Type[Set Type], tbl_MTG_Set_Type[Heavy Printing Window Month Start], "(Set Type not found)", 0, 1)</f>
        <v/>
      </c>
      <c r="P93" s="28">
        <f>tbl_MTG_Set[[#This Row],[Released On]]+tbl_MTG_Set[[#This Row],[Heavy Printing Window Month Start]]*365.25/12</f>
        <v/>
      </c>
      <c r="Q93" s="19">
        <f>_xlfn.xlookup(tbl_MTG_Set[[#This Row],[Type Name]], tbl_MTG_Set_Type[Set Type], tbl_MTG_Set_Type[Heavy Printing Window Month End], "(Set Type not found)", 0, 1)</f>
        <v/>
      </c>
      <c r="R93" s="28">
        <f>tbl_MTG_Set[[#This Row],[Released On]]+tbl_MTG_Set[[#This Row],[Heavy Printing Window Month End]]*365.25/12</f>
        <v/>
      </c>
      <c r="S93" s="28">
        <f>AND(NOW()&gt;=tbl_MTG_Set[[#This Row],[Heavy Printing Window Start]], NOW()&lt;=tbl_MTG_Set[[#This Row],[Heavy Printing Window End]])</f>
        <v/>
      </c>
      <c r="T93" s="19">
        <f>_xlfn.xlookup(tbl_MTG_Set[[#This Row],[Type Name]], tbl_MTG_Set_Type[Set Type], tbl_MTG_Set_Type[Sell Window Month Start], "(Set Type not found)", 0, 1)</f>
        <v/>
      </c>
      <c r="U93" s="28">
        <f>tbl_MTG_Set[[#This Row],[Released On]]+tbl_MTG_Set[[#This Row],[Sell Window Month Start]]*365.25/12</f>
        <v/>
      </c>
      <c r="V93" s="19">
        <f>_xlfn.xlookup(tbl_MTG_Set[[#This Row],[Type Name]], tbl_MTG_Set_Type[Set Type], tbl_MTG_Set_Type[Sell Window Month End], "(Set Type not found)", 0, 1)</f>
        <v/>
      </c>
      <c r="W93" s="28">
        <f>tbl_MTG_Set[[#This Row],[Released On]]+tbl_MTG_Set[[#This Row],[Sell Window Month End]]*365.25/12</f>
        <v/>
      </c>
      <c r="X93" s="28">
        <f>AND(NOW()&gt;=tbl_MTG_Set[[#This Row],[Sell Window Start]], NOW()&lt;=tbl_MTG_Set[[#This Row],[Sell Window End]])</f>
        <v/>
      </c>
      <c r="AG93" s="23" t="n"/>
      <c r="AH93" s="23" t="n"/>
      <c r="AJ93" s="23">
        <f t="array" ref="AJ93:AJ93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93" s="23">
        <f t="array" ref="AK93:AK93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93" s="24">
        <f>_xlfn.xlookup(tbl_MTG_Set[[#This Row],[Play Booster Box Product Id]], tbl_Product[Product Id], tbl_Product[Pack Size])</f>
        <v/>
      </c>
      <c r="AM93" s="23">
        <f>(tbl_MTG_Set[[#This Row],[Play Booster Box Cost]]+v_Item_Shipping_Cost_In)/tbl_MTG_Set[[#This Row],[Play Booster Box Size]]</f>
        <v/>
      </c>
      <c r="AN93" s="23" t="n"/>
      <c r="AO93" s="23" t="n"/>
      <c r="AP93" s="23" t="n"/>
      <c r="AQ93" s="23" t="n"/>
      <c r="AT93" s="23">
        <f>tbl_MTG_Set[[#This Row],[Play Booster Sell Price CardMarket]]*tbl_MTG_Set[[#This Row],[Play Booster Expected Market Value]]/tbl_MTG_Set[[#This Row],[Play Boost Sealed Market Value]]</f>
        <v/>
      </c>
    </row>
    <row r="94" ht="15" customHeight="1" s="20">
      <c r="A94" s="19" t="n">
        <v>702</v>
      </c>
      <c r="B94" s="19" t="inlineStr">
        <is>
          <t>Avacyn Restored Tokens TAVR</t>
        </is>
      </c>
      <c r="C94" s="19" t="n">
        <v>8</v>
      </c>
      <c r="D94" s="28" t="n">
        <v>41033</v>
      </c>
      <c r="F94" s="19" t="inlineStr">
        <is>
          <t>en es fr de it pt ja ko ru 汉语 漢語</t>
        </is>
      </c>
      <c r="G94" s="19" t="n">
        <v>1350</v>
      </c>
      <c r="H94" s="19">
        <f>MONTH(NOW())+12*YEAR(NOW())-MONTH(tbl_MTG_Set[[#This Row],[Released On]])-12*YEAR(tbl_MTG_Set[[#This Row],[Released On]])</f>
        <v/>
      </c>
      <c r="I94" s="19">
        <f>_xlfn.xlookup(tbl_MTG_Set[[#This Row],[Type Name]], tbl_MTG_Set_Type[Set Type], tbl_MTG_Set_Type[Index], "(Set Type not found)")</f>
        <v/>
      </c>
      <c r="J94" s="19">
        <f>_xlfn.xlookup(tbl_MTG_Set[[#This Row],[Type Name]], tbl_MTG_Set_Type[Set Type], tbl_MTG_Set_Type[Buy Window Month Start], "(Set Type not found)")</f>
        <v/>
      </c>
      <c r="K94" s="28">
        <f>tbl_MTG_Set[[#This Row],[Released On]]+tbl_MTG_Set[[#This Row],[Buy Window Month Start]]*365.25/12</f>
        <v/>
      </c>
      <c r="L94" s="19">
        <f>_xlfn.xlookup(tbl_MTG_Set[[#This Row],[Type Name]], tbl_MTG_Set_Type[Set Type], tbl_MTG_Set_Type[Buy Window Month End], "(Set Type not found)", 0, 1)</f>
        <v/>
      </c>
      <c r="M94" s="28">
        <f>tbl_MTG_Set[[#This Row],[Released On]]+tbl_MTG_Set[[#This Row],[Buy Window Month End]]*365.25/12</f>
        <v/>
      </c>
      <c r="N94" s="28">
        <f>AND(NOW()&gt;=tbl_MTG_Set[[#This Row],[Buy Window Start]], NOW()&lt;=tbl_MTG_Set[[#This Row],[Buy Window End]])</f>
        <v/>
      </c>
      <c r="O94" s="19">
        <f>_xlfn.xlookup(tbl_MTG_Set[[#This Row],[Type Name]], tbl_MTG_Set_Type[Set Type], tbl_MTG_Set_Type[Heavy Printing Window Month Start], "(Set Type not found)", 0, 1)</f>
        <v/>
      </c>
      <c r="P94" s="28">
        <f>tbl_MTG_Set[[#This Row],[Released On]]+tbl_MTG_Set[[#This Row],[Heavy Printing Window Month Start]]*365.25/12</f>
        <v/>
      </c>
      <c r="Q94" s="19">
        <f>_xlfn.xlookup(tbl_MTG_Set[[#This Row],[Type Name]], tbl_MTG_Set_Type[Set Type], tbl_MTG_Set_Type[Heavy Printing Window Month End], "(Set Type not found)", 0, 1)</f>
        <v/>
      </c>
      <c r="R94" s="28">
        <f>tbl_MTG_Set[[#This Row],[Released On]]+tbl_MTG_Set[[#This Row],[Heavy Printing Window Month End]]*365.25/12</f>
        <v/>
      </c>
      <c r="S94" s="28">
        <f>AND(NOW()&gt;=tbl_MTG_Set[[#This Row],[Heavy Printing Window Start]], NOW()&lt;=tbl_MTG_Set[[#This Row],[Heavy Printing Window End]])</f>
        <v/>
      </c>
      <c r="T94" s="19">
        <f>_xlfn.xlookup(tbl_MTG_Set[[#This Row],[Type Name]], tbl_MTG_Set_Type[Set Type], tbl_MTG_Set_Type[Sell Window Month Start], "(Set Type not found)", 0, 1)</f>
        <v/>
      </c>
      <c r="U94" s="28">
        <f>tbl_MTG_Set[[#This Row],[Released On]]+tbl_MTG_Set[[#This Row],[Sell Window Month Start]]*365.25/12</f>
        <v/>
      </c>
      <c r="V94" s="19">
        <f>_xlfn.xlookup(tbl_MTG_Set[[#This Row],[Type Name]], tbl_MTG_Set_Type[Set Type], tbl_MTG_Set_Type[Sell Window Month End], "(Set Type not found)", 0, 1)</f>
        <v/>
      </c>
      <c r="W94" s="28">
        <f>tbl_MTG_Set[[#This Row],[Released On]]+tbl_MTG_Set[[#This Row],[Sell Window Month End]]*365.25/12</f>
        <v/>
      </c>
      <c r="X94" s="28">
        <f>AND(NOW()&gt;=tbl_MTG_Set[[#This Row],[Sell Window Start]], NOW()&lt;=tbl_MTG_Set[[#This Row],[Sell Window End]])</f>
        <v/>
      </c>
      <c r="AG94" s="23" t="n"/>
      <c r="AH94" s="23" t="n"/>
      <c r="AJ94" s="23">
        <f t="array" ref="AJ94:AJ94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94" s="23">
        <f t="array" ref="AK94:AK94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94" s="24">
        <f>_xlfn.xlookup(tbl_MTG_Set[[#This Row],[Play Booster Box Product Id]], tbl_Product[Product Id], tbl_Product[Pack Size])</f>
        <v/>
      </c>
      <c r="AM94" s="23">
        <f>(tbl_MTG_Set[[#This Row],[Play Booster Box Cost]]+v_Item_Shipping_Cost_In)/tbl_MTG_Set[[#This Row],[Play Booster Box Size]]</f>
        <v/>
      </c>
      <c r="AN94" s="23" t="n"/>
      <c r="AO94" s="23" t="n"/>
      <c r="AP94" s="23" t="n"/>
      <c r="AQ94" s="23" t="n"/>
      <c r="AT94" s="23">
        <f>tbl_MTG_Set[[#This Row],[Play Booster Sell Price CardMarket]]*tbl_MTG_Set[[#This Row],[Play Booster Expected Market Value]]/tbl_MTG_Set[[#This Row],[Play Boost Sealed Market Value]]</f>
        <v/>
      </c>
    </row>
    <row r="95" ht="15" customHeight="1" s="20">
      <c r="A95" s="19" t="n">
        <v>12</v>
      </c>
      <c r="B95" s="19" t="inlineStr">
        <is>
          <t>Avatar: The Last Airbender Beginner Box Front Cards FTLA</t>
        </is>
      </c>
      <c r="C95" s="19" t="n">
        <v>10</v>
      </c>
      <c r="D95" s="28" t="n">
        <v>45982</v>
      </c>
      <c r="E95" s="19" t="inlineStr">
        <is>
          <t>Universes Beyond</t>
        </is>
      </c>
      <c r="F95" s="19" t="inlineStr">
        <is>
          <t>en es fr de it pt ja ko ru 汉语 漢語</t>
        </is>
      </c>
      <c r="G95" s="19" t="n">
        <v>13</v>
      </c>
      <c r="H95" s="19">
        <f>MONTH(NOW())+12*YEAR(NOW())-MONTH(tbl_MTG_Set[[#This Row],[Released On]])-12*YEAR(tbl_MTG_Set[[#This Row],[Released On]])</f>
        <v/>
      </c>
      <c r="I95" s="19">
        <f>_xlfn.xlookup(tbl_MTG_Set[[#This Row],[Type Name]], tbl_MTG_Set_Type[Set Type], tbl_MTG_Set_Type[Index], "(Set Type not found)")</f>
        <v/>
      </c>
      <c r="J95" s="19">
        <f>_xlfn.xlookup(tbl_MTG_Set[[#This Row],[Type Name]], tbl_MTG_Set_Type[Set Type], tbl_MTG_Set_Type[Buy Window Month Start], "(Set Type not found)")</f>
        <v/>
      </c>
      <c r="K95" s="28">
        <f>tbl_MTG_Set[[#This Row],[Released On]]+tbl_MTG_Set[[#This Row],[Buy Window Month Start]]*365.25/12</f>
        <v/>
      </c>
      <c r="L95" s="19">
        <f>_xlfn.xlookup(tbl_MTG_Set[[#This Row],[Type Name]], tbl_MTG_Set_Type[Set Type], tbl_MTG_Set_Type[Buy Window Month End], "(Set Type not found)", 0, 1)</f>
        <v/>
      </c>
      <c r="M95" s="28">
        <f>tbl_MTG_Set[[#This Row],[Released On]]+tbl_MTG_Set[[#This Row],[Buy Window Month End]]*365.25/12</f>
        <v/>
      </c>
      <c r="N95" s="28">
        <f>AND(NOW()&gt;=tbl_MTG_Set[[#This Row],[Buy Window Start]], NOW()&lt;=tbl_MTG_Set[[#This Row],[Buy Window End]])</f>
        <v/>
      </c>
      <c r="O95" s="19">
        <f>_xlfn.xlookup(tbl_MTG_Set[[#This Row],[Type Name]], tbl_MTG_Set_Type[Set Type], tbl_MTG_Set_Type[Heavy Printing Window Month Start], "(Set Type not found)", 0, 1)</f>
        <v/>
      </c>
      <c r="P95" s="28">
        <f>tbl_MTG_Set[[#This Row],[Released On]]+tbl_MTG_Set[[#This Row],[Heavy Printing Window Month Start]]*365.25/12</f>
        <v/>
      </c>
      <c r="Q95" s="19">
        <f>_xlfn.xlookup(tbl_MTG_Set[[#This Row],[Type Name]], tbl_MTG_Set_Type[Set Type], tbl_MTG_Set_Type[Heavy Printing Window Month End], "(Set Type not found)", 0, 1)</f>
        <v/>
      </c>
      <c r="R95" s="28">
        <f>tbl_MTG_Set[[#This Row],[Released On]]+tbl_MTG_Set[[#This Row],[Heavy Printing Window Month End]]*365.25/12</f>
        <v/>
      </c>
      <c r="S95" s="28">
        <f>AND(NOW()&gt;=tbl_MTG_Set[[#This Row],[Heavy Printing Window Start]], NOW()&lt;=tbl_MTG_Set[[#This Row],[Heavy Printing Window End]])</f>
        <v/>
      </c>
      <c r="T95" s="19">
        <f>_xlfn.xlookup(tbl_MTG_Set[[#This Row],[Type Name]], tbl_MTG_Set_Type[Set Type], tbl_MTG_Set_Type[Sell Window Month Start], "(Set Type not found)", 0, 1)</f>
        <v/>
      </c>
      <c r="U95" s="28">
        <f>tbl_MTG_Set[[#This Row],[Released On]]+tbl_MTG_Set[[#This Row],[Sell Window Month Start]]*365.25/12</f>
        <v/>
      </c>
      <c r="V95" s="19">
        <f>_xlfn.xlookup(tbl_MTG_Set[[#This Row],[Type Name]], tbl_MTG_Set_Type[Set Type], tbl_MTG_Set_Type[Sell Window Month End], "(Set Type not found)", 0, 1)</f>
        <v/>
      </c>
      <c r="W95" s="28">
        <f>tbl_MTG_Set[[#This Row],[Released On]]+tbl_MTG_Set[[#This Row],[Sell Window Month End]]*365.25/12</f>
        <v/>
      </c>
      <c r="X95" s="28">
        <f>AND(NOW()&gt;=tbl_MTG_Set[[#This Row],[Sell Window Start]], NOW()&lt;=tbl_MTG_Set[[#This Row],[Sell Window End]])</f>
        <v/>
      </c>
      <c r="AG95" s="23" t="n"/>
      <c r="AH95" s="23" t="n"/>
      <c r="AJ95" s="23">
        <f t="array" ref="AJ95:AJ95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95" s="23">
        <f t="array" ref="AK95:AK95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95" s="24">
        <f>_xlfn.xlookup(tbl_MTG_Set[[#This Row],[Play Booster Box Product Id]], tbl_Product[Product Id], tbl_Product[Pack Size])</f>
        <v/>
      </c>
      <c r="AM95" s="23">
        <f>(tbl_MTG_Set[[#This Row],[Play Booster Box Cost]]+v_Item_Shipping_Cost_In)/tbl_MTG_Set[[#This Row],[Play Booster Box Size]]</f>
        <v/>
      </c>
      <c r="AN95" s="23" t="n"/>
      <c r="AO95" s="23" t="n"/>
      <c r="AP95" s="23" t="n"/>
      <c r="AQ95" s="23" t="n"/>
      <c r="AT95" s="23">
        <f>tbl_MTG_Set[[#This Row],[Play Booster Sell Price CardMarket]]*tbl_MTG_Set[[#This Row],[Play Booster Expected Market Value]]/tbl_MTG_Set[[#This Row],[Play Boost Sealed Market Value]]</f>
        <v/>
      </c>
    </row>
    <row r="96" ht="15" customHeight="1" s="20">
      <c r="A96" s="19" t="n">
        <v>14</v>
      </c>
      <c r="B96" s="19" t="inlineStr">
        <is>
          <t>Avatar: The Last Airbender Eternal TLE</t>
        </is>
      </c>
      <c r="C96" s="19" t="n">
        <v>317</v>
      </c>
      <c r="D96" s="28" t="n">
        <v>45982</v>
      </c>
      <c r="E96" s="19" t="inlineStr">
        <is>
          <t>Universes Beyond</t>
        </is>
      </c>
      <c r="F96" s="19" t="inlineStr">
        <is>
          <t>en es fr de it pt ja ko ru 汉语 漢語</t>
        </is>
      </c>
      <c r="G96" s="19" t="n">
        <v>15</v>
      </c>
      <c r="H96" s="19">
        <f>MONTH(NOW())+12*YEAR(NOW())-MONTH(tbl_MTG_Set[[#This Row],[Released On]])-12*YEAR(tbl_MTG_Set[[#This Row],[Released On]])</f>
        <v/>
      </c>
      <c r="I96" s="19">
        <f>_xlfn.xlookup(tbl_MTG_Set[[#This Row],[Type Name]], tbl_MTG_Set_Type[Set Type], tbl_MTG_Set_Type[Index], "(Set Type not found)")</f>
        <v/>
      </c>
      <c r="J96" s="19">
        <f>_xlfn.xlookup(tbl_MTG_Set[[#This Row],[Type Name]], tbl_MTG_Set_Type[Set Type], tbl_MTG_Set_Type[Buy Window Month Start], "(Set Type not found)")</f>
        <v/>
      </c>
      <c r="K96" s="28">
        <f>tbl_MTG_Set[[#This Row],[Released On]]+tbl_MTG_Set[[#This Row],[Buy Window Month Start]]*365.25/12</f>
        <v/>
      </c>
      <c r="L96" s="19">
        <f>_xlfn.xlookup(tbl_MTG_Set[[#This Row],[Type Name]], tbl_MTG_Set_Type[Set Type], tbl_MTG_Set_Type[Buy Window Month End], "(Set Type not found)", 0, 1)</f>
        <v/>
      </c>
      <c r="M96" s="28">
        <f>tbl_MTG_Set[[#This Row],[Released On]]+tbl_MTG_Set[[#This Row],[Buy Window Month End]]*365.25/12</f>
        <v/>
      </c>
      <c r="N96" s="28">
        <f>AND(NOW()&gt;=tbl_MTG_Set[[#This Row],[Buy Window Start]], NOW()&lt;=tbl_MTG_Set[[#This Row],[Buy Window End]])</f>
        <v/>
      </c>
      <c r="O96" s="19">
        <f>_xlfn.xlookup(tbl_MTG_Set[[#This Row],[Type Name]], tbl_MTG_Set_Type[Set Type], tbl_MTG_Set_Type[Heavy Printing Window Month Start], "(Set Type not found)", 0, 1)</f>
        <v/>
      </c>
      <c r="P96" s="28">
        <f>tbl_MTG_Set[[#This Row],[Released On]]+tbl_MTG_Set[[#This Row],[Heavy Printing Window Month Start]]*365.25/12</f>
        <v/>
      </c>
      <c r="Q96" s="19">
        <f>_xlfn.xlookup(tbl_MTG_Set[[#This Row],[Type Name]], tbl_MTG_Set_Type[Set Type], tbl_MTG_Set_Type[Heavy Printing Window Month End], "(Set Type not found)", 0, 1)</f>
        <v/>
      </c>
      <c r="R96" s="28">
        <f>tbl_MTG_Set[[#This Row],[Released On]]+tbl_MTG_Set[[#This Row],[Heavy Printing Window Month End]]*365.25/12</f>
        <v/>
      </c>
      <c r="S96" s="28">
        <f>AND(NOW()&gt;=tbl_MTG_Set[[#This Row],[Heavy Printing Window Start]], NOW()&lt;=tbl_MTG_Set[[#This Row],[Heavy Printing Window End]])</f>
        <v/>
      </c>
      <c r="T96" s="19">
        <f>_xlfn.xlookup(tbl_MTG_Set[[#This Row],[Type Name]], tbl_MTG_Set_Type[Set Type], tbl_MTG_Set_Type[Sell Window Month Start], "(Set Type not found)", 0, 1)</f>
        <v/>
      </c>
      <c r="U96" s="28">
        <f>tbl_MTG_Set[[#This Row],[Released On]]+tbl_MTG_Set[[#This Row],[Sell Window Month Start]]*365.25/12</f>
        <v/>
      </c>
      <c r="V96" s="19">
        <f>_xlfn.xlookup(tbl_MTG_Set[[#This Row],[Type Name]], tbl_MTG_Set_Type[Set Type], tbl_MTG_Set_Type[Sell Window Month End], "(Set Type not found)", 0, 1)</f>
        <v/>
      </c>
      <c r="W96" s="28">
        <f>tbl_MTG_Set[[#This Row],[Released On]]+tbl_MTG_Set[[#This Row],[Sell Window Month End]]*365.25/12</f>
        <v/>
      </c>
      <c r="X96" s="28">
        <f>AND(NOW()&gt;=tbl_MTG_Set[[#This Row],[Sell Window Start]], NOW()&lt;=tbl_MTG_Set[[#This Row],[Sell Window End]])</f>
        <v/>
      </c>
      <c r="AG96" s="23" t="n"/>
      <c r="AH96" s="23" t="n"/>
      <c r="AJ96" s="23">
        <f t="array" ref="AJ96:AJ96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96" s="23">
        <f t="array" ref="AK96:AK96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96" s="24">
        <f>_xlfn.xlookup(tbl_MTG_Set[[#This Row],[Play Booster Box Product Id]], tbl_Product[Product Id], tbl_Product[Pack Size])</f>
        <v/>
      </c>
      <c r="AM96" s="23">
        <f>(tbl_MTG_Set[[#This Row],[Play Booster Box Cost]]+v_Item_Shipping_Cost_In)/tbl_MTG_Set[[#This Row],[Play Booster Box Size]]</f>
        <v/>
      </c>
      <c r="AN96" s="23" t="n"/>
      <c r="AO96" s="23" t="n"/>
      <c r="AP96" s="23" t="n"/>
      <c r="AQ96" s="23" t="n"/>
      <c r="AT96" s="23">
        <f>tbl_MTG_Set[[#This Row],[Play Booster Sell Price CardMarket]]*tbl_MTG_Set[[#This Row],[Play Booster Expected Market Value]]/tbl_MTG_Set[[#This Row],[Play Boost Sealed Market Value]]</f>
        <v/>
      </c>
    </row>
    <row r="97" ht="15" customHeight="1" s="20">
      <c r="A97" s="19" t="n">
        <v>15</v>
      </c>
      <c r="B97" s="19" t="inlineStr">
        <is>
          <t>Avatar: The Last Airbender Eternal Tokens TTLE</t>
        </is>
      </c>
      <c r="C97" s="19" t="n">
        <v>2</v>
      </c>
      <c r="D97" s="28" t="n">
        <v>45982</v>
      </c>
      <c r="E97" s="19" t="inlineStr">
        <is>
          <t>Universes Beyond</t>
        </is>
      </c>
      <c r="F97" s="19" t="inlineStr">
        <is>
          <t>en es fr de it pt ja ko ru 汉语 漢語</t>
        </is>
      </c>
      <c r="G97" s="19" t="n">
        <v>16</v>
      </c>
      <c r="H97" s="19">
        <f>MONTH(NOW())+12*YEAR(NOW())-MONTH(tbl_MTG_Set[[#This Row],[Released On]])-12*YEAR(tbl_MTG_Set[[#This Row],[Released On]])</f>
        <v/>
      </c>
      <c r="I97" s="19">
        <f>_xlfn.xlookup(tbl_MTG_Set[[#This Row],[Type Name]], tbl_MTG_Set_Type[Set Type], tbl_MTG_Set_Type[Index], "(Set Type not found)")</f>
        <v/>
      </c>
      <c r="J97" s="19">
        <f>_xlfn.xlookup(tbl_MTG_Set[[#This Row],[Type Name]], tbl_MTG_Set_Type[Set Type], tbl_MTG_Set_Type[Buy Window Month Start], "(Set Type not found)")</f>
        <v/>
      </c>
      <c r="K97" s="28">
        <f>tbl_MTG_Set[[#This Row],[Released On]]+tbl_MTG_Set[[#This Row],[Buy Window Month Start]]*365.25/12</f>
        <v/>
      </c>
      <c r="L97" s="19">
        <f>_xlfn.xlookup(tbl_MTG_Set[[#This Row],[Type Name]], tbl_MTG_Set_Type[Set Type], tbl_MTG_Set_Type[Buy Window Month End], "(Set Type not found)", 0, 1)</f>
        <v/>
      </c>
      <c r="M97" s="28">
        <f>tbl_MTG_Set[[#This Row],[Released On]]+tbl_MTG_Set[[#This Row],[Buy Window Month End]]*365.25/12</f>
        <v/>
      </c>
      <c r="N97" s="28">
        <f>AND(NOW()&gt;=tbl_MTG_Set[[#This Row],[Buy Window Start]], NOW()&lt;=tbl_MTG_Set[[#This Row],[Buy Window End]])</f>
        <v/>
      </c>
      <c r="O97" s="19">
        <f>_xlfn.xlookup(tbl_MTG_Set[[#This Row],[Type Name]], tbl_MTG_Set_Type[Set Type], tbl_MTG_Set_Type[Heavy Printing Window Month Start], "(Set Type not found)", 0, 1)</f>
        <v/>
      </c>
      <c r="P97" s="28">
        <f>tbl_MTG_Set[[#This Row],[Released On]]+tbl_MTG_Set[[#This Row],[Heavy Printing Window Month Start]]*365.25/12</f>
        <v/>
      </c>
      <c r="Q97" s="19">
        <f>_xlfn.xlookup(tbl_MTG_Set[[#This Row],[Type Name]], tbl_MTG_Set_Type[Set Type], tbl_MTG_Set_Type[Heavy Printing Window Month End], "(Set Type not found)", 0, 1)</f>
        <v/>
      </c>
      <c r="R97" s="28">
        <f>tbl_MTG_Set[[#This Row],[Released On]]+tbl_MTG_Set[[#This Row],[Heavy Printing Window Month End]]*365.25/12</f>
        <v/>
      </c>
      <c r="S97" s="28">
        <f>AND(NOW()&gt;=tbl_MTG_Set[[#This Row],[Heavy Printing Window Start]], NOW()&lt;=tbl_MTG_Set[[#This Row],[Heavy Printing Window End]])</f>
        <v/>
      </c>
      <c r="T97" s="19">
        <f>_xlfn.xlookup(tbl_MTG_Set[[#This Row],[Type Name]], tbl_MTG_Set_Type[Set Type], tbl_MTG_Set_Type[Sell Window Month Start], "(Set Type not found)", 0, 1)</f>
        <v/>
      </c>
      <c r="U97" s="28">
        <f>tbl_MTG_Set[[#This Row],[Released On]]+tbl_MTG_Set[[#This Row],[Sell Window Month Start]]*365.25/12</f>
        <v/>
      </c>
      <c r="V97" s="19">
        <f>_xlfn.xlookup(tbl_MTG_Set[[#This Row],[Type Name]], tbl_MTG_Set_Type[Set Type], tbl_MTG_Set_Type[Sell Window Month End], "(Set Type not found)", 0, 1)</f>
        <v/>
      </c>
      <c r="W97" s="28">
        <f>tbl_MTG_Set[[#This Row],[Released On]]+tbl_MTG_Set[[#This Row],[Sell Window Month End]]*365.25/12</f>
        <v/>
      </c>
      <c r="X97" s="28">
        <f>AND(NOW()&gt;=tbl_MTG_Set[[#This Row],[Sell Window Start]], NOW()&lt;=tbl_MTG_Set[[#This Row],[Sell Window End]])</f>
        <v/>
      </c>
      <c r="AG97" s="23" t="n"/>
      <c r="AH97" s="23" t="n"/>
      <c r="AJ97" s="23">
        <f t="array" ref="AJ97:AJ97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97" s="23">
        <f t="array" ref="AK97:AK97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97" s="24">
        <f>_xlfn.xlookup(tbl_MTG_Set[[#This Row],[Play Booster Box Product Id]], tbl_Product[Product Id], tbl_Product[Pack Size])</f>
        <v/>
      </c>
      <c r="AM97" s="23">
        <f>(tbl_MTG_Set[[#This Row],[Play Booster Box Cost]]+v_Item_Shipping_Cost_In)/tbl_MTG_Set[[#This Row],[Play Booster Box Size]]</f>
        <v/>
      </c>
      <c r="AN97" s="23" t="n"/>
      <c r="AO97" s="23" t="n"/>
      <c r="AP97" s="23" t="n"/>
      <c r="AQ97" s="23" t="n"/>
      <c r="AT97" s="23">
        <f>tbl_MTG_Set[[#This Row],[Play Booster Sell Price CardMarket]]*tbl_MTG_Set[[#This Row],[Play Booster Expected Market Value]]/tbl_MTG_Set[[#This Row],[Play Boost Sealed Market Value]]</f>
        <v/>
      </c>
    </row>
    <row r="98" ht="15" customHeight="1" s="20">
      <c r="A98" s="19" t="n">
        <v>13</v>
      </c>
      <c r="B98" s="19" t="inlineStr">
        <is>
          <t>Avatar: The Last Airbender Jumpstart Front Cards JTLA</t>
        </is>
      </c>
      <c r="C98" s="19" t="n">
        <v>46</v>
      </c>
      <c r="D98" s="28" t="n">
        <v>45982</v>
      </c>
      <c r="E98" s="19" t="inlineStr">
        <is>
          <t>Universes Beyond</t>
        </is>
      </c>
      <c r="F98" s="19" t="inlineStr">
        <is>
          <t>en es fr de it pt ja ko ru 汉语 漢語</t>
        </is>
      </c>
      <c r="G98" s="19" t="n">
        <v>14</v>
      </c>
      <c r="H98" s="19">
        <f>MONTH(NOW())+12*YEAR(NOW())-MONTH(tbl_MTG_Set[[#This Row],[Released On]])-12*YEAR(tbl_MTG_Set[[#This Row],[Released On]])</f>
        <v/>
      </c>
      <c r="I98" s="19">
        <f>_xlfn.xlookup(tbl_MTG_Set[[#This Row],[Type Name]], tbl_MTG_Set_Type[Set Type], tbl_MTG_Set_Type[Index], "(Set Type not found)")</f>
        <v/>
      </c>
      <c r="J98" s="19">
        <f>_xlfn.xlookup(tbl_MTG_Set[[#This Row],[Type Name]], tbl_MTG_Set_Type[Set Type], tbl_MTG_Set_Type[Buy Window Month Start], "(Set Type not found)")</f>
        <v/>
      </c>
      <c r="K98" s="28">
        <f>tbl_MTG_Set[[#This Row],[Released On]]+tbl_MTG_Set[[#This Row],[Buy Window Month Start]]*365.25/12</f>
        <v/>
      </c>
      <c r="L98" s="19">
        <f>_xlfn.xlookup(tbl_MTG_Set[[#This Row],[Type Name]], tbl_MTG_Set_Type[Set Type], tbl_MTG_Set_Type[Buy Window Month End], "(Set Type not found)", 0, 1)</f>
        <v/>
      </c>
      <c r="M98" s="28">
        <f>tbl_MTG_Set[[#This Row],[Released On]]+tbl_MTG_Set[[#This Row],[Buy Window Month End]]*365.25/12</f>
        <v/>
      </c>
      <c r="N98" s="28">
        <f>AND(NOW()&gt;=tbl_MTG_Set[[#This Row],[Buy Window Start]], NOW()&lt;=tbl_MTG_Set[[#This Row],[Buy Window End]])</f>
        <v/>
      </c>
      <c r="O98" s="19">
        <f>_xlfn.xlookup(tbl_MTG_Set[[#This Row],[Type Name]], tbl_MTG_Set_Type[Set Type], tbl_MTG_Set_Type[Heavy Printing Window Month Start], "(Set Type not found)", 0, 1)</f>
        <v/>
      </c>
      <c r="P98" s="28">
        <f>tbl_MTG_Set[[#This Row],[Released On]]+tbl_MTG_Set[[#This Row],[Heavy Printing Window Month Start]]*365.25/12</f>
        <v/>
      </c>
      <c r="Q98" s="19">
        <f>_xlfn.xlookup(tbl_MTG_Set[[#This Row],[Type Name]], tbl_MTG_Set_Type[Set Type], tbl_MTG_Set_Type[Heavy Printing Window Month End], "(Set Type not found)", 0, 1)</f>
        <v/>
      </c>
      <c r="R98" s="28">
        <f>tbl_MTG_Set[[#This Row],[Released On]]+tbl_MTG_Set[[#This Row],[Heavy Printing Window Month End]]*365.25/12</f>
        <v/>
      </c>
      <c r="S98" s="28">
        <f>AND(NOW()&gt;=tbl_MTG_Set[[#This Row],[Heavy Printing Window Start]], NOW()&lt;=tbl_MTG_Set[[#This Row],[Heavy Printing Window End]])</f>
        <v/>
      </c>
      <c r="T98" s="19">
        <f>_xlfn.xlookup(tbl_MTG_Set[[#This Row],[Type Name]], tbl_MTG_Set_Type[Set Type], tbl_MTG_Set_Type[Sell Window Month Start], "(Set Type not found)", 0, 1)</f>
        <v/>
      </c>
      <c r="U98" s="28">
        <f>tbl_MTG_Set[[#This Row],[Released On]]+tbl_MTG_Set[[#This Row],[Sell Window Month Start]]*365.25/12</f>
        <v/>
      </c>
      <c r="V98" s="19">
        <f>_xlfn.xlookup(tbl_MTG_Set[[#This Row],[Type Name]], tbl_MTG_Set_Type[Set Type], tbl_MTG_Set_Type[Sell Window Month End], "(Set Type not found)", 0, 1)</f>
        <v/>
      </c>
      <c r="W98" s="28">
        <f>tbl_MTG_Set[[#This Row],[Released On]]+tbl_MTG_Set[[#This Row],[Sell Window Month End]]*365.25/12</f>
        <v/>
      </c>
      <c r="X98" s="28">
        <f>AND(NOW()&gt;=tbl_MTG_Set[[#This Row],[Sell Window Start]], NOW()&lt;=tbl_MTG_Set[[#This Row],[Sell Window End]])</f>
        <v/>
      </c>
      <c r="AG98" s="23" t="n"/>
      <c r="AH98" s="23" t="n"/>
      <c r="AJ98" s="23">
        <f t="array" ref="AJ98:AJ98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98" s="23">
        <f t="array" ref="AK98:AK98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98" s="24">
        <f>_xlfn.xlookup(tbl_MTG_Set[[#This Row],[Play Booster Box Product Id]], tbl_Product[Product Id], tbl_Product[Pack Size])</f>
        <v/>
      </c>
      <c r="AM98" s="23">
        <f>(tbl_MTG_Set[[#This Row],[Play Booster Box Cost]]+v_Item_Shipping_Cost_In)/tbl_MTG_Set[[#This Row],[Play Booster Box Size]]</f>
        <v/>
      </c>
      <c r="AN98" s="23" t="n"/>
      <c r="AO98" s="23" t="n"/>
      <c r="AP98" s="23" t="n"/>
      <c r="AQ98" s="23" t="n"/>
      <c r="AT98" s="23">
        <f>tbl_MTG_Set[[#This Row],[Play Booster Sell Price CardMarket]]*tbl_MTG_Set[[#This Row],[Play Booster Expected Market Value]]/tbl_MTG_Set[[#This Row],[Play Boost Sealed Market Value]]</f>
        <v/>
      </c>
    </row>
    <row r="99" ht="15" customHeight="1" s="20">
      <c r="A99" s="19" t="n">
        <v>163</v>
      </c>
      <c r="B99" s="19" t="inlineStr">
        <is>
          <t>Commander Masters CMM</t>
        </is>
      </c>
      <c r="C99" s="19" t="n">
        <v>1067</v>
      </c>
      <c r="D99" s="28" t="n">
        <v>45142</v>
      </c>
      <c r="E99" s="19" t="inlineStr">
        <is>
          <t>Masters</t>
        </is>
      </c>
      <c r="F99" s="19" t="inlineStr">
        <is>
          <t>en es fr de it pt ja ko ru 汉语 漢語</t>
        </is>
      </c>
      <c r="G99" s="19" t="n">
        <v>272</v>
      </c>
      <c r="H99" s="19">
        <f>MONTH(NOW())+12*YEAR(NOW())-MONTH(tbl_MTG_Set[[#This Row],[Released On]])-12*YEAR(tbl_MTG_Set[[#This Row],[Released On]])</f>
        <v/>
      </c>
      <c r="I99" s="19">
        <f>_xlfn.xlookup(tbl_MTG_Set[[#This Row],[Type Name]], tbl_MTG_Set_Type[Set Type], tbl_MTG_Set_Type[Index], "(Set Type not found)")</f>
        <v/>
      </c>
      <c r="J99" s="19">
        <f>_xlfn.xlookup(tbl_MTG_Set[[#This Row],[Type Name]], tbl_MTG_Set_Type[Set Type], tbl_MTG_Set_Type[Buy Window Month Start], "(Set Type not found)")</f>
        <v/>
      </c>
      <c r="K99" s="28">
        <f>tbl_MTG_Set[[#This Row],[Released On]]+tbl_MTG_Set[[#This Row],[Buy Window Month Start]]*365.25/12</f>
        <v/>
      </c>
      <c r="L99" s="19">
        <f>_xlfn.xlookup(tbl_MTG_Set[[#This Row],[Type Name]], tbl_MTG_Set_Type[Set Type], tbl_MTG_Set_Type[Buy Window Month End], "(Set Type not found)", 0, 1)</f>
        <v/>
      </c>
      <c r="M99" s="28">
        <f>tbl_MTG_Set[[#This Row],[Released On]]+tbl_MTG_Set[[#This Row],[Buy Window Month End]]*365.25/12</f>
        <v/>
      </c>
      <c r="N99" s="28">
        <f>AND(NOW()&gt;=tbl_MTG_Set[[#This Row],[Buy Window Start]], NOW()&lt;=tbl_MTG_Set[[#This Row],[Buy Window End]])</f>
        <v/>
      </c>
      <c r="O99" s="19">
        <f>_xlfn.xlookup(tbl_MTG_Set[[#This Row],[Type Name]], tbl_MTG_Set_Type[Set Type], tbl_MTG_Set_Type[Heavy Printing Window Month Start], "(Set Type not found)", 0, 1)</f>
        <v/>
      </c>
      <c r="P99" s="28">
        <f>tbl_MTG_Set[[#This Row],[Released On]]+tbl_MTG_Set[[#This Row],[Heavy Printing Window Month Start]]*365.25/12</f>
        <v/>
      </c>
      <c r="Q99" s="19">
        <f>_xlfn.xlookup(tbl_MTG_Set[[#This Row],[Type Name]], tbl_MTG_Set_Type[Set Type], tbl_MTG_Set_Type[Heavy Printing Window Month End], "(Set Type not found)", 0, 1)</f>
        <v/>
      </c>
      <c r="R99" s="28">
        <f>tbl_MTG_Set[[#This Row],[Released On]]+tbl_MTG_Set[[#This Row],[Heavy Printing Window Month End]]*365.25/12</f>
        <v/>
      </c>
      <c r="S99" s="28">
        <f>AND(NOW()&gt;=tbl_MTG_Set[[#This Row],[Heavy Printing Window Start]], NOW()&lt;=tbl_MTG_Set[[#This Row],[Heavy Printing Window End]])</f>
        <v/>
      </c>
      <c r="T99" s="19">
        <f>_xlfn.xlookup(tbl_MTG_Set[[#This Row],[Type Name]], tbl_MTG_Set_Type[Set Type], tbl_MTG_Set_Type[Sell Window Month Start], "(Set Type not found)", 0, 1)</f>
        <v/>
      </c>
      <c r="U99" s="28">
        <f>tbl_MTG_Set[[#This Row],[Released On]]+tbl_MTG_Set[[#This Row],[Sell Window Month Start]]*365.25/12</f>
        <v/>
      </c>
      <c r="V99" s="19">
        <f>_xlfn.xlookup(tbl_MTG_Set[[#This Row],[Type Name]], tbl_MTG_Set_Type[Set Type], tbl_MTG_Set_Type[Sell Window Month End], "(Set Type not found)", 0, 1)</f>
        <v/>
      </c>
      <c r="W99" s="28">
        <f>tbl_MTG_Set[[#This Row],[Released On]]+tbl_MTG_Set[[#This Row],[Sell Window Month End]]*365.25/12</f>
        <v/>
      </c>
      <c r="X99" s="28">
        <f>AND(NOW()&gt;=tbl_MTG_Set[[#This Row],[Sell Window Start]], NOW()&lt;=tbl_MTG_Set[[#This Row],[Sell Window End]])</f>
        <v/>
      </c>
      <c r="Y99" s="23" t="n">
        <v>368</v>
      </c>
      <c r="Z99" s="23" t="n">
        <v>395</v>
      </c>
      <c r="AD99" s="23">
        <f>(Y99+96/20)/24</f>
        <v/>
      </c>
      <c r="AE99" s="23">
        <f>(Z99+96/20)/24</f>
        <v/>
      </c>
      <c r="AF99" s="23">
        <f>(AA99+96/20)/24</f>
        <v/>
      </c>
      <c r="AG99" s="23">
        <f>(AB99+96/20)/24</f>
        <v/>
      </c>
      <c r="AH99" s="23">
        <f>(AC99+96/20)/24</f>
        <v/>
      </c>
      <c r="AI99" s="24" t="n">
        <v>52</v>
      </c>
      <c r="AJ99" s="23">
        <f t="array" ref="AJ99:AJ99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99" s="23">
        <f t="array" ref="AK99:AK99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99" s="24">
        <f>_xlfn.xlookup(tbl_MTG_Set[[#This Row],[Play Booster Box Product Id]], tbl_Product[Product Id], tbl_Product[Pack Size])</f>
        <v/>
      </c>
      <c r="AM99" s="23">
        <f>(tbl_MTG_Set[[#This Row],[Play Booster Box Cost]]+v_Item_Shipping_Cost_In)/tbl_MTG_Set[[#This Row],[Play Booster Box Size]]</f>
        <v/>
      </c>
      <c r="AN99" s="23" t="n">
        <v>17</v>
      </c>
      <c r="AO99" s="23" t="n">
        <v>17</v>
      </c>
      <c r="AP99" s="23">
        <f>IF(ISERROR(tbl_MTG_Set[[#This Row],[Play Booster Sell Price CardMarket]]-tbl_MTG_Set[[#This Row],[Play Booster Cost]]-v_Item_Shipping_Cost_Out), -999, tbl_MTG_Set[[#This Row],[Play Booster Sell Price CardMarket]]-tbl_MTG_Set[[#This Row],[Play Booster Cost]]-v_Item_Shipping_Cost_Out)</f>
        <v/>
      </c>
      <c r="AQ99" s="23" t="n"/>
      <c r="AT99" s="23">
        <f>tbl_MTG_Set[[#This Row],[Play Booster Sell Price CardMarket]]*tbl_MTG_Set[[#This Row],[Play Booster Expected Market Value]]/tbl_MTG_Set[[#This Row],[Play Boost Sealed Market Value]]</f>
        <v/>
      </c>
    </row>
    <row r="100" ht="15" customHeight="1" s="20">
      <c r="A100" s="19" t="n">
        <v>11</v>
      </c>
      <c r="B100" s="19" t="inlineStr">
        <is>
          <t>Avatar: The Last Airbender Tokens TTLA</t>
        </is>
      </c>
      <c r="C100" s="19" t="n">
        <v>22</v>
      </c>
      <c r="D100" s="28" t="n">
        <v>45982</v>
      </c>
      <c r="E100" s="19" t="inlineStr">
        <is>
          <t>Universes Beyond</t>
        </is>
      </c>
      <c r="F100" s="19" t="inlineStr">
        <is>
          <t>en es fr de it pt ja ko ru 汉语 漢語</t>
        </is>
      </c>
      <c r="G100" s="19" t="n">
        <v>12</v>
      </c>
      <c r="H100" s="19">
        <f>MONTH(NOW())+12*YEAR(NOW())-MONTH(tbl_MTG_Set[[#This Row],[Released On]])-12*YEAR(tbl_MTG_Set[[#This Row],[Released On]])</f>
        <v/>
      </c>
      <c r="I100" s="19">
        <f>_xlfn.xlookup(tbl_MTG_Set[[#This Row],[Type Name]], tbl_MTG_Set_Type[Set Type], tbl_MTG_Set_Type[Index], "(Set Type not found)")</f>
        <v/>
      </c>
      <c r="J100" s="19">
        <f>_xlfn.xlookup(tbl_MTG_Set[[#This Row],[Type Name]], tbl_MTG_Set_Type[Set Type], tbl_MTG_Set_Type[Buy Window Month Start], "(Set Type not found)")</f>
        <v/>
      </c>
      <c r="K100" s="28">
        <f>tbl_MTG_Set[[#This Row],[Released On]]+tbl_MTG_Set[[#This Row],[Buy Window Month Start]]*365.25/12</f>
        <v/>
      </c>
      <c r="L100" s="19">
        <f>_xlfn.xlookup(tbl_MTG_Set[[#This Row],[Type Name]], tbl_MTG_Set_Type[Set Type], tbl_MTG_Set_Type[Buy Window Month End], "(Set Type not found)", 0, 1)</f>
        <v/>
      </c>
      <c r="M100" s="28">
        <f>tbl_MTG_Set[[#This Row],[Released On]]+tbl_MTG_Set[[#This Row],[Buy Window Month End]]*365.25/12</f>
        <v/>
      </c>
      <c r="N100" s="28">
        <f>AND(NOW()&gt;=tbl_MTG_Set[[#This Row],[Buy Window Start]], NOW()&lt;=tbl_MTG_Set[[#This Row],[Buy Window End]])</f>
        <v/>
      </c>
      <c r="O100" s="19">
        <f>_xlfn.xlookup(tbl_MTG_Set[[#This Row],[Type Name]], tbl_MTG_Set_Type[Set Type], tbl_MTG_Set_Type[Heavy Printing Window Month Start], "(Set Type not found)", 0, 1)</f>
        <v/>
      </c>
      <c r="P100" s="28">
        <f>tbl_MTG_Set[[#This Row],[Released On]]+tbl_MTG_Set[[#This Row],[Heavy Printing Window Month Start]]*365.25/12</f>
        <v/>
      </c>
      <c r="Q100" s="19">
        <f>_xlfn.xlookup(tbl_MTG_Set[[#This Row],[Type Name]], tbl_MTG_Set_Type[Set Type], tbl_MTG_Set_Type[Heavy Printing Window Month End], "(Set Type not found)", 0, 1)</f>
        <v/>
      </c>
      <c r="R100" s="28">
        <f>tbl_MTG_Set[[#This Row],[Released On]]+tbl_MTG_Set[[#This Row],[Heavy Printing Window Month End]]*365.25/12</f>
        <v/>
      </c>
      <c r="S100" s="28">
        <f>AND(NOW()&gt;=tbl_MTG_Set[[#This Row],[Heavy Printing Window Start]], NOW()&lt;=tbl_MTG_Set[[#This Row],[Heavy Printing Window End]])</f>
        <v/>
      </c>
      <c r="T100" s="19">
        <f>_xlfn.xlookup(tbl_MTG_Set[[#This Row],[Type Name]], tbl_MTG_Set_Type[Set Type], tbl_MTG_Set_Type[Sell Window Month Start], "(Set Type not found)", 0, 1)</f>
        <v/>
      </c>
      <c r="U100" s="28">
        <f>tbl_MTG_Set[[#This Row],[Released On]]+tbl_MTG_Set[[#This Row],[Sell Window Month Start]]*365.25/12</f>
        <v/>
      </c>
      <c r="V100" s="19">
        <f>_xlfn.xlookup(tbl_MTG_Set[[#This Row],[Type Name]], tbl_MTG_Set_Type[Set Type], tbl_MTG_Set_Type[Sell Window Month End], "(Set Type not found)", 0, 1)</f>
        <v/>
      </c>
      <c r="W100" s="28">
        <f>tbl_MTG_Set[[#This Row],[Released On]]+tbl_MTG_Set[[#This Row],[Sell Window Month End]]*365.25/12</f>
        <v/>
      </c>
      <c r="X100" s="28">
        <f>AND(NOW()&gt;=tbl_MTG_Set[[#This Row],[Sell Window Start]], NOW()&lt;=tbl_MTG_Set[[#This Row],[Sell Window End]])</f>
        <v/>
      </c>
      <c r="AG100" s="23" t="n"/>
      <c r="AH100" s="23" t="n"/>
      <c r="AJ100" s="23">
        <f t="array" ref="AJ100:AJ100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100" s="23">
        <f t="array" ref="AK100:AK100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100" s="24">
        <f>_xlfn.xlookup(tbl_MTG_Set[[#This Row],[Play Booster Box Product Id]], tbl_Product[Product Id], tbl_Product[Pack Size])</f>
        <v/>
      </c>
      <c r="AM100" s="23">
        <f>(tbl_MTG_Set[[#This Row],[Play Booster Box Cost]]+v_Item_Shipping_Cost_In)/tbl_MTG_Set[[#This Row],[Play Booster Box Size]]</f>
        <v/>
      </c>
      <c r="AN100" s="23" t="n"/>
      <c r="AO100" s="23" t="n"/>
      <c r="AP100" s="23" t="n"/>
      <c r="AQ100" s="23" t="n"/>
      <c r="AT100" s="23">
        <f>tbl_MTG_Set[[#This Row],[Play Booster Sell Price CardMarket]]*tbl_MTG_Set[[#This Row],[Play Booster Expected Market Value]]/tbl_MTG_Set[[#This Row],[Play Boost Sealed Market Value]]</f>
        <v/>
      </c>
    </row>
    <row r="101" ht="15" customHeight="1" s="20">
      <c r="A101" s="19" t="n">
        <v>272</v>
      </c>
      <c r="B101" s="19" t="inlineStr">
        <is>
          <t>Battle for Baldur's Gate Art Series ACLB</t>
        </is>
      </c>
      <c r="C101" s="19" t="n">
        <v>81</v>
      </c>
      <c r="D101" s="28" t="n">
        <v>44722</v>
      </c>
      <c r="F101" s="19" t="inlineStr">
        <is>
          <t>en es fr de it pt ja ko ru 汉语 漢語</t>
        </is>
      </c>
      <c r="G101" s="19" t="n">
        <v>490</v>
      </c>
      <c r="H101" s="19">
        <f>MONTH(NOW())+12*YEAR(NOW())-MONTH(tbl_MTG_Set[[#This Row],[Released On]])-12*YEAR(tbl_MTG_Set[[#This Row],[Released On]])</f>
        <v/>
      </c>
      <c r="I101" s="19">
        <f>_xlfn.xlookup(tbl_MTG_Set[[#This Row],[Type Name]], tbl_MTG_Set_Type[Set Type], tbl_MTG_Set_Type[Index], "(Set Type not found)")</f>
        <v/>
      </c>
      <c r="J101" s="19">
        <f>_xlfn.xlookup(tbl_MTG_Set[[#This Row],[Type Name]], tbl_MTG_Set_Type[Set Type], tbl_MTG_Set_Type[Buy Window Month Start], "(Set Type not found)")</f>
        <v/>
      </c>
      <c r="K101" s="28">
        <f>tbl_MTG_Set[[#This Row],[Released On]]+tbl_MTG_Set[[#This Row],[Buy Window Month Start]]*365.25/12</f>
        <v/>
      </c>
      <c r="L101" s="19">
        <f>_xlfn.xlookup(tbl_MTG_Set[[#This Row],[Type Name]], tbl_MTG_Set_Type[Set Type], tbl_MTG_Set_Type[Buy Window Month End], "(Set Type not found)", 0, 1)</f>
        <v/>
      </c>
      <c r="M101" s="28">
        <f>tbl_MTG_Set[[#This Row],[Released On]]+tbl_MTG_Set[[#This Row],[Buy Window Month End]]*365.25/12</f>
        <v/>
      </c>
      <c r="N101" s="28">
        <f>AND(NOW()&gt;=tbl_MTG_Set[[#This Row],[Buy Window Start]], NOW()&lt;=tbl_MTG_Set[[#This Row],[Buy Window End]])</f>
        <v/>
      </c>
      <c r="O101" s="19">
        <f>_xlfn.xlookup(tbl_MTG_Set[[#This Row],[Type Name]], tbl_MTG_Set_Type[Set Type], tbl_MTG_Set_Type[Heavy Printing Window Month Start], "(Set Type not found)", 0, 1)</f>
        <v/>
      </c>
      <c r="P101" s="28">
        <f>tbl_MTG_Set[[#This Row],[Released On]]+tbl_MTG_Set[[#This Row],[Heavy Printing Window Month Start]]*365.25/12</f>
        <v/>
      </c>
      <c r="Q101" s="19">
        <f>_xlfn.xlookup(tbl_MTG_Set[[#This Row],[Type Name]], tbl_MTG_Set_Type[Set Type], tbl_MTG_Set_Type[Heavy Printing Window Month End], "(Set Type not found)", 0, 1)</f>
        <v/>
      </c>
      <c r="R101" s="28">
        <f>tbl_MTG_Set[[#This Row],[Released On]]+tbl_MTG_Set[[#This Row],[Heavy Printing Window Month End]]*365.25/12</f>
        <v/>
      </c>
      <c r="S101" s="28">
        <f>AND(NOW()&gt;=tbl_MTG_Set[[#This Row],[Heavy Printing Window Start]], NOW()&lt;=tbl_MTG_Set[[#This Row],[Heavy Printing Window End]])</f>
        <v/>
      </c>
      <c r="T101" s="19">
        <f>_xlfn.xlookup(tbl_MTG_Set[[#This Row],[Type Name]], tbl_MTG_Set_Type[Set Type], tbl_MTG_Set_Type[Sell Window Month Start], "(Set Type not found)", 0, 1)</f>
        <v/>
      </c>
      <c r="U101" s="28">
        <f>tbl_MTG_Set[[#This Row],[Released On]]+tbl_MTG_Set[[#This Row],[Sell Window Month Start]]*365.25/12</f>
        <v/>
      </c>
      <c r="V101" s="19">
        <f>_xlfn.xlookup(tbl_MTG_Set[[#This Row],[Type Name]], tbl_MTG_Set_Type[Set Type], tbl_MTG_Set_Type[Sell Window Month End], "(Set Type not found)", 0, 1)</f>
        <v/>
      </c>
      <c r="W101" s="28">
        <f>tbl_MTG_Set[[#This Row],[Released On]]+tbl_MTG_Set[[#This Row],[Sell Window Month End]]*365.25/12</f>
        <v/>
      </c>
      <c r="X101" s="28">
        <f>AND(NOW()&gt;=tbl_MTG_Set[[#This Row],[Sell Window Start]], NOW()&lt;=tbl_MTG_Set[[#This Row],[Sell Window End]])</f>
        <v/>
      </c>
      <c r="AG101" s="23" t="n"/>
      <c r="AH101" s="23" t="n"/>
      <c r="AJ101" s="23">
        <f t="array" ref="AJ101:AJ101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101" s="23">
        <f t="array" ref="AK101:AK101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101" s="24">
        <f>_xlfn.xlookup(tbl_MTG_Set[[#This Row],[Play Booster Box Product Id]], tbl_Product[Product Id], tbl_Product[Pack Size])</f>
        <v/>
      </c>
      <c r="AM101" s="23">
        <f>(tbl_MTG_Set[[#This Row],[Play Booster Box Cost]]+v_Item_Shipping_Cost_In)/tbl_MTG_Set[[#This Row],[Play Booster Box Size]]</f>
        <v/>
      </c>
      <c r="AN101" s="23" t="n"/>
      <c r="AO101" s="23" t="n"/>
      <c r="AP101" s="23" t="n"/>
      <c r="AQ101" s="23" t="n"/>
      <c r="AT101" s="23">
        <f>tbl_MTG_Set[[#This Row],[Play Booster Sell Price CardMarket]]*tbl_MTG_Set[[#This Row],[Play Booster Expected Market Value]]/tbl_MTG_Set[[#This Row],[Play Boost Sealed Market Value]]</f>
        <v/>
      </c>
    </row>
    <row r="102" ht="15" customHeight="1" s="20">
      <c r="A102" s="19" t="n">
        <v>271</v>
      </c>
      <c r="B102" s="19" t="inlineStr">
        <is>
          <t>Battle for Baldur's Gate Oversized Cards OCLB</t>
        </is>
      </c>
      <c r="C102" s="19" t="n">
        <v>1</v>
      </c>
      <c r="D102" s="28" t="n">
        <v>44722</v>
      </c>
      <c r="F102" s="19" t="inlineStr">
        <is>
          <t>en es fr de it pt ja ko ru 汉语 漢語</t>
        </is>
      </c>
      <c r="G102" s="19" t="n">
        <v>488</v>
      </c>
      <c r="H102" s="19">
        <f>MONTH(NOW())+12*YEAR(NOW())-MONTH(tbl_MTG_Set[[#This Row],[Released On]])-12*YEAR(tbl_MTG_Set[[#This Row],[Released On]])</f>
        <v/>
      </c>
      <c r="I102" s="19">
        <f>_xlfn.xlookup(tbl_MTG_Set[[#This Row],[Type Name]], tbl_MTG_Set_Type[Set Type], tbl_MTG_Set_Type[Index], "(Set Type not found)")</f>
        <v/>
      </c>
      <c r="J102" s="19">
        <f>_xlfn.xlookup(tbl_MTG_Set[[#This Row],[Type Name]], tbl_MTG_Set_Type[Set Type], tbl_MTG_Set_Type[Buy Window Month Start], "(Set Type not found)")</f>
        <v/>
      </c>
      <c r="K102" s="28">
        <f>tbl_MTG_Set[[#This Row],[Released On]]+tbl_MTG_Set[[#This Row],[Buy Window Month Start]]*365.25/12</f>
        <v/>
      </c>
      <c r="L102" s="19">
        <f>_xlfn.xlookup(tbl_MTG_Set[[#This Row],[Type Name]], tbl_MTG_Set_Type[Set Type], tbl_MTG_Set_Type[Buy Window Month End], "(Set Type not found)", 0, 1)</f>
        <v/>
      </c>
      <c r="M102" s="28">
        <f>tbl_MTG_Set[[#This Row],[Released On]]+tbl_MTG_Set[[#This Row],[Buy Window Month End]]*365.25/12</f>
        <v/>
      </c>
      <c r="N102" s="28">
        <f>AND(NOW()&gt;=tbl_MTG_Set[[#This Row],[Buy Window Start]], NOW()&lt;=tbl_MTG_Set[[#This Row],[Buy Window End]])</f>
        <v/>
      </c>
      <c r="O102" s="19">
        <f>_xlfn.xlookup(tbl_MTG_Set[[#This Row],[Type Name]], tbl_MTG_Set_Type[Set Type], tbl_MTG_Set_Type[Heavy Printing Window Month Start], "(Set Type not found)", 0, 1)</f>
        <v/>
      </c>
      <c r="P102" s="28">
        <f>tbl_MTG_Set[[#This Row],[Released On]]+tbl_MTG_Set[[#This Row],[Heavy Printing Window Month Start]]*365.25/12</f>
        <v/>
      </c>
      <c r="Q102" s="19">
        <f>_xlfn.xlookup(tbl_MTG_Set[[#This Row],[Type Name]], tbl_MTG_Set_Type[Set Type], tbl_MTG_Set_Type[Heavy Printing Window Month End], "(Set Type not found)", 0, 1)</f>
        <v/>
      </c>
      <c r="R102" s="28">
        <f>tbl_MTG_Set[[#This Row],[Released On]]+tbl_MTG_Set[[#This Row],[Heavy Printing Window Month End]]*365.25/12</f>
        <v/>
      </c>
      <c r="S102" s="28">
        <f>AND(NOW()&gt;=tbl_MTG_Set[[#This Row],[Heavy Printing Window Start]], NOW()&lt;=tbl_MTG_Set[[#This Row],[Heavy Printing Window End]])</f>
        <v/>
      </c>
      <c r="T102" s="19">
        <f>_xlfn.xlookup(tbl_MTG_Set[[#This Row],[Type Name]], tbl_MTG_Set_Type[Set Type], tbl_MTG_Set_Type[Sell Window Month Start], "(Set Type not found)", 0, 1)</f>
        <v/>
      </c>
      <c r="U102" s="28">
        <f>tbl_MTG_Set[[#This Row],[Released On]]+tbl_MTG_Set[[#This Row],[Sell Window Month Start]]*365.25/12</f>
        <v/>
      </c>
      <c r="V102" s="19">
        <f>_xlfn.xlookup(tbl_MTG_Set[[#This Row],[Type Name]], tbl_MTG_Set_Type[Set Type], tbl_MTG_Set_Type[Sell Window Month End], "(Set Type not found)", 0, 1)</f>
        <v/>
      </c>
      <c r="W102" s="28">
        <f>tbl_MTG_Set[[#This Row],[Released On]]+tbl_MTG_Set[[#This Row],[Sell Window Month End]]*365.25/12</f>
        <v/>
      </c>
      <c r="X102" s="28">
        <f>AND(NOW()&gt;=tbl_MTG_Set[[#This Row],[Sell Window Start]], NOW()&lt;=tbl_MTG_Set[[#This Row],[Sell Window End]])</f>
        <v/>
      </c>
      <c r="AG102" s="23" t="n"/>
      <c r="AH102" s="23" t="n"/>
      <c r="AJ102" s="23">
        <f t="array" ref="AJ102:AJ102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102" s="23">
        <f t="array" ref="AK102:AK102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102" s="24">
        <f>_xlfn.xlookup(tbl_MTG_Set[[#This Row],[Play Booster Box Product Id]], tbl_Product[Product Id], tbl_Product[Pack Size])</f>
        <v/>
      </c>
      <c r="AM102" s="23">
        <f>(tbl_MTG_Set[[#This Row],[Play Booster Box Cost]]+v_Item_Shipping_Cost_In)/tbl_MTG_Set[[#This Row],[Play Booster Box Size]]</f>
        <v/>
      </c>
      <c r="AN102" s="23" t="n"/>
      <c r="AO102" s="23" t="n"/>
      <c r="AP102" s="23" t="n"/>
      <c r="AQ102" s="23" t="n"/>
      <c r="AT102" s="23">
        <f>tbl_MTG_Set[[#This Row],[Play Booster Sell Price CardMarket]]*tbl_MTG_Set[[#This Row],[Play Booster Expected Market Value]]/tbl_MTG_Set[[#This Row],[Play Boost Sealed Market Value]]</f>
        <v/>
      </c>
    </row>
    <row r="103" ht="15" customHeight="1" s="20">
      <c r="A103" s="19" t="n">
        <v>268</v>
      </c>
      <c r="B103" s="19" t="inlineStr">
        <is>
          <t>Battle for Baldur's Gate Promos PCLB</t>
        </is>
      </c>
      <c r="C103" s="19" t="n">
        <v>104</v>
      </c>
      <c r="D103" s="28" t="n">
        <v>44722</v>
      </c>
      <c r="F103" s="19" t="inlineStr">
        <is>
          <t>en es fr de it pt ja ko ru 汉语 漢語</t>
        </is>
      </c>
      <c r="G103" s="19" t="n">
        <v>482</v>
      </c>
      <c r="H103" s="19">
        <f>MONTH(NOW())+12*YEAR(NOW())-MONTH(tbl_MTG_Set[[#This Row],[Released On]])-12*YEAR(tbl_MTG_Set[[#This Row],[Released On]])</f>
        <v/>
      </c>
      <c r="I103" s="19">
        <f>_xlfn.xlookup(tbl_MTG_Set[[#This Row],[Type Name]], tbl_MTG_Set_Type[Set Type], tbl_MTG_Set_Type[Index], "(Set Type not found)")</f>
        <v/>
      </c>
      <c r="J103" s="19">
        <f>_xlfn.xlookup(tbl_MTG_Set[[#This Row],[Type Name]], tbl_MTG_Set_Type[Set Type], tbl_MTG_Set_Type[Buy Window Month Start], "(Set Type not found)")</f>
        <v/>
      </c>
      <c r="K103" s="28">
        <f>tbl_MTG_Set[[#This Row],[Released On]]+tbl_MTG_Set[[#This Row],[Buy Window Month Start]]*365.25/12</f>
        <v/>
      </c>
      <c r="L103" s="19">
        <f>_xlfn.xlookup(tbl_MTG_Set[[#This Row],[Type Name]], tbl_MTG_Set_Type[Set Type], tbl_MTG_Set_Type[Buy Window Month End], "(Set Type not found)", 0, 1)</f>
        <v/>
      </c>
      <c r="M103" s="28">
        <f>tbl_MTG_Set[[#This Row],[Released On]]+tbl_MTG_Set[[#This Row],[Buy Window Month End]]*365.25/12</f>
        <v/>
      </c>
      <c r="N103" s="28">
        <f>AND(NOW()&gt;=tbl_MTG_Set[[#This Row],[Buy Window Start]], NOW()&lt;=tbl_MTG_Set[[#This Row],[Buy Window End]])</f>
        <v/>
      </c>
      <c r="O103" s="19">
        <f>_xlfn.xlookup(tbl_MTG_Set[[#This Row],[Type Name]], tbl_MTG_Set_Type[Set Type], tbl_MTG_Set_Type[Heavy Printing Window Month Start], "(Set Type not found)", 0, 1)</f>
        <v/>
      </c>
      <c r="P103" s="28">
        <f>tbl_MTG_Set[[#This Row],[Released On]]+tbl_MTG_Set[[#This Row],[Heavy Printing Window Month Start]]*365.25/12</f>
        <v/>
      </c>
      <c r="Q103" s="19">
        <f>_xlfn.xlookup(tbl_MTG_Set[[#This Row],[Type Name]], tbl_MTG_Set_Type[Set Type], tbl_MTG_Set_Type[Heavy Printing Window Month End], "(Set Type not found)", 0, 1)</f>
        <v/>
      </c>
      <c r="R103" s="28">
        <f>tbl_MTG_Set[[#This Row],[Released On]]+tbl_MTG_Set[[#This Row],[Heavy Printing Window Month End]]*365.25/12</f>
        <v/>
      </c>
      <c r="S103" s="28">
        <f>AND(NOW()&gt;=tbl_MTG_Set[[#This Row],[Heavy Printing Window Start]], NOW()&lt;=tbl_MTG_Set[[#This Row],[Heavy Printing Window End]])</f>
        <v/>
      </c>
      <c r="T103" s="19">
        <f>_xlfn.xlookup(tbl_MTG_Set[[#This Row],[Type Name]], tbl_MTG_Set_Type[Set Type], tbl_MTG_Set_Type[Sell Window Month Start], "(Set Type not found)", 0, 1)</f>
        <v/>
      </c>
      <c r="U103" s="28">
        <f>tbl_MTG_Set[[#This Row],[Released On]]+tbl_MTG_Set[[#This Row],[Sell Window Month Start]]*365.25/12</f>
        <v/>
      </c>
      <c r="V103" s="19">
        <f>_xlfn.xlookup(tbl_MTG_Set[[#This Row],[Type Name]], tbl_MTG_Set_Type[Set Type], tbl_MTG_Set_Type[Sell Window Month End], "(Set Type not found)", 0, 1)</f>
        <v/>
      </c>
      <c r="W103" s="28">
        <f>tbl_MTG_Set[[#This Row],[Released On]]+tbl_MTG_Set[[#This Row],[Sell Window Month End]]*365.25/12</f>
        <v/>
      </c>
      <c r="X103" s="28">
        <f>AND(NOW()&gt;=tbl_MTG_Set[[#This Row],[Sell Window Start]], NOW()&lt;=tbl_MTG_Set[[#This Row],[Sell Window End]])</f>
        <v/>
      </c>
      <c r="AG103" s="23" t="n"/>
      <c r="AH103" s="23" t="n"/>
      <c r="AJ103" s="23">
        <f t="array" ref="AJ103:AJ103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103" s="23">
        <f t="array" ref="AK103:AK103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103" s="24">
        <f>_xlfn.xlookup(tbl_MTG_Set[[#This Row],[Play Booster Box Product Id]], tbl_Product[Product Id], tbl_Product[Pack Size])</f>
        <v/>
      </c>
      <c r="AM103" s="23">
        <f>(tbl_MTG_Set[[#This Row],[Play Booster Box Cost]]+v_Item_Shipping_Cost_In)/tbl_MTG_Set[[#This Row],[Play Booster Box Size]]</f>
        <v/>
      </c>
      <c r="AN103" s="23" t="n"/>
      <c r="AO103" s="23" t="n"/>
      <c r="AP103" s="23" t="n"/>
      <c r="AQ103" s="23" t="n"/>
      <c r="AT103" s="23">
        <f>tbl_MTG_Set[[#This Row],[Play Booster Sell Price CardMarket]]*tbl_MTG_Set[[#This Row],[Play Booster Expected Market Value]]/tbl_MTG_Set[[#This Row],[Play Boost Sealed Market Value]]</f>
        <v/>
      </c>
    </row>
    <row r="104" ht="15" customHeight="1" s="20">
      <c r="A104" s="19" t="n">
        <v>269</v>
      </c>
      <c r="B104" s="19" t="inlineStr">
        <is>
          <t>Battle for Baldur's Gate Tokens TCLB</t>
        </is>
      </c>
      <c r="C104" s="19" t="n">
        <v>51</v>
      </c>
      <c r="D104" s="28" t="n">
        <v>44722</v>
      </c>
      <c r="F104" s="19" t="inlineStr">
        <is>
          <t>en es fr de it pt ja ko ru 汉语 漢語</t>
        </is>
      </c>
      <c r="G104" s="19" t="n">
        <v>484</v>
      </c>
      <c r="H104" s="19">
        <f>MONTH(NOW())+12*YEAR(NOW())-MONTH(tbl_MTG_Set[[#This Row],[Released On]])-12*YEAR(tbl_MTG_Set[[#This Row],[Released On]])</f>
        <v/>
      </c>
      <c r="I104" s="19">
        <f>_xlfn.xlookup(tbl_MTG_Set[[#This Row],[Type Name]], tbl_MTG_Set_Type[Set Type], tbl_MTG_Set_Type[Index], "(Set Type not found)")</f>
        <v/>
      </c>
      <c r="J104" s="19">
        <f>_xlfn.xlookup(tbl_MTG_Set[[#This Row],[Type Name]], tbl_MTG_Set_Type[Set Type], tbl_MTG_Set_Type[Buy Window Month Start], "(Set Type not found)")</f>
        <v/>
      </c>
      <c r="K104" s="28">
        <f>tbl_MTG_Set[[#This Row],[Released On]]+tbl_MTG_Set[[#This Row],[Buy Window Month Start]]*365.25/12</f>
        <v/>
      </c>
      <c r="L104" s="19">
        <f>_xlfn.xlookup(tbl_MTG_Set[[#This Row],[Type Name]], tbl_MTG_Set_Type[Set Type], tbl_MTG_Set_Type[Buy Window Month End], "(Set Type not found)", 0, 1)</f>
        <v/>
      </c>
      <c r="M104" s="28">
        <f>tbl_MTG_Set[[#This Row],[Released On]]+tbl_MTG_Set[[#This Row],[Buy Window Month End]]*365.25/12</f>
        <v/>
      </c>
      <c r="N104" s="28">
        <f>AND(NOW()&gt;=tbl_MTG_Set[[#This Row],[Buy Window Start]], NOW()&lt;=tbl_MTG_Set[[#This Row],[Buy Window End]])</f>
        <v/>
      </c>
      <c r="O104" s="19">
        <f>_xlfn.xlookup(tbl_MTG_Set[[#This Row],[Type Name]], tbl_MTG_Set_Type[Set Type], tbl_MTG_Set_Type[Heavy Printing Window Month Start], "(Set Type not found)", 0, 1)</f>
        <v/>
      </c>
      <c r="P104" s="28">
        <f>tbl_MTG_Set[[#This Row],[Released On]]+tbl_MTG_Set[[#This Row],[Heavy Printing Window Month Start]]*365.25/12</f>
        <v/>
      </c>
      <c r="Q104" s="19">
        <f>_xlfn.xlookup(tbl_MTG_Set[[#This Row],[Type Name]], tbl_MTG_Set_Type[Set Type], tbl_MTG_Set_Type[Heavy Printing Window Month End], "(Set Type not found)", 0, 1)</f>
        <v/>
      </c>
      <c r="R104" s="28">
        <f>tbl_MTG_Set[[#This Row],[Released On]]+tbl_MTG_Set[[#This Row],[Heavy Printing Window Month End]]*365.25/12</f>
        <v/>
      </c>
      <c r="S104" s="28">
        <f>AND(NOW()&gt;=tbl_MTG_Set[[#This Row],[Heavy Printing Window Start]], NOW()&lt;=tbl_MTG_Set[[#This Row],[Heavy Printing Window End]])</f>
        <v/>
      </c>
      <c r="T104" s="19">
        <f>_xlfn.xlookup(tbl_MTG_Set[[#This Row],[Type Name]], tbl_MTG_Set_Type[Set Type], tbl_MTG_Set_Type[Sell Window Month Start], "(Set Type not found)", 0, 1)</f>
        <v/>
      </c>
      <c r="U104" s="28">
        <f>tbl_MTG_Set[[#This Row],[Released On]]+tbl_MTG_Set[[#This Row],[Sell Window Month Start]]*365.25/12</f>
        <v/>
      </c>
      <c r="V104" s="19">
        <f>_xlfn.xlookup(tbl_MTG_Set[[#This Row],[Type Name]], tbl_MTG_Set_Type[Set Type], tbl_MTG_Set_Type[Sell Window Month End], "(Set Type not found)", 0, 1)</f>
        <v/>
      </c>
      <c r="W104" s="28">
        <f>tbl_MTG_Set[[#This Row],[Released On]]+tbl_MTG_Set[[#This Row],[Sell Window Month End]]*365.25/12</f>
        <v/>
      </c>
      <c r="X104" s="28">
        <f>AND(NOW()&gt;=tbl_MTG_Set[[#This Row],[Sell Window Start]], NOW()&lt;=tbl_MTG_Set[[#This Row],[Sell Window End]])</f>
        <v/>
      </c>
      <c r="AG104" s="23" t="n"/>
      <c r="AH104" s="23" t="n"/>
      <c r="AJ104" s="23">
        <f t="array" ref="AJ104:AJ104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104" s="23">
        <f t="array" ref="AK104:AK104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104" s="24">
        <f>_xlfn.xlookup(tbl_MTG_Set[[#This Row],[Play Booster Box Product Id]], tbl_Product[Product Id], tbl_Product[Pack Size])</f>
        <v/>
      </c>
      <c r="AM104" s="23">
        <f>(tbl_MTG_Set[[#This Row],[Play Booster Box Cost]]+v_Item_Shipping_Cost_In)/tbl_MTG_Set[[#This Row],[Play Booster Box Size]]</f>
        <v/>
      </c>
      <c r="AN104" s="23" t="n"/>
      <c r="AO104" s="23" t="n"/>
      <c r="AP104" s="23" t="n"/>
      <c r="AQ104" s="23" t="n"/>
      <c r="AT104" s="23">
        <f>tbl_MTG_Set[[#This Row],[Play Booster Sell Price CardMarket]]*tbl_MTG_Set[[#This Row],[Play Booster Expected Market Value]]/tbl_MTG_Set[[#This Row],[Play Boost Sealed Market Value]]</f>
        <v/>
      </c>
    </row>
    <row r="105" ht="15" customHeight="1" s="20">
      <c r="A105" s="19" t="n">
        <v>586</v>
      </c>
      <c r="B105" s="19" t="inlineStr">
        <is>
          <t>Battle for Zendikar BFZ</t>
        </is>
      </c>
      <c r="C105" s="19" t="n">
        <v>299</v>
      </c>
      <c r="D105" s="28" t="n">
        <v>42279</v>
      </c>
      <c r="E105" s="19" t="inlineStr">
        <is>
          <t>Standard Expansion</t>
        </is>
      </c>
      <c r="F105" s="19" t="inlineStr">
        <is>
          <t>en es fr de it pt ja ko ru 汉语 漢語</t>
        </is>
      </c>
      <c r="G105" s="19" t="n">
        <v>1118</v>
      </c>
      <c r="H105" s="19">
        <f>MONTH(NOW())+12*YEAR(NOW())-MONTH(tbl_MTG_Set[[#This Row],[Released On]])-12*YEAR(tbl_MTG_Set[[#This Row],[Released On]])</f>
        <v/>
      </c>
      <c r="I105" s="19">
        <f>_xlfn.xlookup(tbl_MTG_Set[[#This Row],[Type Name]], tbl_MTG_Set_Type[Set Type], tbl_MTG_Set_Type[Index], "(Set Type not found)")</f>
        <v/>
      </c>
      <c r="J105" s="19">
        <f>_xlfn.xlookup(tbl_MTG_Set[[#This Row],[Type Name]], tbl_MTG_Set_Type[Set Type], tbl_MTG_Set_Type[Buy Window Month Start], "(Set Type not found)")</f>
        <v/>
      </c>
      <c r="K105" s="28">
        <f>tbl_MTG_Set[[#This Row],[Released On]]+tbl_MTG_Set[[#This Row],[Buy Window Month Start]]*365.25/12</f>
        <v/>
      </c>
      <c r="L105" s="19">
        <f>_xlfn.xlookup(tbl_MTG_Set[[#This Row],[Type Name]], tbl_MTG_Set_Type[Set Type], tbl_MTG_Set_Type[Buy Window Month End], "(Set Type not found)", 0, 1)</f>
        <v/>
      </c>
      <c r="M105" s="28">
        <f>tbl_MTG_Set[[#This Row],[Released On]]+tbl_MTG_Set[[#This Row],[Buy Window Month End]]*365.25/12</f>
        <v/>
      </c>
      <c r="N105" s="28">
        <f>AND(NOW()&gt;=tbl_MTG_Set[[#This Row],[Buy Window Start]], NOW()&lt;=tbl_MTG_Set[[#This Row],[Buy Window End]])</f>
        <v/>
      </c>
      <c r="O105" s="19">
        <f>_xlfn.xlookup(tbl_MTG_Set[[#This Row],[Type Name]], tbl_MTG_Set_Type[Set Type], tbl_MTG_Set_Type[Heavy Printing Window Month Start], "(Set Type not found)", 0, 1)</f>
        <v/>
      </c>
      <c r="P105" s="28">
        <f>tbl_MTG_Set[[#This Row],[Released On]]+tbl_MTG_Set[[#This Row],[Heavy Printing Window Month Start]]*365.25/12</f>
        <v/>
      </c>
      <c r="Q105" s="19">
        <f>_xlfn.xlookup(tbl_MTG_Set[[#This Row],[Type Name]], tbl_MTG_Set_Type[Set Type], tbl_MTG_Set_Type[Heavy Printing Window Month End], "(Set Type not found)", 0, 1)</f>
        <v/>
      </c>
      <c r="R105" s="28">
        <f>tbl_MTG_Set[[#This Row],[Released On]]+tbl_MTG_Set[[#This Row],[Heavy Printing Window Month End]]*365.25/12</f>
        <v/>
      </c>
      <c r="S105" s="28">
        <f>AND(NOW()&gt;=tbl_MTG_Set[[#This Row],[Heavy Printing Window Start]], NOW()&lt;=tbl_MTG_Set[[#This Row],[Heavy Printing Window End]])</f>
        <v/>
      </c>
      <c r="T105" s="19">
        <f>_xlfn.xlookup(tbl_MTG_Set[[#This Row],[Type Name]], tbl_MTG_Set_Type[Set Type], tbl_MTG_Set_Type[Sell Window Month Start], "(Set Type not found)", 0, 1)</f>
        <v/>
      </c>
      <c r="U105" s="28">
        <f>tbl_MTG_Set[[#This Row],[Released On]]+tbl_MTG_Set[[#This Row],[Sell Window Month Start]]*365.25/12</f>
        <v/>
      </c>
      <c r="V105" s="19">
        <f>_xlfn.xlookup(tbl_MTG_Set[[#This Row],[Type Name]], tbl_MTG_Set_Type[Set Type], tbl_MTG_Set_Type[Sell Window Month End], "(Set Type not found)", 0, 1)</f>
        <v/>
      </c>
      <c r="W105" s="28">
        <f>tbl_MTG_Set[[#This Row],[Released On]]+tbl_MTG_Set[[#This Row],[Sell Window Month End]]*365.25/12</f>
        <v/>
      </c>
      <c r="X105" s="28">
        <f>AND(NOW()&gt;=tbl_MTG_Set[[#This Row],[Sell Window Start]], NOW()&lt;=tbl_MTG_Set[[#This Row],[Sell Window End]])</f>
        <v/>
      </c>
      <c r="AG105" s="23" t="n"/>
      <c r="AH105" s="23" t="n"/>
      <c r="AJ105" s="23">
        <f t="array" ref="AJ105:AJ105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105" s="23">
        <f t="array" ref="AK105:AK105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105" s="24">
        <f>_xlfn.xlookup(tbl_MTG_Set[[#This Row],[Play Booster Box Product Id]], tbl_Product[Product Id], tbl_Product[Pack Size])</f>
        <v/>
      </c>
      <c r="AM105" s="23">
        <f>(tbl_MTG_Set[[#This Row],[Play Booster Box Cost]]+v_Item_Shipping_Cost_In)/tbl_MTG_Set[[#This Row],[Play Booster Box Size]]</f>
        <v/>
      </c>
      <c r="AN105" s="23" t="n"/>
      <c r="AO105" s="23" t="n"/>
      <c r="AP105" s="23" t="n"/>
      <c r="AQ105" s="23" t="n"/>
      <c r="AT105" s="23">
        <f>tbl_MTG_Set[[#This Row],[Play Booster Sell Price CardMarket]]*tbl_MTG_Set[[#This Row],[Play Booster Expected Market Value]]/tbl_MTG_Set[[#This Row],[Play Boost Sealed Market Value]]</f>
        <v/>
      </c>
    </row>
    <row r="106" ht="15" customHeight="1" s="20">
      <c r="A106" s="19" t="n">
        <v>588</v>
      </c>
      <c r="B106" s="19" t="inlineStr">
        <is>
          <t>Battle for Zendikar Promos PBFZ</t>
        </is>
      </c>
      <c r="C106" s="19" t="n">
        <v>90</v>
      </c>
      <c r="D106" s="28" t="n">
        <v>42279</v>
      </c>
      <c r="E106" s="19" t="inlineStr">
        <is>
          <t>Standard Expansion</t>
        </is>
      </c>
      <c r="F106" s="19" t="inlineStr">
        <is>
          <t>en es fr de it pt ja ko ru 汉语 漢語</t>
        </is>
      </c>
      <c r="G106" s="19" t="n">
        <v>1122</v>
      </c>
      <c r="H106" s="19">
        <f>MONTH(NOW())+12*YEAR(NOW())-MONTH(tbl_MTG_Set[[#This Row],[Released On]])-12*YEAR(tbl_MTG_Set[[#This Row],[Released On]])</f>
        <v/>
      </c>
      <c r="I106" s="19">
        <f>_xlfn.xlookup(tbl_MTG_Set[[#This Row],[Type Name]], tbl_MTG_Set_Type[Set Type], tbl_MTG_Set_Type[Index], "(Set Type not found)")</f>
        <v/>
      </c>
      <c r="J106" s="19">
        <f>_xlfn.xlookup(tbl_MTG_Set[[#This Row],[Type Name]], tbl_MTG_Set_Type[Set Type], tbl_MTG_Set_Type[Buy Window Month Start], "(Set Type not found)")</f>
        <v/>
      </c>
      <c r="K106" s="28">
        <f>tbl_MTG_Set[[#This Row],[Released On]]+tbl_MTG_Set[[#This Row],[Buy Window Month Start]]*365.25/12</f>
        <v/>
      </c>
      <c r="L106" s="19">
        <f>_xlfn.xlookup(tbl_MTG_Set[[#This Row],[Type Name]], tbl_MTG_Set_Type[Set Type], tbl_MTG_Set_Type[Buy Window Month End], "(Set Type not found)", 0, 1)</f>
        <v/>
      </c>
      <c r="M106" s="28">
        <f>tbl_MTG_Set[[#This Row],[Released On]]+tbl_MTG_Set[[#This Row],[Buy Window Month End]]*365.25/12</f>
        <v/>
      </c>
      <c r="N106" s="28">
        <f>AND(NOW()&gt;=tbl_MTG_Set[[#This Row],[Buy Window Start]], NOW()&lt;=tbl_MTG_Set[[#This Row],[Buy Window End]])</f>
        <v/>
      </c>
      <c r="O106" s="19">
        <f>_xlfn.xlookup(tbl_MTG_Set[[#This Row],[Type Name]], tbl_MTG_Set_Type[Set Type], tbl_MTG_Set_Type[Heavy Printing Window Month Start], "(Set Type not found)", 0, 1)</f>
        <v/>
      </c>
      <c r="P106" s="28">
        <f>tbl_MTG_Set[[#This Row],[Released On]]+tbl_MTG_Set[[#This Row],[Heavy Printing Window Month Start]]*365.25/12</f>
        <v/>
      </c>
      <c r="Q106" s="19">
        <f>_xlfn.xlookup(tbl_MTG_Set[[#This Row],[Type Name]], tbl_MTG_Set_Type[Set Type], tbl_MTG_Set_Type[Heavy Printing Window Month End], "(Set Type not found)", 0, 1)</f>
        <v/>
      </c>
      <c r="R106" s="28">
        <f>tbl_MTG_Set[[#This Row],[Released On]]+tbl_MTG_Set[[#This Row],[Heavy Printing Window Month End]]*365.25/12</f>
        <v/>
      </c>
      <c r="S106" s="28">
        <f>AND(NOW()&gt;=tbl_MTG_Set[[#This Row],[Heavy Printing Window Start]], NOW()&lt;=tbl_MTG_Set[[#This Row],[Heavy Printing Window End]])</f>
        <v/>
      </c>
      <c r="T106" s="19">
        <f>_xlfn.xlookup(tbl_MTG_Set[[#This Row],[Type Name]], tbl_MTG_Set_Type[Set Type], tbl_MTG_Set_Type[Sell Window Month Start], "(Set Type not found)", 0, 1)</f>
        <v/>
      </c>
      <c r="U106" s="28">
        <f>tbl_MTG_Set[[#This Row],[Released On]]+tbl_MTG_Set[[#This Row],[Sell Window Month Start]]*365.25/12</f>
        <v/>
      </c>
      <c r="V106" s="19">
        <f>_xlfn.xlookup(tbl_MTG_Set[[#This Row],[Type Name]], tbl_MTG_Set_Type[Set Type], tbl_MTG_Set_Type[Sell Window Month End], "(Set Type not found)", 0, 1)</f>
        <v/>
      </c>
      <c r="W106" s="28">
        <f>tbl_MTG_Set[[#This Row],[Released On]]+tbl_MTG_Set[[#This Row],[Sell Window Month End]]*365.25/12</f>
        <v/>
      </c>
      <c r="X106" s="28">
        <f>AND(NOW()&gt;=tbl_MTG_Set[[#This Row],[Sell Window Start]], NOW()&lt;=tbl_MTG_Set[[#This Row],[Sell Window End]])</f>
        <v/>
      </c>
      <c r="AG106" s="23" t="n"/>
      <c r="AH106" s="23" t="n"/>
      <c r="AJ106" s="23">
        <f t="array" ref="AJ106:AJ106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106" s="23">
        <f t="array" ref="AK106:AK106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106" s="24">
        <f>_xlfn.xlookup(tbl_MTG_Set[[#This Row],[Play Booster Box Product Id]], tbl_Product[Product Id], tbl_Product[Pack Size])</f>
        <v/>
      </c>
      <c r="AM106" s="23">
        <f>(tbl_MTG_Set[[#This Row],[Play Booster Box Cost]]+v_Item_Shipping_Cost_In)/tbl_MTG_Set[[#This Row],[Play Booster Box Size]]</f>
        <v/>
      </c>
      <c r="AN106" s="23" t="n"/>
      <c r="AO106" s="23" t="n"/>
      <c r="AP106" s="23" t="n"/>
      <c r="AQ106" s="23" t="n"/>
      <c r="AT106" s="23">
        <f>tbl_MTG_Set[[#This Row],[Play Booster Sell Price CardMarket]]*tbl_MTG_Set[[#This Row],[Play Booster Expected Market Value]]/tbl_MTG_Set[[#This Row],[Play Boost Sealed Market Value]]</f>
        <v/>
      </c>
    </row>
    <row r="107" ht="15" customHeight="1" s="20">
      <c r="A107" s="19" t="n">
        <v>589</v>
      </c>
      <c r="B107" s="19" t="inlineStr">
        <is>
          <t>Battle for Zendikar Tokens TBFZ</t>
        </is>
      </c>
      <c r="C107" s="19" t="n">
        <v>14</v>
      </c>
      <c r="D107" s="28" t="n">
        <v>42279</v>
      </c>
      <c r="E107" s="19" t="inlineStr">
        <is>
          <t>Standard Expansion</t>
        </is>
      </c>
      <c r="F107" s="19" t="inlineStr">
        <is>
          <t>en es fr de it pt ja ko ru 汉语 漢語</t>
        </is>
      </c>
      <c r="G107" s="19" t="n">
        <v>1124</v>
      </c>
      <c r="H107" s="19">
        <f>MONTH(NOW())+12*YEAR(NOW())-MONTH(tbl_MTG_Set[[#This Row],[Released On]])-12*YEAR(tbl_MTG_Set[[#This Row],[Released On]])</f>
        <v/>
      </c>
      <c r="I107" s="19">
        <f>_xlfn.xlookup(tbl_MTG_Set[[#This Row],[Type Name]], tbl_MTG_Set_Type[Set Type], tbl_MTG_Set_Type[Index], "(Set Type not found)")</f>
        <v/>
      </c>
      <c r="J107" s="19">
        <f>_xlfn.xlookup(tbl_MTG_Set[[#This Row],[Type Name]], tbl_MTG_Set_Type[Set Type], tbl_MTG_Set_Type[Buy Window Month Start], "(Set Type not found)")</f>
        <v/>
      </c>
      <c r="K107" s="28">
        <f>tbl_MTG_Set[[#This Row],[Released On]]+tbl_MTG_Set[[#This Row],[Buy Window Month Start]]*365.25/12</f>
        <v/>
      </c>
      <c r="L107" s="19">
        <f>_xlfn.xlookup(tbl_MTG_Set[[#This Row],[Type Name]], tbl_MTG_Set_Type[Set Type], tbl_MTG_Set_Type[Buy Window Month End], "(Set Type not found)", 0, 1)</f>
        <v/>
      </c>
      <c r="M107" s="28">
        <f>tbl_MTG_Set[[#This Row],[Released On]]+tbl_MTG_Set[[#This Row],[Buy Window Month End]]*365.25/12</f>
        <v/>
      </c>
      <c r="N107" s="28">
        <f>AND(NOW()&gt;=tbl_MTG_Set[[#This Row],[Buy Window Start]], NOW()&lt;=tbl_MTG_Set[[#This Row],[Buy Window End]])</f>
        <v/>
      </c>
      <c r="O107" s="19">
        <f>_xlfn.xlookup(tbl_MTG_Set[[#This Row],[Type Name]], tbl_MTG_Set_Type[Set Type], tbl_MTG_Set_Type[Heavy Printing Window Month Start], "(Set Type not found)", 0, 1)</f>
        <v/>
      </c>
      <c r="P107" s="28">
        <f>tbl_MTG_Set[[#This Row],[Released On]]+tbl_MTG_Set[[#This Row],[Heavy Printing Window Month Start]]*365.25/12</f>
        <v/>
      </c>
      <c r="Q107" s="19">
        <f>_xlfn.xlookup(tbl_MTG_Set[[#This Row],[Type Name]], tbl_MTG_Set_Type[Set Type], tbl_MTG_Set_Type[Heavy Printing Window Month End], "(Set Type not found)", 0, 1)</f>
        <v/>
      </c>
      <c r="R107" s="28">
        <f>tbl_MTG_Set[[#This Row],[Released On]]+tbl_MTG_Set[[#This Row],[Heavy Printing Window Month End]]*365.25/12</f>
        <v/>
      </c>
      <c r="S107" s="28">
        <f>AND(NOW()&gt;=tbl_MTG_Set[[#This Row],[Heavy Printing Window Start]], NOW()&lt;=tbl_MTG_Set[[#This Row],[Heavy Printing Window End]])</f>
        <v/>
      </c>
      <c r="T107" s="19">
        <f>_xlfn.xlookup(tbl_MTG_Set[[#This Row],[Type Name]], tbl_MTG_Set_Type[Set Type], tbl_MTG_Set_Type[Sell Window Month Start], "(Set Type not found)", 0, 1)</f>
        <v/>
      </c>
      <c r="U107" s="28">
        <f>tbl_MTG_Set[[#This Row],[Released On]]+tbl_MTG_Set[[#This Row],[Sell Window Month Start]]*365.25/12</f>
        <v/>
      </c>
      <c r="V107" s="19">
        <f>_xlfn.xlookup(tbl_MTG_Set[[#This Row],[Type Name]], tbl_MTG_Set_Type[Set Type], tbl_MTG_Set_Type[Sell Window Month End], "(Set Type not found)", 0, 1)</f>
        <v/>
      </c>
      <c r="W107" s="28">
        <f>tbl_MTG_Set[[#This Row],[Released On]]+tbl_MTG_Set[[#This Row],[Sell Window Month End]]*365.25/12</f>
        <v/>
      </c>
      <c r="X107" s="28">
        <f>AND(NOW()&gt;=tbl_MTG_Set[[#This Row],[Sell Window Start]], NOW()&lt;=tbl_MTG_Set[[#This Row],[Sell Window End]])</f>
        <v/>
      </c>
      <c r="AG107" s="23" t="n"/>
      <c r="AH107" s="23" t="n"/>
      <c r="AJ107" s="23">
        <f t="array" ref="AJ107:AJ107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107" s="23">
        <f t="array" ref="AK107:AK107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107" s="24">
        <f>_xlfn.xlookup(tbl_MTG_Set[[#This Row],[Play Booster Box Product Id]], tbl_Product[Product Id], tbl_Product[Pack Size])</f>
        <v/>
      </c>
      <c r="AM107" s="23">
        <f>(tbl_MTG_Set[[#This Row],[Play Booster Box Cost]]+v_Item_Shipping_Cost_In)/tbl_MTG_Set[[#This Row],[Play Booster Box Size]]</f>
        <v/>
      </c>
      <c r="AN107" s="23" t="n"/>
      <c r="AO107" s="23" t="n"/>
      <c r="AP107" s="23" t="n"/>
      <c r="AQ107" s="23" t="n"/>
      <c r="AT107" s="23">
        <f>tbl_MTG_Set[[#This Row],[Play Booster Sell Price CardMarket]]*tbl_MTG_Set[[#This Row],[Play Booster Expected Market Value]]/tbl_MTG_Set[[#This Row],[Play Boost Sealed Market Value]]</f>
        <v/>
      </c>
    </row>
    <row r="108" ht="15" customHeight="1" s="20">
      <c r="A108" s="19" t="n">
        <v>947</v>
      </c>
      <c r="B108" s="19" t="inlineStr">
        <is>
          <t>Battle Royale Box Set BRB</t>
        </is>
      </c>
      <c r="C108" s="19" t="n">
        <v>136</v>
      </c>
      <c r="D108" s="28" t="n">
        <v>36476</v>
      </c>
      <c r="F108" s="19" t="inlineStr">
        <is>
          <t>en es fr de it pt ja ko ru 汉语 漢語</t>
        </is>
      </c>
      <c r="G108" s="19" t="n">
        <v>1840</v>
      </c>
      <c r="H108" s="19">
        <f>MONTH(NOW())+12*YEAR(NOW())-MONTH(tbl_MTG_Set[[#This Row],[Released On]])-12*YEAR(tbl_MTG_Set[[#This Row],[Released On]])</f>
        <v/>
      </c>
      <c r="I108" s="19">
        <f>_xlfn.xlookup(tbl_MTG_Set[[#This Row],[Type Name]], tbl_MTG_Set_Type[Set Type], tbl_MTG_Set_Type[Index], "(Set Type not found)")</f>
        <v/>
      </c>
      <c r="J108" s="19">
        <f>_xlfn.xlookup(tbl_MTG_Set[[#This Row],[Type Name]], tbl_MTG_Set_Type[Set Type], tbl_MTG_Set_Type[Buy Window Month Start], "(Set Type not found)")</f>
        <v/>
      </c>
      <c r="K108" s="28">
        <f>tbl_MTG_Set[[#This Row],[Released On]]+tbl_MTG_Set[[#This Row],[Buy Window Month Start]]*365.25/12</f>
        <v/>
      </c>
      <c r="L108" s="19">
        <f>_xlfn.xlookup(tbl_MTG_Set[[#This Row],[Type Name]], tbl_MTG_Set_Type[Set Type], tbl_MTG_Set_Type[Buy Window Month End], "(Set Type not found)", 0, 1)</f>
        <v/>
      </c>
      <c r="M108" s="28">
        <f>tbl_MTG_Set[[#This Row],[Released On]]+tbl_MTG_Set[[#This Row],[Buy Window Month End]]*365.25/12</f>
        <v/>
      </c>
      <c r="N108" s="28">
        <f>AND(NOW()&gt;=tbl_MTG_Set[[#This Row],[Buy Window Start]], NOW()&lt;=tbl_MTG_Set[[#This Row],[Buy Window End]])</f>
        <v/>
      </c>
      <c r="O108" s="19">
        <f>_xlfn.xlookup(tbl_MTG_Set[[#This Row],[Type Name]], tbl_MTG_Set_Type[Set Type], tbl_MTG_Set_Type[Heavy Printing Window Month Start], "(Set Type not found)", 0, 1)</f>
        <v/>
      </c>
      <c r="P108" s="28">
        <f>tbl_MTG_Set[[#This Row],[Released On]]+tbl_MTG_Set[[#This Row],[Heavy Printing Window Month Start]]*365.25/12</f>
        <v/>
      </c>
      <c r="Q108" s="19">
        <f>_xlfn.xlookup(tbl_MTG_Set[[#This Row],[Type Name]], tbl_MTG_Set_Type[Set Type], tbl_MTG_Set_Type[Heavy Printing Window Month End], "(Set Type not found)", 0, 1)</f>
        <v/>
      </c>
      <c r="R108" s="28">
        <f>tbl_MTG_Set[[#This Row],[Released On]]+tbl_MTG_Set[[#This Row],[Heavy Printing Window Month End]]*365.25/12</f>
        <v/>
      </c>
      <c r="S108" s="28">
        <f>AND(NOW()&gt;=tbl_MTG_Set[[#This Row],[Heavy Printing Window Start]], NOW()&lt;=tbl_MTG_Set[[#This Row],[Heavy Printing Window End]])</f>
        <v/>
      </c>
      <c r="T108" s="19">
        <f>_xlfn.xlookup(tbl_MTG_Set[[#This Row],[Type Name]], tbl_MTG_Set_Type[Set Type], tbl_MTG_Set_Type[Sell Window Month Start], "(Set Type not found)", 0, 1)</f>
        <v/>
      </c>
      <c r="U108" s="28">
        <f>tbl_MTG_Set[[#This Row],[Released On]]+tbl_MTG_Set[[#This Row],[Sell Window Month Start]]*365.25/12</f>
        <v/>
      </c>
      <c r="V108" s="19">
        <f>_xlfn.xlookup(tbl_MTG_Set[[#This Row],[Type Name]], tbl_MTG_Set_Type[Set Type], tbl_MTG_Set_Type[Sell Window Month End], "(Set Type not found)", 0, 1)</f>
        <v/>
      </c>
      <c r="W108" s="28">
        <f>tbl_MTG_Set[[#This Row],[Released On]]+tbl_MTG_Set[[#This Row],[Sell Window Month End]]*365.25/12</f>
        <v/>
      </c>
      <c r="X108" s="28">
        <f>AND(NOW()&gt;=tbl_MTG_Set[[#This Row],[Sell Window Start]], NOW()&lt;=tbl_MTG_Set[[#This Row],[Sell Window End]])</f>
        <v/>
      </c>
      <c r="AG108" s="23" t="n"/>
      <c r="AH108" s="23" t="n"/>
      <c r="AJ108" s="23">
        <f t="array" ref="AJ108:AJ108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108" s="23">
        <f t="array" ref="AK108:AK108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108" s="24">
        <f>_xlfn.xlookup(tbl_MTG_Set[[#This Row],[Play Booster Box Product Id]], tbl_Product[Product Id], tbl_Product[Pack Size])</f>
        <v/>
      </c>
      <c r="AM108" s="23">
        <f>(tbl_MTG_Set[[#This Row],[Play Booster Box Cost]]+v_Item_Shipping_Cost_In)/tbl_MTG_Set[[#This Row],[Play Booster Box Size]]</f>
        <v/>
      </c>
      <c r="AN108" s="23" t="n"/>
      <c r="AO108" s="23" t="n"/>
      <c r="AP108" s="23" t="n"/>
      <c r="AQ108" s="23" t="n"/>
      <c r="AT108" s="23">
        <f>tbl_MTG_Set[[#This Row],[Play Booster Sell Price CardMarket]]*tbl_MTG_Set[[#This Row],[Play Booster Expected Market Value]]/tbl_MTG_Set[[#This Row],[Play Boost Sealed Market Value]]</f>
        <v/>
      </c>
    </row>
    <row r="109" ht="15" customHeight="1" s="20">
      <c r="A109" s="19" t="n">
        <v>653</v>
      </c>
      <c r="B109" s="19" t="inlineStr">
        <is>
          <t>Battle the Horde TBTH</t>
        </is>
      </c>
      <c r="C109" s="19" t="n">
        <v>15</v>
      </c>
      <c r="D109" s="28" t="n">
        <v>41699</v>
      </c>
      <c r="F109" s="19" t="inlineStr">
        <is>
          <t>en es fr de it pt ja ko ru 汉语 漢語</t>
        </is>
      </c>
      <c r="G109" s="19" t="n">
        <v>1252</v>
      </c>
      <c r="H109" s="19">
        <f>MONTH(NOW())+12*YEAR(NOW())-MONTH(tbl_MTG_Set[[#This Row],[Released On]])-12*YEAR(tbl_MTG_Set[[#This Row],[Released On]])</f>
        <v/>
      </c>
      <c r="I109" s="19">
        <f>_xlfn.xlookup(tbl_MTG_Set[[#This Row],[Type Name]], tbl_MTG_Set_Type[Set Type], tbl_MTG_Set_Type[Index], "(Set Type not found)")</f>
        <v/>
      </c>
      <c r="J109" s="19">
        <f>_xlfn.xlookup(tbl_MTG_Set[[#This Row],[Type Name]], tbl_MTG_Set_Type[Set Type], tbl_MTG_Set_Type[Buy Window Month Start], "(Set Type not found)")</f>
        <v/>
      </c>
      <c r="K109" s="28">
        <f>tbl_MTG_Set[[#This Row],[Released On]]+tbl_MTG_Set[[#This Row],[Buy Window Month Start]]*365.25/12</f>
        <v/>
      </c>
      <c r="L109" s="19">
        <f>_xlfn.xlookup(tbl_MTG_Set[[#This Row],[Type Name]], tbl_MTG_Set_Type[Set Type], tbl_MTG_Set_Type[Buy Window Month End], "(Set Type not found)", 0, 1)</f>
        <v/>
      </c>
      <c r="M109" s="28">
        <f>tbl_MTG_Set[[#This Row],[Released On]]+tbl_MTG_Set[[#This Row],[Buy Window Month End]]*365.25/12</f>
        <v/>
      </c>
      <c r="N109" s="28">
        <f>AND(NOW()&gt;=tbl_MTG_Set[[#This Row],[Buy Window Start]], NOW()&lt;=tbl_MTG_Set[[#This Row],[Buy Window End]])</f>
        <v/>
      </c>
      <c r="O109" s="19">
        <f>_xlfn.xlookup(tbl_MTG_Set[[#This Row],[Type Name]], tbl_MTG_Set_Type[Set Type], tbl_MTG_Set_Type[Heavy Printing Window Month Start], "(Set Type not found)", 0, 1)</f>
        <v/>
      </c>
      <c r="P109" s="28">
        <f>tbl_MTG_Set[[#This Row],[Released On]]+tbl_MTG_Set[[#This Row],[Heavy Printing Window Month Start]]*365.25/12</f>
        <v/>
      </c>
      <c r="Q109" s="19">
        <f>_xlfn.xlookup(tbl_MTG_Set[[#This Row],[Type Name]], tbl_MTG_Set_Type[Set Type], tbl_MTG_Set_Type[Heavy Printing Window Month End], "(Set Type not found)", 0, 1)</f>
        <v/>
      </c>
      <c r="R109" s="28">
        <f>tbl_MTG_Set[[#This Row],[Released On]]+tbl_MTG_Set[[#This Row],[Heavy Printing Window Month End]]*365.25/12</f>
        <v/>
      </c>
      <c r="S109" s="28">
        <f>AND(NOW()&gt;=tbl_MTG_Set[[#This Row],[Heavy Printing Window Start]], NOW()&lt;=tbl_MTG_Set[[#This Row],[Heavy Printing Window End]])</f>
        <v/>
      </c>
      <c r="T109" s="19">
        <f>_xlfn.xlookup(tbl_MTG_Set[[#This Row],[Type Name]], tbl_MTG_Set_Type[Set Type], tbl_MTG_Set_Type[Sell Window Month Start], "(Set Type not found)", 0, 1)</f>
        <v/>
      </c>
      <c r="U109" s="28">
        <f>tbl_MTG_Set[[#This Row],[Released On]]+tbl_MTG_Set[[#This Row],[Sell Window Month Start]]*365.25/12</f>
        <v/>
      </c>
      <c r="V109" s="19">
        <f>_xlfn.xlookup(tbl_MTG_Set[[#This Row],[Type Name]], tbl_MTG_Set_Type[Set Type], tbl_MTG_Set_Type[Sell Window Month End], "(Set Type not found)", 0, 1)</f>
        <v/>
      </c>
      <c r="W109" s="28">
        <f>tbl_MTG_Set[[#This Row],[Released On]]+tbl_MTG_Set[[#This Row],[Sell Window Month End]]*365.25/12</f>
        <v/>
      </c>
      <c r="X109" s="28">
        <f>AND(NOW()&gt;=tbl_MTG_Set[[#This Row],[Sell Window Start]], NOW()&lt;=tbl_MTG_Set[[#This Row],[Sell Window End]])</f>
        <v/>
      </c>
      <c r="AG109" s="23" t="n"/>
      <c r="AH109" s="23" t="n"/>
      <c r="AJ109" s="23">
        <f t="array" ref="AJ109:AJ109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109" s="23">
        <f t="array" ref="AK109:AK109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109" s="24">
        <f>_xlfn.xlookup(tbl_MTG_Set[[#This Row],[Play Booster Box Product Id]], tbl_Product[Product Id], tbl_Product[Pack Size])</f>
        <v/>
      </c>
      <c r="AM109" s="23">
        <f>(tbl_MTG_Set[[#This Row],[Play Booster Box Cost]]+v_Item_Shipping_Cost_In)/tbl_MTG_Set[[#This Row],[Play Booster Box Size]]</f>
        <v/>
      </c>
      <c r="AN109" s="23" t="n"/>
      <c r="AO109" s="23" t="n"/>
      <c r="AP109" s="23" t="n"/>
      <c r="AQ109" s="23" t="n"/>
      <c r="AT109" s="23">
        <f>tbl_MTG_Set[[#This Row],[Play Booster Sell Price CardMarket]]*tbl_MTG_Set[[#This Row],[Play Booster Expected Market Value]]/tbl_MTG_Set[[#This Row],[Play Boost Sealed Market Value]]</f>
        <v/>
      </c>
    </row>
    <row r="110" ht="15" customHeight="1" s="20">
      <c r="A110" s="19" t="n">
        <v>485</v>
      </c>
      <c r="B110" s="19" t="inlineStr">
        <is>
          <t>Battlebond BBD</t>
        </is>
      </c>
      <c r="C110" s="19" t="n">
        <v>256</v>
      </c>
      <c r="D110" s="28" t="n">
        <v>43259</v>
      </c>
      <c r="F110" s="19" t="inlineStr">
        <is>
          <t>en es fr de it pt ja ko ru 汉语 漢語</t>
        </is>
      </c>
      <c r="G110" s="19" t="n">
        <v>916</v>
      </c>
      <c r="H110" s="19">
        <f>MONTH(NOW())+12*YEAR(NOW())-MONTH(tbl_MTG_Set[[#This Row],[Released On]])-12*YEAR(tbl_MTG_Set[[#This Row],[Released On]])</f>
        <v/>
      </c>
      <c r="I110" s="19">
        <f>_xlfn.xlookup(tbl_MTG_Set[[#This Row],[Type Name]], tbl_MTG_Set_Type[Set Type], tbl_MTG_Set_Type[Index], "(Set Type not found)")</f>
        <v/>
      </c>
      <c r="J110" s="19">
        <f>_xlfn.xlookup(tbl_MTG_Set[[#This Row],[Type Name]], tbl_MTG_Set_Type[Set Type], tbl_MTG_Set_Type[Buy Window Month Start], "(Set Type not found)")</f>
        <v/>
      </c>
      <c r="K110" s="28">
        <f>tbl_MTG_Set[[#This Row],[Released On]]+tbl_MTG_Set[[#This Row],[Buy Window Month Start]]*365.25/12</f>
        <v/>
      </c>
      <c r="L110" s="19">
        <f>_xlfn.xlookup(tbl_MTG_Set[[#This Row],[Type Name]], tbl_MTG_Set_Type[Set Type], tbl_MTG_Set_Type[Buy Window Month End], "(Set Type not found)", 0, 1)</f>
        <v/>
      </c>
      <c r="M110" s="28">
        <f>tbl_MTG_Set[[#This Row],[Released On]]+tbl_MTG_Set[[#This Row],[Buy Window Month End]]*365.25/12</f>
        <v/>
      </c>
      <c r="N110" s="28">
        <f>AND(NOW()&gt;=tbl_MTG_Set[[#This Row],[Buy Window Start]], NOW()&lt;=tbl_MTG_Set[[#This Row],[Buy Window End]])</f>
        <v/>
      </c>
      <c r="O110" s="19">
        <f>_xlfn.xlookup(tbl_MTG_Set[[#This Row],[Type Name]], tbl_MTG_Set_Type[Set Type], tbl_MTG_Set_Type[Heavy Printing Window Month Start], "(Set Type not found)", 0, 1)</f>
        <v/>
      </c>
      <c r="P110" s="28">
        <f>tbl_MTG_Set[[#This Row],[Released On]]+tbl_MTG_Set[[#This Row],[Heavy Printing Window Month Start]]*365.25/12</f>
        <v/>
      </c>
      <c r="Q110" s="19">
        <f>_xlfn.xlookup(tbl_MTG_Set[[#This Row],[Type Name]], tbl_MTG_Set_Type[Set Type], tbl_MTG_Set_Type[Heavy Printing Window Month End], "(Set Type not found)", 0, 1)</f>
        <v/>
      </c>
      <c r="R110" s="28">
        <f>tbl_MTG_Set[[#This Row],[Released On]]+tbl_MTG_Set[[#This Row],[Heavy Printing Window Month End]]*365.25/12</f>
        <v/>
      </c>
      <c r="S110" s="28">
        <f>AND(NOW()&gt;=tbl_MTG_Set[[#This Row],[Heavy Printing Window Start]], NOW()&lt;=tbl_MTG_Set[[#This Row],[Heavy Printing Window End]])</f>
        <v/>
      </c>
      <c r="T110" s="19">
        <f>_xlfn.xlookup(tbl_MTG_Set[[#This Row],[Type Name]], tbl_MTG_Set_Type[Set Type], tbl_MTG_Set_Type[Sell Window Month Start], "(Set Type not found)", 0, 1)</f>
        <v/>
      </c>
      <c r="U110" s="28">
        <f>tbl_MTG_Set[[#This Row],[Released On]]+tbl_MTG_Set[[#This Row],[Sell Window Month Start]]*365.25/12</f>
        <v/>
      </c>
      <c r="V110" s="19">
        <f>_xlfn.xlookup(tbl_MTG_Set[[#This Row],[Type Name]], tbl_MTG_Set_Type[Set Type], tbl_MTG_Set_Type[Sell Window Month End], "(Set Type not found)", 0, 1)</f>
        <v/>
      </c>
      <c r="W110" s="28">
        <f>tbl_MTG_Set[[#This Row],[Released On]]+tbl_MTG_Set[[#This Row],[Sell Window Month End]]*365.25/12</f>
        <v/>
      </c>
      <c r="X110" s="28">
        <f>AND(NOW()&gt;=tbl_MTG_Set[[#This Row],[Sell Window Start]], NOW()&lt;=tbl_MTG_Set[[#This Row],[Sell Window End]])</f>
        <v/>
      </c>
      <c r="AG110" s="23" t="n"/>
      <c r="AH110" s="23" t="n"/>
      <c r="AJ110" s="23">
        <f t="array" ref="AJ110:AJ110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110" s="23">
        <f t="array" ref="AK110:AK110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110" s="24">
        <f>_xlfn.xlookup(tbl_MTG_Set[[#This Row],[Play Booster Box Product Id]], tbl_Product[Product Id], tbl_Product[Pack Size])</f>
        <v/>
      </c>
      <c r="AM110" s="23">
        <f>(tbl_MTG_Set[[#This Row],[Play Booster Box Cost]]+v_Item_Shipping_Cost_In)/tbl_MTG_Set[[#This Row],[Play Booster Box Size]]</f>
        <v/>
      </c>
      <c r="AN110" s="23" t="n"/>
      <c r="AO110" s="23" t="n"/>
      <c r="AP110" s="23" t="n"/>
      <c r="AQ110" s="23" t="n"/>
      <c r="AT110" s="23">
        <f>tbl_MTG_Set[[#This Row],[Play Booster Sell Price CardMarket]]*tbl_MTG_Set[[#This Row],[Play Booster Expected Market Value]]/tbl_MTG_Set[[#This Row],[Play Boost Sealed Market Value]]</f>
        <v/>
      </c>
    </row>
    <row r="111" ht="15" customHeight="1" s="20">
      <c r="A111" s="19" t="n">
        <v>486</v>
      </c>
      <c r="B111" s="19" t="inlineStr">
        <is>
          <t>Battlebond Promos PBBD</t>
        </is>
      </c>
      <c r="C111" s="19" t="n">
        <v>22</v>
      </c>
      <c r="D111" s="28" t="n">
        <v>43259</v>
      </c>
      <c r="F111" s="19" t="inlineStr">
        <is>
          <t>en es fr de it pt ja ko ru 汉语 漢語</t>
        </is>
      </c>
      <c r="G111" s="19" t="n">
        <v>918</v>
      </c>
      <c r="H111" s="19">
        <f>MONTH(NOW())+12*YEAR(NOW())-MONTH(tbl_MTG_Set[[#This Row],[Released On]])-12*YEAR(tbl_MTG_Set[[#This Row],[Released On]])</f>
        <v/>
      </c>
      <c r="I111" s="19">
        <f>_xlfn.xlookup(tbl_MTG_Set[[#This Row],[Type Name]], tbl_MTG_Set_Type[Set Type], tbl_MTG_Set_Type[Index], "(Set Type not found)")</f>
        <v/>
      </c>
      <c r="J111" s="19">
        <f>_xlfn.xlookup(tbl_MTG_Set[[#This Row],[Type Name]], tbl_MTG_Set_Type[Set Type], tbl_MTG_Set_Type[Buy Window Month Start], "(Set Type not found)")</f>
        <v/>
      </c>
      <c r="K111" s="28">
        <f>tbl_MTG_Set[[#This Row],[Released On]]+tbl_MTG_Set[[#This Row],[Buy Window Month Start]]*365.25/12</f>
        <v/>
      </c>
      <c r="L111" s="19">
        <f>_xlfn.xlookup(tbl_MTG_Set[[#This Row],[Type Name]], tbl_MTG_Set_Type[Set Type], tbl_MTG_Set_Type[Buy Window Month End], "(Set Type not found)", 0, 1)</f>
        <v/>
      </c>
      <c r="M111" s="28">
        <f>tbl_MTG_Set[[#This Row],[Released On]]+tbl_MTG_Set[[#This Row],[Buy Window Month End]]*365.25/12</f>
        <v/>
      </c>
      <c r="N111" s="28">
        <f>AND(NOW()&gt;=tbl_MTG_Set[[#This Row],[Buy Window Start]], NOW()&lt;=tbl_MTG_Set[[#This Row],[Buy Window End]])</f>
        <v/>
      </c>
      <c r="O111" s="19">
        <f>_xlfn.xlookup(tbl_MTG_Set[[#This Row],[Type Name]], tbl_MTG_Set_Type[Set Type], tbl_MTG_Set_Type[Heavy Printing Window Month Start], "(Set Type not found)", 0, 1)</f>
        <v/>
      </c>
      <c r="P111" s="28">
        <f>tbl_MTG_Set[[#This Row],[Released On]]+tbl_MTG_Set[[#This Row],[Heavy Printing Window Month Start]]*365.25/12</f>
        <v/>
      </c>
      <c r="Q111" s="19">
        <f>_xlfn.xlookup(tbl_MTG_Set[[#This Row],[Type Name]], tbl_MTG_Set_Type[Set Type], tbl_MTG_Set_Type[Heavy Printing Window Month End], "(Set Type not found)", 0, 1)</f>
        <v/>
      </c>
      <c r="R111" s="28">
        <f>tbl_MTG_Set[[#This Row],[Released On]]+tbl_MTG_Set[[#This Row],[Heavy Printing Window Month End]]*365.25/12</f>
        <v/>
      </c>
      <c r="S111" s="28">
        <f>AND(NOW()&gt;=tbl_MTG_Set[[#This Row],[Heavy Printing Window Start]], NOW()&lt;=tbl_MTG_Set[[#This Row],[Heavy Printing Window End]])</f>
        <v/>
      </c>
      <c r="T111" s="19">
        <f>_xlfn.xlookup(tbl_MTG_Set[[#This Row],[Type Name]], tbl_MTG_Set_Type[Set Type], tbl_MTG_Set_Type[Sell Window Month Start], "(Set Type not found)", 0, 1)</f>
        <v/>
      </c>
      <c r="U111" s="28">
        <f>tbl_MTG_Set[[#This Row],[Released On]]+tbl_MTG_Set[[#This Row],[Sell Window Month Start]]*365.25/12</f>
        <v/>
      </c>
      <c r="V111" s="19">
        <f>_xlfn.xlookup(tbl_MTG_Set[[#This Row],[Type Name]], tbl_MTG_Set_Type[Set Type], tbl_MTG_Set_Type[Sell Window Month End], "(Set Type not found)", 0, 1)</f>
        <v/>
      </c>
      <c r="W111" s="28">
        <f>tbl_MTG_Set[[#This Row],[Released On]]+tbl_MTG_Set[[#This Row],[Sell Window Month End]]*365.25/12</f>
        <v/>
      </c>
      <c r="X111" s="28">
        <f>AND(NOW()&gt;=tbl_MTG_Set[[#This Row],[Sell Window Start]], NOW()&lt;=tbl_MTG_Set[[#This Row],[Sell Window End]])</f>
        <v/>
      </c>
      <c r="AG111" s="23" t="n"/>
      <c r="AH111" s="23" t="n"/>
      <c r="AJ111" s="23">
        <f t="array" ref="AJ111:AJ111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111" s="23">
        <f t="array" ref="AK111:AK111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111" s="24">
        <f>_xlfn.xlookup(tbl_MTG_Set[[#This Row],[Play Booster Box Product Id]], tbl_Product[Product Id], tbl_Product[Pack Size])</f>
        <v/>
      </c>
      <c r="AM111" s="23">
        <f>(tbl_MTG_Set[[#This Row],[Play Booster Box Cost]]+v_Item_Shipping_Cost_In)/tbl_MTG_Set[[#This Row],[Play Booster Box Size]]</f>
        <v/>
      </c>
      <c r="AN111" s="23" t="n"/>
      <c r="AO111" s="23" t="n"/>
      <c r="AP111" s="23" t="n"/>
      <c r="AQ111" s="23" t="n"/>
      <c r="AT111" s="23">
        <f>tbl_MTG_Set[[#This Row],[Play Booster Sell Price CardMarket]]*tbl_MTG_Set[[#This Row],[Play Booster Expected Market Value]]/tbl_MTG_Set[[#This Row],[Play Boost Sealed Market Value]]</f>
        <v/>
      </c>
    </row>
    <row r="112" ht="15" customHeight="1" s="20">
      <c r="A112" s="19" t="n">
        <v>487</v>
      </c>
      <c r="B112" s="19" t="inlineStr">
        <is>
          <t>Battlebond Tokens TBBD</t>
        </is>
      </c>
      <c r="C112" s="19" t="n">
        <v>8</v>
      </c>
      <c r="D112" s="28" t="n">
        <v>43259</v>
      </c>
      <c r="F112" s="19" t="inlineStr">
        <is>
          <t>en es fr de it pt ja ko ru 汉语 漢語</t>
        </is>
      </c>
      <c r="G112" s="19" t="n">
        <v>920</v>
      </c>
      <c r="H112" s="19">
        <f>MONTH(NOW())+12*YEAR(NOW())-MONTH(tbl_MTG_Set[[#This Row],[Released On]])-12*YEAR(tbl_MTG_Set[[#This Row],[Released On]])</f>
        <v/>
      </c>
      <c r="I112" s="19">
        <f>_xlfn.xlookup(tbl_MTG_Set[[#This Row],[Type Name]], tbl_MTG_Set_Type[Set Type], tbl_MTG_Set_Type[Index], "(Set Type not found)")</f>
        <v/>
      </c>
      <c r="J112" s="19">
        <f>_xlfn.xlookup(tbl_MTG_Set[[#This Row],[Type Name]], tbl_MTG_Set_Type[Set Type], tbl_MTG_Set_Type[Buy Window Month Start], "(Set Type not found)")</f>
        <v/>
      </c>
      <c r="K112" s="28">
        <f>tbl_MTG_Set[[#This Row],[Released On]]+tbl_MTG_Set[[#This Row],[Buy Window Month Start]]*365.25/12</f>
        <v/>
      </c>
      <c r="L112" s="19">
        <f>_xlfn.xlookup(tbl_MTG_Set[[#This Row],[Type Name]], tbl_MTG_Set_Type[Set Type], tbl_MTG_Set_Type[Buy Window Month End], "(Set Type not found)", 0, 1)</f>
        <v/>
      </c>
      <c r="M112" s="28">
        <f>tbl_MTG_Set[[#This Row],[Released On]]+tbl_MTG_Set[[#This Row],[Buy Window Month End]]*365.25/12</f>
        <v/>
      </c>
      <c r="N112" s="28">
        <f>AND(NOW()&gt;=tbl_MTG_Set[[#This Row],[Buy Window Start]], NOW()&lt;=tbl_MTG_Set[[#This Row],[Buy Window End]])</f>
        <v/>
      </c>
      <c r="O112" s="19">
        <f>_xlfn.xlookup(tbl_MTG_Set[[#This Row],[Type Name]], tbl_MTG_Set_Type[Set Type], tbl_MTG_Set_Type[Heavy Printing Window Month Start], "(Set Type not found)", 0, 1)</f>
        <v/>
      </c>
      <c r="P112" s="28">
        <f>tbl_MTG_Set[[#This Row],[Released On]]+tbl_MTG_Set[[#This Row],[Heavy Printing Window Month Start]]*365.25/12</f>
        <v/>
      </c>
      <c r="Q112" s="19">
        <f>_xlfn.xlookup(tbl_MTG_Set[[#This Row],[Type Name]], tbl_MTG_Set_Type[Set Type], tbl_MTG_Set_Type[Heavy Printing Window Month End], "(Set Type not found)", 0, 1)</f>
        <v/>
      </c>
      <c r="R112" s="28">
        <f>tbl_MTG_Set[[#This Row],[Released On]]+tbl_MTG_Set[[#This Row],[Heavy Printing Window Month End]]*365.25/12</f>
        <v/>
      </c>
      <c r="S112" s="28">
        <f>AND(NOW()&gt;=tbl_MTG_Set[[#This Row],[Heavy Printing Window Start]], NOW()&lt;=tbl_MTG_Set[[#This Row],[Heavy Printing Window End]])</f>
        <v/>
      </c>
      <c r="T112" s="19">
        <f>_xlfn.xlookup(tbl_MTG_Set[[#This Row],[Type Name]], tbl_MTG_Set_Type[Set Type], tbl_MTG_Set_Type[Sell Window Month Start], "(Set Type not found)", 0, 1)</f>
        <v/>
      </c>
      <c r="U112" s="28">
        <f>tbl_MTG_Set[[#This Row],[Released On]]+tbl_MTG_Set[[#This Row],[Sell Window Month Start]]*365.25/12</f>
        <v/>
      </c>
      <c r="V112" s="19">
        <f>_xlfn.xlookup(tbl_MTG_Set[[#This Row],[Type Name]], tbl_MTG_Set_Type[Set Type], tbl_MTG_Set_Type[Sell Window Month End], "(Set Type not found)", 0, 1)</f>
        <v/>
      </c>
      <c r="W112" s="28">
        <f>tbl_MTG_Set[[#This Row],[Released On]]+tbl_MTG_Set[[#This Row],[Sell Window Month End]]*365.25/12</f>
        <v/>
      </c>
      <c r="X112" s="28">
        <f>AND(NOW()&gt;=tbl_MTG_Set[[#This Row],[Sell Window Start]], NOW()&lt;=tbl_MTG_Set[[#This Row],[Sell Window End]])</f>
        <v/>
      </c>
      <c r="AG112" s="23" t="n"/>
      <c r="AH112" s="23" t="n"/>
      <c r="AJ112" s="23">
        <f t="array" ref="AJ112:AJ112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112" s="23">
        <f t="array" ref="AK112:AK112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112" s="24">
        <f>_xlfn.xlookup(tbl_MTG_Set[[#This Row],[Play Booster Box Product Id]], tbl_Product[Product Id], tbl_Product[Pack Size])</f>
        <v/>
      </c>
      <c r="AM112" s="23">
        <f>(tbl_MTG_Set[[#This Row],[Play Booster Box Cost]]+v_Item_Shipping_Cost_In)/tbl_MTG_Set[[#This Row],[Play Booster Box Size]]</f>
        <v/>
      </c>
      <c r="AN112" s="23" t="n"/>
      <c r="AO112" s="23" t="n"/>
      <c r="AP112" s="23" t="n"/>
      <c r="AQ112" s="23" t="n"/>
      <c r="AT112" s="23">
        <f>tbl_MTG_Set[[#This Row],[Play Booster Sell Price CardMarket]]*tbl_MTG_Set[[#This Row],[Play Booster Expected Market Value]]/tbl_MTG_Set[[#This Row],[Play Boost Sealed Market Value]]</f>
        <v/>
      </c>
    </row>
    <row r="113" ht="15" customHeight="1" s="20">
      <c r="A113" s="19" t="n">
        <v>935</v>
      </c>
      <c r="B113" s="19" t="inlineStr">
        <is>
          <t>Beatdown Box Set BTD</t>
        </is>
      </c>
      <c r="C113" s="19" t="n">
        <v>90</v>
      </c>
      <c r="D113" s="28" t="n">
        <v>36800</v>
      </c>
      <c r="F113" s="19" t="inlineStr">
        <is>
          <t>en es fr de it pt ja ko ru 汉语 漢語</t>
        </is>
      </c>
      <c r="G113" s="19" t="n">
        <v>1816</v>
      </c>
      <c r="H113" s="19">
        <f>MONTH(NOW())+12*YEAR(NOW())-MONTH(tbl_MTG_Set[[#This Row],[Released On]])-12*YEAR(tbl_MTG_Set[[#This Row],[Released On]])</f>
        <v/>
      </c>
      <c r="I113" s="19">
        <f>_xlfn.xlookup(tbl_MTG_Set[[#This Row],[Type Name]], tbl_MTG_Set_Type[Set Type], tbl_MTG_Set_Type[Index], "(Set Type not found)")</f>
        <v/>
      </c>
      <c r="J113" s="19">
        <f>_xlfn.xlookup(tbl_MTG_Set[[#This Row],[Type Name]], tbl_MTG_Set_Type[Set Type], tbl_MTG_Set_Type[Buy Window Month Start], "(Set Type not found)")</f>
        <v/>
      </c>
      <c r="K113" s="28">
        <f>tbl_MTG_Set[[#This Row],[Released On]]+tbl_MTG_Set[[#This Row],[Buy Window Month Start]]*365.25/12</f>
        <v/>
      </c>
      <c r="L113" s="19">
        <f>_xlfn.xlookup(tbl_MTG_Set[[#This Row],[Type Name]], tbl_MTG_Set_Type[Set Type], tbl_MTG_Set_Type[Buy Window Month End], "(Set Type not found)", 0, 1)</f>
        <v/>
      </c>
      <c r="M113" s="28">
        <f>tbl_MTG_Set[[#This Row],[Released On]]+tbl_MTG_Set[[#This Row],[Buy Window Month End]]*365.25/12</f>
        <v/>
      </c>
      <c r="N113" s="28">
        <f>AND(NOW()&gt;=tbl_MTG_Set[[#This Row],[Buy Window Start]], NOW()&lt;=tbl_MTG_Set[[#This Row],[Buy Window End]])</f>
        <v/>
      </c>
      <c r="O113" s="19">
        <f>_xlfn.xlookup(tbl_MTG_Set[[#This Row],[Type Name]], tbl_MTG_Set_Type[Set Type], tbl_MTG_Set_Type[Heavy Printing Window Month Start], "(Set Type not found)", 0, 1)</f>
        <v/>
      </c>
      <c r="P113" s="28">
        <f>tbl_MTG_Set[[#This Row],[Released On]]+tbl_MTG_Set[[#This Row],[Heavy Printing Window Month Start]]*365.25/12</f>
        <v/>
      </c>
      <c r="Q113" s="19">
        <f>_xlfn.xlookup(tbl_MTG_Set[[#This Row],[Type Name]], tbl_MTG_Set_Type[Set Type], tbl_MTG_Set_Type[Heavy Printing Window Month End], "(Set Type not found)", 0, 1)</f>
        <v/>
      </c>
      <c r="R113" s="28">
        <f>tbl_MTG_Set[[#This Row],[Released On]]+tbl_MTG_Set[[#This Row],[Heavy Printing Window Month End]]*365.25/12</f>
        <v/>
      </c>
      <c r="S113" s="28">
        <f>AND(NOW()&gt;=tbl_MTG_Set[[#This Row],[Heavy Printing Window Start]], NOW()&lt;=tbl_MTG_Set[[#This Row],[Heavy Printing Window End]])</f>
        <v/>
      </c>
      <c r="T113" s="19">
        <f>_xlfn.xlookup(tbl_MTG_Set[[#This Row],[Type Name]], tbl_MTG_Set_Type[Set Type], tbl_MTG_Set_Type[Sell Window Month Start], "(Set Type not found)", 0, 1)</f>
        <v/>
      </c>
      <c r="U113" s="28">
        <f>tbl_MTG_Set[[#This Row],[Released On]]+tbl_MTG_Set[[#This Row],[Sell Window Month Start]]*365.25/12</f>
        <v/>
      </c>
      <c r="V113" s="19">
        <f>_xlfn.xlookup(tbl_MTG_Set[[#This Row],[Type Name]], tbl_MTG_Set_Type[Set Type], tbl_MTG_Set_Type[Sell Window Month End], "(Set Type not found)", 0, 1)</f>
        <v/>
      </c>
      <c r="W113" s="28">
        <f>tbl_MTG_Set[[#This Row],[Released On]]+tbl_MTG_Set[[#This Row],[Sell Window Month End]]*365.25/12</f>
        <v/>
      </c>
      <c r="X113" s="28">
        <f>AND(NOW()&gt;=tbl_MTG_Set[[#This Row],[Sell Window Start]], NOW()&lt;=tbl_MTG_Set[[#This Row],[Sell Window End]])</f>
        <v/>
      </c>
      <c r="AG113" s="23" t="n"/>
      <c r="AH113" s="23" t="n"/>
      <c r="AJ113" s="23">
        <f t="array" ref="AJ113:AJ113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113" s="23">
        <f t="array" ref="AK113:AK113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113" s="24">
        <f>_xlfn.xlookup(tbl_MTG_Set[[#This Row],[Play Booster Box Product Id]], tbl_Product[Product Id], tbl_Product[Pack Size])</f>
        <v/>
      </c>
      <c r="AM113" s="23">
        <f>(tbl_MTG_Set[[#This Row],[Play Booster Box Cost]]+v_Item_Shipping_Cost_In)/tbl_MTG_Set[[#This Row],[Play Booster Box Size]]</f>
        <v/>
      </c>
      <c r="AN113" s="23" t="n"/>
      <c r="AO113" s="23" t="n"/>
      <c r="AP113" s="23" t="n"/>
      <c r="AQ113" s="23" t="n"/>
      <c r="AT113" s="23">
        <f>tbl_MTG_Set[[#This Row],[Play Booster Sell Price CardMarket]]*tbl_MTG_Set[[#This Row],[Play Booster Expected Market Value]]/tbl_MTG_Set[[#This Row],[Play Boost Sealed Market Value]]</f>
        <v/>
      </c>
    </row>
    <row r="114" ht="15" customHeight="1" s="20">
      <c r="A114" s="19" t="n">
        <v>870</v>
      </c>
      <c r="B114" s="19" t="inlineStr">
        <is>
          <t>Betrayers of Kamigawa BOK</t>
        </is>
      </c>
      <c r="C114" s="19" t="n">
        <v>165</v>
      </c>
      <c r="D114" s="28" t="n">
        <v>38387</v>
      </c>
      <c r="F114" s="19" t="inlineStr">
        <is>
          <t>en es fr de it pt ja ko ru 汉语 漢語</t>
        </is>
      </c>
      <c r="G114" s="19" t="n">
        <v>1686</v>
      </c>
      <c r="H114" s="19">
        <f>MONTH(NOW())+12*YEAR(NOW())-MONTH(tbl_MTG_Set[[#This Row],[Released On]])-12*YEAR(tbl_MTG_Set[[#This Row],[Released On]])</f>
        <v/>
      </c>
      <c r="I114" s="19">
        <f>_xlfn.xlookup(tbl_MTG_Set[[#This Row],[Type Name]], tbl_MTG_Set_Type[Set Type], tbl_MTG_Set_Type[Index], "(Set Type not found)")</f>
        <v/>
      </c>
      <c r="J114" s="19">
        <f>_xlfn.xlookup(tbl_MTG_Set[[#This Row],[Type Name]], tbl_MTG_Set_Type[Set Type], tbl_MTG_Set_Type[Buy Window Month Start], "(Set Type not found)")</f>
        <v/>
      </c>
      <c r="K114" s="28">
        <f>tbl_MTG_Set[[#This Row],[Released On]]+tbl_MTG_Set[[#This Row],[Buy Window Month Start]]*365.25/12</f>
        <v/>
      </c>
      <c r="L114" s="19">
        <f>_xlfn.xlookup(tbl_MTG_Set[[#This Row],[Type Name]], tbl_MTG_Set_Type[Set Type], tbl_MTG_Set_Type[Buy Window Month End], "(Set Type not found)", 0, 1)</f>
        <v/>
      </c>
      <c r="M114" s="28">
        <f>tbl_MTG_Set[[#This Row],[Released On]]+tbl_MTG_Set[[#This Row],[Buy Window Month End]]*365.25/12</f>
        <v/>
      </c>
      <c r="N114" s="28">
        <f>AND(NOW()&gt;=tbl_MTG_Set[[#This Row],[Buy Window Start]], NOW()&lt;=tbl_MTG_Set[[#This Row],[Buy Window End]])</f>
        <v/>
      </c>
      <c r="O114" s="19">
        <f>_xlfn.xlookup(tbl_MTG_Set[[#This Row],[Type Name]], tbl_MTG_Set_Type[Set Type], tbl_MTG_Set_Type[Heavy Printing Window Month Start], "(Set Type not found)", 0, 1)</f>
        <v/>
      </c>
      <c r="P114" s="28">
        <f>tbl_MTG_Set[[#This Row],[Released On]]+tbl_MTG_Set[[#This Row],[Heavy Printing Window Month Start]]*365.25/12</f>
        <v/>
      </c>
      <c r="Q114" s="19">
        <f>_xlfn.xlookup(tbl_MTG_Set[[#This Row],[Type Name]], tbl_MTG_Set_Type[Set Type], tbl_MTG_Set_Type[Heavy Printing Window Month End], "(Set Type not found)", 0, 1)</f>
        <v/>
      </c>
      <c r="R114" s="28">
        <f>tbl_MTG_Set[[#This Row],[Released On]]+tbl_MTG_Set[[#This Row],[Heavy Printing Window Month End]]*365.25/12</f>
        <v/>
      </c>
      <c r="S114" s="28">
        <f>AND(NOW()&gt;=tbl_MTG_Set[[#This Row],[Heavy Printing Window Start]], NOW()&lt;=tbl_MTG_Set[[#This Row],[Heavy Printing Window End]])</f>
        <v/>
      </c>
      <c r="T114" s="19">
        <f>_xlfn.xlookup(tbl_MTG_Set[[#This Row],[Type Name]], tbl_MTG_Set_Type[Set Type], tbl_MTG_Set_Type[Sell Window Month Start], "(Set Type not found)", 0, 1)</f>
        <v/>
      </c>
      <c r="U114" s="28">
        <f>tbl_MTG_Set[[#This Row],[Released On]]+tbl_MTG_Set[[#This Row],[Sell Window Month Start]]*365.25/12</f>
        <v/>
      </c>
      <c r="V114" s="19">
        <f>_xlfn.xlookup(tbl_MTG_Set[[#This Row],[Type Name]], tbl_MTG_Set_Type[Set Type], tbl_MTG_Set_Type[Sell Window Month End], "(Set Type not found)", 0, 1)</f>
        <v/>
      </c>
      <c r="W114" s="28">
        <f>tbl_MTG_Set[[#This Row],[Released On]]+tbl_MTG_Set[[#This Row],[Sell Window Month End]]*365.25/12</f>
        <v/>
      </c>
      <c r="X114" s="28">
        <f>AND(NOW()&gt;=tbl_MTG_Set[[#This Row],[Sell Window Start]], NOW()&lt;=tbl_MTG_Set[[#This Row],[Sell Window End]])</f>
        <v/>
      </c>
      <c r="AG114" s="23" t="n"/>
      <c r="AH114" s="23" t="n"/>
      <c r="AJ114" s="23">
        <f t="array" ref="AJ114:AJ114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114" s="23">
        <f t="array" ref="AK114:AK114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114" s="24">
        <f>_xlfn.xlookup(tbl_MTG_Set[[#This Row],[Play Booster Box Product Id]], tbl_Product[Product Id], tbl_Product[Pack Size])</f>
        <v/>
      </c>
      <c r="AM114" s="23">
        <f>(tbl_MTG_Set[[#This Row],[Play Booster Box Cost]]+v_Item_Shipping_Cost_In)/tbl_MTG_Set[[#This Row],[Play Booster Box Size]]</f>
        <v/>
      </c>
      <c r="AN114" s="23" t="n"/>
      <c r="AO114" s="23" t="n"/>
      <c r="AP114" s="23" t="n"/>
      <c r="AQ114" s="23" t="n"/>
      <c r="AT114" s="23">
        <f>tbl_MTG_Set[[#This Row],[Play Booster Sell Price CardMarket]]*tbl_MTG_Set[[#This Row],[Play Booster Expected Market Value]]/tbl_MTG_Set[[#This Row],[Play Boost Sealed Market Value]]</f>
        <v/>
      </c>
    </row>
    <row r="115" ht="15" customHeight="1" s="20">
      <c r="A115" s="19" t="n">
        <v>871</v>
      </c>
      <c r="B115" s="19" t="inlineStr">
        <is>
          <t>Betrayers of Kamigawa Promos PBOK</t>
        </is>
      </c>
      <c r="C115" s="19" t="n">
        <v>2</v>
      </c>
      <c r="D115" s="28" t="n">
        <v>38387</v>
      </c>
      <c r="F115" s="19" t="inlineStr">
        <is>
          <t>en es fr de it pt ja ko ru 汉语 漢語</t>
        </is>
      </c>
      <c r="G115" s="19" t="n">
        <v>1688</v>
      </c>
      <c r="H115" s="19">
        <f>MONTH(NOW())+12*YEAR(NOW())-MONTH(tbl_MTG_Set[[#This Row],[Released On]])-12*YEAR(tbl_MTG_Set[[#This Row],[Released On]])</f>
        <v/>
      </c>
      <c r="I115" s="19">
        <f>_xlfn.xlookup(tbl_MTG_Set[[#This Row],[Type Name]], tbl_MTG_Set_Type[Set Type], tbl_MTG_Set_Type[Index], "(Set Type not found)")</f>
        <v/>
      </c>
      <c r="J115" s="19">
        <f>_xlfn.xlookup(tbl_MTG_Set[[#This Row],[Type Name]], tbl_MTG_Set_Type[Set Type], tbl_MTG_Set_Type[Buy Window Month Start], "(Set Type not found)")</f>
        <v/>
      </c>
      <c r="K115" s="28">
        <f>tbl_MTG_Set[[#This Row],[Released On]]+tbl_MTG_Set[[#This Row],[Buy Window Month Start]]*365.25/12</f>
        <v/>
      </c>
      <c r="L115" s="19">
        <f>_xlfn.xlookup(tbl_MTG_Set[[#This Row],[Type Name]], tbl_MTG_Set_Type[Set Type], tbl_MTG_Set_Type[Buy Window Month End], "(Set Type not found)", 0, 1)</f>
        <v/>
      </c>
      <c r="M115" s="28">
        <f>tbl_MTG_Set[[#This Row],[Released On]]+tbl_MTG_Set[[#This Row],[Buy Window Month End]]*365.25/12</f>
        <v/>
      </c>
      <c r="N115" s="28">
        <f>AND(NOW()&gt;=tbl_MTG_Set[[#This Row],[Buy Window Start]], NOW()&lt;=tbl_MTG_Set[[#This Row],[Buy Window End]])</f>
        <v/>
      </c>
      <c r="O115" s="19">
        <f>_xlfn.xlookup(tbl_MTG_Set[[#This Row],[Type Name]], tbl_MTG_Set_Type[Set Type], tbl_MTG_Set_Type[Heavy Printing Window Month Start], "(Set Type not found)", 0, 1)</f>
        <v/>
      </c>
      <c r="P115" s="28">
        <f>tbl_MTG_Set[[#This Row],[Released On]]+tbl_MTG_Set[[#This Row],[Heavy Printing Window Month Start]]*365.25/12</f>
        <v/>
      </c>
      <c r="Q115" s="19">
        <f>_xlfn.xlookup(tbl_MTG_Set[[#This Row],[Type Name]], tbl_MTG_Set_Type[Set Type], tbl_MTG_Set_Type[Heavy Printing Window Month End], "(Set Type not found)", 0, 1)</f>
        <v/>
      </c>
      <c r="R115" s="28">
        <f>tbl_MTG_Set[[#This Row],[Released On]]+tbl_MTG_Set[[#This Row],[Heavy Printing Window Month End]]*365.25/12</f>
        <v/>
      </c>
      <c r="S115" s="28">
        <f>AND(NOW()&gt;=tbl_MTG_Set[[#This Row],[Heavy Printing Window Start]], NOW()&lt;=tbl_MTG_Set[[#This Row],[Heavy Printing Window End]])</f>
        <v/>
      </c>
      <c r="T115" s="19">
        <f>_xlfn.xlookup(tbl_MTG_Set[[#This Row],[Type Name]], tbl_MTG_Set_Type[Set Type], tbl_MTG_Set_Type[Sell Window Month Start], "(Set Type not found)", 0, 1)</f>
        <v/>
      </c>
      <c r="U115" s="28">
        <f>tbl_MTG_Set[[#This Row],[Released On]]+tbl_MTG_Set[[#This Row],[Sell Window Month Start]]*365.25/12</f>
        <v/>
      </c>
      <c r="V115" s="19">
        <f>_xlfn.xlookup(tbl_MTG_Set[[#This Row],[Type Name]], tbl_MTG_Set_Type[Set Type], tbl_MTG_Set_Type[Sell Window Month End], "(Set Type not found)", 0, 1)</f>
        <v/>
      </c>
      <c r="W115" s="28">
        <f>tbl_MTG_Set[[#This Row],[Released On]]+tbl_MTG_Set[[#This Row],[Sell Window Month End]]*365.25/12</f>
        <v/>
      </c>
      <c r="X115" s="28">
        <f>AND(NOW()&gt;=tbl_MTG_Set[[#This Row],[Sell Window Start]], NOW()&lt;=tbl_MTG_Set[[#This Row],[Sell Window End]])</f>
        <v/>
      </c>
      <c r="AG115" s="23" t="n"/>
      <c r="AH115" s="23" t="n"/>
      <c r="AJ115" s="23">
        <f t="array" ref="AJ115:AJ115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115" s="23">
        <f t="array" ref="AK115:AK115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115" s="24">
        <f>_xlfn.xlookup(tbl_MTG_Set[[#This Row],[Play Booster Box Product Id]], tbl_Product[Product Id], tbl_Product[Pack Size])</f>
        <v/>
      </c>
      <c r="AM115" s="23">
        <f>(tbl_MTG_Set[[#This Row],[Play Booster Box Cost]]+v_Item_Shipping_Cost_In)/tbl_MTG_Set[[#This Row],[Play Booster Box Size]]</f>
        <v/>
      </c>
      <c r="AN115" s="23" t="n"/>
      <c r="AO115" s="23" t="n"/>
      <c r="AP115" s="23" t="n"/>
      <c r="AQ115" s="23" t="n"/>
      <c r="AT115" s="23">
        <f>tbl_MTG_Set[[#This Row],[Play Booster Sell Price CardMarket]]*tbl_MTG_Set[[#This Row],[Play Booster Expected Market Value]]/tbl_MTG_Set[[#This Row],[Play Boost Sealed Market Value]]</f>
        <v/>
      </c>
    </row>
    <row r="116" ht="15" customHeight="1" s="20">
      <c r="A116" s="19" t="n">
        <v>590</v>
      </c>
      <c r="B116" s="19" t="inlineStr">
        <is>
          <t>BFZ Standard Series PSS1</t>
        </is>
      </c>
      <c r="C116" s="19" t="n">
        <v>5</v>
      </c>
      <c r="D116" s="28" t="n">
        <v>42279</v>
      </c>
      <c r="F116" s="19" t="inlineStr">
        <is>
          <t>en es fr de it pt ja ko ru 汉语 漢語</t>
        </is>
      </c>
      <c r="G116" s="19" t="n">
        <v>1126</v>
      </c>
      <c r="H116" s="19">
        <f>MONTH(NOW())+12*YEAR(NOW())-MONTH(tbl_MTG_Set[[#This Row],[Released On]])-12*YEAR(tbl_MTG_Set[[#This Row],[Released On]])</f>
        <v/>
      </c>
      <c r="I116" s="19">
        <f>_xlfn.xlookup(tbl_MTG_Set[[#This Row],[Type Name]], tbl_MTG_Set_Type[Set Type], tbl_MTG_Set_Type[Index], "(Set Type not found)")</f>
        <v/>
      </c>
      <c r="J116" s="19">
        <f>_xlfn.xlookup(tbl_MTG_Set[[#This Row],[Type Name]], tbl_MTG_Set_Type[Set Type], tbl_MTG_Set_Type[Buy Window Month Start], "(Set Type not found)")</f>
        <v/>
      </c>
      <c r="K116" s="28">
        <f>tbl_MTG_Set[[#This Row],[Released On]]+tbl_MTG_Set[[#This Row],[Buy Window Month Start]]*365.25/12</f>
        <v/>
      </c>
      <c r="L116" s="19">
        <f>_xlfn.xlookup(tbl_MTG_Set[[#This Row],[Type Name]], tbl_MTG_Set_Type[Set Type], tbl_MTG_Set_Type[Buy Window Month End], "(Set Type not found)", 0, 1)</f>
        <v/>
      </c>
      <c r="M116" s="28">
        <f>tbl_MTG_Set[[#This Row],[Released On]]+tbl_MTG_Set[[#This Row],[Buy Window Month End]]*365.25/12</f>
        <v/>
      </c>
      <c r="N116" s="28">
        <f>AND(NOW()&gt;=tbl_MTG_Set[[#This Row],[Buy Window Start]], NOW()&lt;=tbl_MTG_Set[[#This Row],[Buy Window End]])</f>
        <v/>
      </c>
      <c r="O116" s="19">
        <f>_xlfn.xlookup(tbl_MTG_Set[[#This Row],[Type Name]], tbl_MTG_Set_Type[Set Type], tbl_MTG_Set_Type[Heavy Printing Window Month Start], "(Set Type not found)", 0, 1)</f>
        <v/>
      </c>
      <c r="P116" s="28">
        <f>tbl_MTG_Set[[#This Row],[Released On]]+tbl_MTG_Set[[#This Row],[Heavy Printing Window Month Start]]*365.25/12</f>
        <v/>
      </c>
      <c r="Q116" s="19">
        <f>_xlfn.xlookup(tbl_MTG_Set[[#This Row],[Type Name]], tbl_MTG_Set_Type[Set Type], tbl_MTG_Set_Type[Heavy Printing Window Month End], "(Set Type not found)", 0, 1)</f>
        <v/>
      </c>
      <c r="R116" s="28">
        <f>tbl_MTG_Set[[#This Row],[Released On]]+tbl_MTG_Set[[#This Row],[Heavy Printing Window Month End]]*365.25/12</f>
        <v/>
      </c>
      <c r="S116" s="28">
        <f>AND(NOW()&gt;=tbl_MTG_Set[[#This Row],[Heavy Printing Window Start]], NOW()&lt;=tbl_MTG_Set[[#This Row],[Heavy Printing Window End]])</f>
        <v/>
      </c>
      <c r="T116" s="19">
        <f>_xlfn.xlookup(tbl_MTG_Set[[#This Row],[Type Name]], tbl_MTG_Set_Type[Set Type], tbl_MTG_Set_Type[Sell Window Month Start], "(Set Type not found)", 0, 1)</f>
        <v/>
      </c>
      <c r="U116" s="28">
        <f>tbl_MTG_Set[[#This Row],[Released On]]+tbl_MTG_Set[[#This Row],[Sell Window Month Start]]*365.25/12</f>
        <v/>
      </c>
      <c r="V116" s="19">
        <f>_xlfn.xlookup(tbl_MTG_Set[[#This Row],[Type Name]], tbl_MTG_Set_Type[Set Type], tbl_MTG_Set_Type[Sell Window Month End], "(Set Type not found)", 0, 1)</f>
        <v/>
      </c>
      <c r="W116" s="28">
        <f>tbl_MTG_Set[[#This Row],[Released On]]+tbl_MTG_Set[[#This Row],[Sell Window Month End]]*365.25/12</f>
        <v/>
      </c>
      <c r="X116" s="28">
        <f>AND(NOW()&gt;=tbl_MTG_Set[[#This Row],[Sell Window Start]], NOW()&lt;=tbl_MTG_Set[[#This Row],[Sell Window End]])</f>
        <v/>
      </c>
      <c r="AG116" s="23" t="n"/>
      <c r="AH116" s="23" t="n"/>
      <c r="AJ116" s="23">
        <f t="array" ref="AJ116:AJ116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116" s="23">
        <f t="array" ref="AK116:AK116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116" s="24">
        <f>_xlfn.xlookup(tbl_MTG_Set[[#This Row],[Play Booster Box Product Id]], tbl_Product[Product Id], tbl_Product[Pack Size])</f>
        <v/>
      </c>
      <c r="AM116" s="23">
        <f>(tbl_MTG_Set[[#This Row],[Play Booster Box Cost]]+v_Item_Shipping_Cost_In)/tbl_MTG_Set[[#This Row],[Play Booster Box Size]]</f>
        <v/>
      </c>
      <c r="AN116" s="23" t="n"/>
      <c r="AO116" s="23" t="n"/>
      <c r="AP116" s="23" t="n"/>
      <c r="AQ116" s="23" t="n"/>
      <c r="AT116" s="23">
        <f>tbl_MTG_Set[[#This Row],[Play Booster Sell Price CardMarket]]*tbl_MTG_Set[[#This Row],[Play Booster Expected Market Value]]/tbl_MTG_Set[[#This Row],[Play Boost Sealed Market Value]]</f>
        <v/>
      </c>
    </row>
    <row r="117" ht="15" customHeight="1" s="20">
      <c r="A117" s="19" t="n">
        <v>196</v>
      </c>
      <c r="B117" s="19" t="inlineStr">
        <is>
          <t>Black Lotus Unknown Planechase PUNK</t>
        </is>
      </c>
      <c r="C117" s="19" t="n">
        <v>52</v>
      </c>
      <c r="D117" s="28" t="n">
        <v>45346</v>
      </c>
      <c r="F117" s="19" t="inlineStr">
        <is>
          <t>en es fr de it pt ja ko ru 汉语 漢語</t>
        </is>
      </c>
      <c r="G117" s="19" t="n">
        <v>338</v>
      </c>
      <c r="H117" s="19">
        <f>MONTH(NOW())+12*YEAR(NOW())-MONTH(tbl_MTG_Set[[#This Row],[Released On]])-12*YEAR(tbl_MTG_Set[[#This Row],[Released On]])</f>
        <v/>
      </c>
      <c r="I117" s="19">
        <f>_xlfn.xlookup(tbl_MTG_Set[[#This Row],[Type Name]], tbl_MTG_Set_Type[Set Type], tbl_MTG_Set_Type[Index], "(Set Type not found)")</f>
        <v/>
      </c>
      <c r="J117" s="19">
        <f>_xlfn.xlookup(tbl_MTG_Set[[#This Row],[Type Name]], tbl_MTG_Set_Type[Set Type], tbl_MTG_Set_Type[Buy Window Month Start], "(Set Type not found)")</f>
        <v/>
      </c>
      <c r="K117" s="28">
        <f>tbl_MTG_Set[[#This Row],[Released On]]+tbl_MTG_Set[[#This Row],[Buy Window Month Start]]*365.25/12</f>
        <v/>
      </c>
      <c r="L117" s="19">
        <f>_xlfn.xlookup(tbl_MTG_Set[[#This Row],[Type Name]], tbl_MTG_Set_Type[Set Type], tbl_MTG_Set_Type[Buy Window Month End], "(Set Type not found)", 0, 1)</f>
        <v/>
      </c>
      <c r="M117" s="28">
        <f>tbl_MTG_Set[[#This Row],[Released On]]+tbl_MTG_Set[[#This Row],[Buy Window Month End]]*365.25/12</f>
        <v/>
      </c>
      <c r="N117" s="28">
        <f>AND(NOW()&gt;=tbl_MTG_Set[[#This Row],[Buy Window Start]], NOW()&lt;=tbl_MTG_Set[[#This Row],[Buy Window End]])</f>
        <v/>
      </c>
      <c r="O117" s="19">
        <f>_xlfn.xlookup(tbl_MTG_Set[[#This Row],[Type Name]], tbl_MTG_Set_Type[Set Type], tbl_MTG_Set_Type[Heavy Printing Window Month Start], "(Set Type not found)", 0, 1)</f>
        <v/>
      </c>
      <c r="P117" s="28">
        <f>tbl_MTG_Set[[#This Row],[Released On]]+tbl_MTG_Set[[#This Row],[Heavy Printing Window Month Start]]*365.25/12</f>
        <v/>
      </c>
      <c r="Q117" s="19">
        <f>_xlfn.xlookup(tbl_MTG_Set[[#This Row],[Type Name]], tbl_MTG_Set_Type[Set Type], tbl_MTG_Set_Type[Heavy Printing Window Month End], "(Set Type not found)", 0, 1)</f>
        <v/>
      </c>
      <c r="R117" s="28">
        <f>tbl_MTG_Set[[#This Row],[Released On]]+tbl_MTG_Set[[#This Row],[Heavy Printing Window Month End]]*365.25/12</f>
        <v/>
      </c>
      <c r="S117" s="28">
        <f>AND(NOW()&gt;=tbl_MTG_Set[[#This Row],[Heavy Printing Window Start]], NOW()&lt;=tbl_MTG_Set[[#This Row],[Heavy Printing Window End]])</f>
        <v/>
      </c>
      <c r="T117" s="19">
        <f>_xlfn.xlookup(tbl_MTG_Set[[#This Row],[Type Name]], tbl_MTG_Set_Type[Set Type], tbl_MTG_Set_Type[Sell Window Month Start], "(Set Type not found)", 0, 1)</f>
        <v/>
      </c>
      <c r="U117" s="28">
        <f>tbl_MTG_Set[[#This Row],[Released On]]+tbl_MTG_Set[[#This Row],[Sell Window Month Start]]*365.25/12</f>
        <v/>
      </c>
      <c r="V117" s="19">
        <f>_xlfn.xlookup(tbl_MTG_Set[[#This Row],[Type Name]], tbl_MTG_Set_Type[Set Type], tbl_MTG_Set_Type[Sell Window Month End], "(Set Type not found)", 0, 1)</f>
        <v/>
      </c>
      <c r="W117" s="28">
        <f>tbl_MTG_Set[[#This Row],[Released On]]+tbl_MTG_Set[[#This Row],[Sell Window Month End]]*365.25/12</f>
        <v/>
      </c>
      <c r="X117" s="28">
        <f>AND(NOW()&gt;=tbl_MTG_Set[[#This Row],[Sell Window Start]], NOW()&lt;=tbl_MTG_Set[[#This Row],[Sell Window End]])</f>
        <v/>
      </c>
      <c r="AG117" s="23" t="n"/>
      <c r="AH117" s="23" t="n"/>
      <c r="AJ117" s="23">
        <f t="array" ref="AJ117:AJ117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117" s="23">
        <f t="array" ref="AK117:AK117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117" s="24">
        <f>_xlfn.xlookup(tbl_MTG_Set[[#This Row],[Play Booster Box Product Id]], tbl_Product[Product Id], tbl_Product[Pack Size])</f>
        <v/>
      </c>
      <c r="AM117" s="23">
        <f>(tbl_MTG_Set[[#This Row],[Play Booster Box Cost]]+v_Item_Shipping_Cost_In)/tbl_MTG_Set[[#This Row],[Play Booster Box Size]]</f>
        <v/>
      </c>
      <c r="AN117" s="23" t="n"/>
      <c r="AO117" s="23" t="n"/>
      <c r="AP117" s="23" t="n"/>
      <c r="AQ117" s="23" t="n"/>
      <c r="AT117" s="23">
        <f>tbl_MTG_Set[[#This Row],[Play Booster Sell Price CardMarket]]*tbl_MTG_Set[[#This Row],[Play Booster Expected Market Value]]/tbl_MTG_Set[[#This Row],[Play Boost Sealed Market Value]]</f>
        <v/>
      </c>
    </row>
    <row r="118" ht="15" customHeight="1" s="20">
      <c r="A118" s="19" t="n">
        <v>94</v>
      </c>
      <c r="B118" s="19" t="inlineStr">
        <is>
          <t>Bloomburrow Art Series ABLB</t>
        </is>
      </c>
      <c r="C118" s="19" t="n">
        <v>54</v>
      </c>
      <c r="D118" s="28" t="n">
        <v>45506</v>
      </c>
      <c r="E118" s="19" t="inlineStr">
        <is>
          <t>Standard Expansion</t>
        </is>
      </c>
      <c r="F118" s="19" t="inlineStr">
        <is>
          <t>en es fr de it pt ja ko ru 汉语 漢語</t>
        </is>
      </c>
      <c r="G118" s="19" t="n">
        <v>134</v>
      </c>
      <c r="H118" s="19">
        <f>MONTH(NOW())+12*YEAR(NOW())-MONTH(tbl_MTG_Set[[#This Row],[Released On]])-12*YEAR(tbl_MTG_Set[[#This Row],[Released On]])</f>
        <v/>
      </c>
      <c r="I118" s="19">
        <f>_xlfn.xlookup(tbl_MTG_Set[[#This Row],[Type Name]], tbl_MTG_Set_Type[Set Type], tbl_MTG_Set_Type[Index], "(Set Type not found)")</f>
        <v/>
      </c>
      <c r="J118" s="19">
        <f>_xlfn.xlookup(tbl_MTG_Set[[#This Row],[Type Name]], tbl_MTG_Set_Type[Set Type], tbl_MTG_Set_Type[Buy Window Month Start], "(Set Type not found)")</f>
        <v/>
      </c>
      <c r="K118" s="28">
        <f>tbl_MTG_Set[[#This Row],[Released On]]+tbl_MTG_Set[[#This Row],[Buy Window Month Start]]*365.25/12</f>
        <v/>
      </c>
      <c r="L118" s="19">
        <f>_xlfn.xlookup(tbl_MTG_Set[[#This Row],[Type Name]], tbl_MTG_Set_Type[Set Type], tbl_MTG_Set_Type[Buy Window Month End], "(Set Type not found)", 0, 1)</f>
        <v/>
      </c>
      <c r="M118" s="28">
        <f>tbl_MTG_Set[[#This Row],[Released On]]+tbl_MTG_Set[[#This Row],[Buy Window Month End]]*365.25/12</f>
        <v/>
      </c>
      <c r="N118" s="28">
        <f>AND(NOW()&gt;=tbl_MTG_Set[[#This Row],[Buy Window Start]], NOW()&lt;=tbl_MTG_Set[[#This Row],[Buy Window End]])</f>
        <v/>
      </c>
      <c r="O118" s="19">
        <f>_xlfn.xlookup(tbl_MTG_Set[[#This Row],[Type Name]], tbl_MTG_Set_Type[Set Type], tbl_MTG_Set_Type[Heavy Printing Window Month Start], "(Set Type not found)", 0, 1)</f>
        <v/>
      </c>
      <c r="P118" s="28">
        <f>tbl_MTG_Set[[#This Row],[Released On]]+tbl_MTG_Set[[#This Row],[Heavy Printing Window Month Start]]*365.25/12</f>
        <v/>
      </c>
      <c r="Q118" s="19">
        <f>_xlfn.xlookup(tbl_MTG_Set[[#This Row],[Type Name]], tbl_MTG_Set_Type[Set Type], tbl_MTG_Set_Type[Heavy Printing Window Month End], "(Set Type not found)", 0, 1)</f>
        <v/>
      </c>
      <c r="R118" s="28">
        <f>tbl_MTG_Set[[#This Row],[Released On]]+tbl_MTG_Set[[#This Row],[Heavy Printing Window Month End]]*365.25/12</f>
        <v/>
      </c>
      <c r="S118" s="28">
        <f>AND(NOW()&gt;=tbl_MTG_Set[[#This Row],[Heavy Printing Window Start]], NOW()&lt;=tbl_MTG_Set[[#This Row],[Heavy Printing Window End]])</f>
        <v/>
      </c>
      <c r="T118" s="19">
        <f>_xlfn.xlookup(tbl_MTG_Set[[#This Row],[Type Name]], tbl_MTG_Set_Type[Set Type], tbl_MTG_Set_Type[Sell Window Month Start], "(Set Type not found)", 0, 1)</f>
        <v/>
      </c>
      <c r="U118" s="28">
        <f>tbl_MTG_Set[[#This Row],[Released On]]+tbl_MTG_Set[[#This Row],[Sell Window Month Start]]*365.25/12</f>
        <v/>
      </c>
      <c r="V118" s="19">
        <f>_xlfn.xlookup(tbl_MTG_Set[[#This Row],[Type Name]], tbl_MTG_Set_Type[Set Type], tbl_MTG_Set_Type[Sell Window Month End], "(Set Type not found)", 0, 1)</f>
        <v/>
      </c>
      <c r="W118" s="28">
        <f>tbl_MTG_Set[[#This Row],[Released On]]+tbl_MTG_Set[[#This Row],[Sell Window Month End]]*365.25/12</f>
        <v/>
      </c>
      <c r="X118" s="28">
        <f>AND(NOW()&gt;=tbl_MTG_Set[[#This Row],[Sell Window Start]], NOW()&lt;=tbl_MTG_Set[[#This Row],[Sell Window End]])</f>
        <v/>
      </c>
      <c r="AG118" s="23" t="n"/>
      <c r="AH118" s="23" t="n"/>
      <c r="AJ118" s="23">
        <f t="array" ref="AJ118:AJ118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118" s="23">
        <f t="array" ref="AK118:AK118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118" s="24">
        <f>_xlfn.xlookup(tbl_MTG_Set[[#This Row],[Play Booster Box Product Id]], tbl_Product[Product Id], tbl_Product[Pack Size])</f>
        <v/>
      </c>
      <c r="AM118" s="23">
        <f>(tbl_MTG_Set[[#This Row],[Play Booster Box Cost]]+v_Item_Shipping_Cost_In)/tbl_MTG_Set[[#This Row],[Play Booster Box Size]]</f>
        <v/>
      </c>
      <c r="AN118" s="23" t="n"/>
      <c r="AO118" s="23" t="n"/>
      <c r="AP118" s="23" t="n"/>
      <c r="AQ118" s="23" t="n"/>
      <c r="AT118" s="23">
        <f>tbl_MTG_Set[[#This Row],[Play Booster Sell Price CardMarket]]*tbl_MTG_Set[[#This Row],[Play Booster Expected Market Value]]/tbl_MTG_Set[[#This Row],[Play Boost Sealed Market Value]]</f>
        <v/>
      </c>
    </row>
    <row r="119" ht="15" customHeight="1" s="20">
      <c r="A119" s="19" t="n">
        <v>141</v>
      </c>
      <c r="B119" s="19" t="inlineStr">
        <is>
          <t>The Lost Caverns of Ixalan LCI</t>
        </is>
      </c>
      <c r="C119" s="19" t="n">
        <v>416</v>
      </c>
      <c r="D119" s="28" t="n">
        <v>45247</v>
      </c>
      <c r="E119" s="19" t="inlineStr">
        <is>
          <t>Standard Expansion</t>
        </is>
      </c>
      <c r="F119" s="19" t="inlineStr">
        <is>
          <t>en es fr de it pt ja ko ru 汉语 漢語</t>
        </is>
      </c>
      <c r="G119" s="19" t="n">
        <v>228</v>
      </c>
      <c r="H119" s="19">
        <f>MONTH(NOW())+12*YEAR(NOW())-MONTH(tbl_MTG_Set[[#This Row],[Released On]])-12*YEAR(tbl_MTG_Set[[#This Row],[Released On]])</f>
        <v/>
      </c>
      <c r="I119" s="19">
        <f>_xlfn.xlookup(tbl_MTG_Set[[#This Row],[Type Name]], tbl_MTG_Set_Type[Set Type], tbl_MTG_Set_Type[Index], "(Set Type not found)")</f>
        <v/>
      </c>
      <c r="J119" s="19">
        <f>_xlfn.xlookup(tbl_MTG_Set[[#This Row],[Type Name]], tbl_MTG_Set_Type[Set Type], tbl_MTG_Set_Type[Buy Window Month Start], "(Set Type not found)")</f>
        <v/>
      </c>
      <c r="K119" s="28">
        <f>tbl_MTG_Set[[#This Row],[Released On]]+tbl_MTG_Set[[#This Row],[Buy Window Month Start]]*365.25/12</f>
        <v/>
      </c>
      <c r="L119" s="19">
        <f>_xlfn.xlookup(tbl_MTG_Set[[#This Row],[Type Name]], tbl_MTG_Set_Type[Set Type], tbl_MTG_Set_Type[Buy Window Month End], "(Set Type not found)", 0, 1)</f>
        <v/>
      </c>
      <c r="M119" s="28">
        <f>tbl_MTG_Set[[#This Row],[Released On]]+tbl_MTG_Set[[#This Row],[Buy Window Month End]]*365.25/12</f>
        <v/>
      </c>
      <c r="N119" s="28">
        <f>AND(NOW()&gt;=tbl_MTG_Set[[#This Row],[Buy Window Start]], NOW()&lt;=tbl_MTG_Set[[#This Row],[Buy Window End]])</f>
        <v/>
      </c>
      <c r="O119" s="19">
        <f>_xlfn.xlookup(tbl_MTG_Set[[#This Row],[Type Name]], tbl_MTG_Set_Type[Set Type], tbl_MTG_Set_Type[Heavy Printing Window Month Start], "(Set Type not found)", 0, 1)</f>
        <v/>
      </c>
      <c r="P119" s="28">
        <f>tbl_MTG_Set[[#This Row],[Released On]]+tbl_MTG_Set[[#This Row],[Heavy Printing Window Month Start]]*365.25/12</f>
        <v/>
      </c>
      <c r="Q119" s="19">
        <f>_xlfn.xlookup(tbl_MTG_Set[[#This Row],[Type Name]], tbl_MTG_Set_Type[Set Type], tbl_MTG_Set_Type[Heavy Printing Window Month End], "(Set Type not found)", 0, 1)</f>
        <v/>
      </c>
      <c r="R119" s="28">
        <f>tbl_MTG_Set[[#This Row],[Released On]]+tbl_MTG_Set[[#This Row],[Heavy Printing Window Month End]]*365.25/12</f>
        <v/>
      </c>
      <c r="S119" s="28">
        <f>AND(NOW()&gt;=tbl_MTG_Set[[#This Row],[Heavy Printing Window Start]], NOW()&lt;=tbl_MTG_Set[[#This Row],[Heavy Printing Window End]])</f>
        <v/>
      </c>
      <c r="T119" s="19">
        <f>_xlfn.xlookup(tbl_MTG_Set[[#This Row],[Type Name]], tbl_MTG_Set_Type[Set Type], tbl_MTG_Set_Type[Sell Window Month Start], "(Set Type not found)", 0, 1)</f>
        <v/>
      </c>
      <c r="U119" s="28">
        <f>tbl_MTG_Set[[#This Row],[Released On]]+tbl_MTG_Set[[#This Row],[Sell Window Month Start]]*365.25/12</f>
        <v/>
      </c>
      <c r="V119" s="19">
        <f>_xlfn.xlookup(tbl_MTG_Set[[#This Row],[Type Name]], tbl_MTG_Set_Type[Set Type], tbl_MTG_Set_Type[Sell Window Month End], "(Set Type not found)", 0, 1)</f>
        <v/>
      </c>
      <c r="W119" s="28">
        <f>tbl_MTG_Set[[#This Row],[Released On]]+tbl_MTG_Set[[#This Row],[Sell Window Month End]]*365.25/12</f>
        <v/>
      </c>
      <c r="X119" s="28">
        <f>AND(NOW()&gt;=tbl_MTG_Set[[#This Row],[Sell Window Start]], NOW()&lt;=tbl_MTG_Set[[#This Row],[Sell Window End]])</f>
        <v/>
      </c>
      <c r="Y119" s="23" t="n">
        <v>144</v>
      </c>
      <c r="Z119" s="23" t="n">
        <v>116</v>
      </c>
      <c r="AD119" s="23">
        <f>(Y119+96/20)/30</f>
        <v/>
      </c>
      <c r="AE119" s="23">
        <f>(Z119+96/20)/30</f>
        <v/>
      </c>
      <c r="AG119" s="23" t="n"/>
      <c r="AH119" s="23" t="n"/>
      <c r="AI119" s="24" t="n">
        <v>47</v>
      </c>
      <c r="AJ119" s="23">
        <f t="array" ref="AJ119:AJ119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119" s="23">
        <f t="array" ref="AK119:AK119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119" s="24">
        <f>_xlfn.xlookup(tbl_MTG_Set[[#This Row],[Play Booster Box Product Id]], tbl_Product[Product Id], tbl_Product[Pack Size])</f>
        <v/>
      </c>
      <c r="AM119" s="23">
        <f>(tbl_MTG_Set[[#This Row],[Play Booster Box Cost]]+v_Item_Shipping_Cost_In)/tbl_MTG_Set[[#This Row],[Play Booster Box Size]]</f>
        <v/>
      </c>
      <c r="AN119" s="23" t="n">
        <v>8</v>
      </c>
      <c r="AO119" s="23" t="n">
        <v>8</v>
      </c>
      <c r="AP119" s="23">
        <f>IF(ISERROR(tbl_MTG_Set[[#This Row],[Play Booster Sell Price CardMarket]]-tbl_MTG_Set[[#This Row],[Play Booster Cost]]-v_Item_Shipping_Cost_Out), -999, tbl_MTG_Set[[#This Row],[Play Booster Sell Price CardMarket]]-tbl_MTG_Set[[#This Row],[Play Booster Cost]]-v_Item_Shipping_Cost_Out)</f>
        <v/>
      </c>
      <c r="AQ119" s="23" t="n"/>
      <c r="AT119" s="23">
        <f>tbl_MTG_Set[[#This Row],[Play Booster Sell Price CardMarket]]*tbl_MTG_Set[[#This Row],[Play Booster Expected Market Value]]/tbl_MTG_Set[[#This Row],[Play Boost Sealed Market Value]]</f>
        <v/>
      </c>
    </row>
    <row r="120" ht="15" customHeight="1" s="20">
      <c r="A120" s="19" t="n">
        <v>95</v>
      </c>
      <c r="B120" s="19" t="inlineStr">
        <is>
          <t>Bloomburrow Commander BLC</t>
        </is>
      </c>
      <c r="C120" s="19" t="n">
        <v>356</v>
      </c>
      <c r="D120" s="28" t="n">
        <v>45506</v>
      </c>
      <c r="E120" s="19" t="inlineStr">
        <is>
          <t>Commander</t>
        </is>
      </c>
      <c r="F120" s="19" t="inlineStr">
        <is>
          <t>en es fr de it pt ja ko ru 汉语 漢語</t>
        </is>
      </c>
      <c r="G120" s="19" t="n">
        <v>136</v>
      </c>
      <c r="H120" s="19">
        <f>MONTH(NOW())+12*YEAR(NOW())-MONTH(tbl_MTG_Set[[#This Row],[Released On]])-12*YEAR(tbl_MTG_Set[[#This Row],[Released On]])</f>
        <v/>
      </c>
      <c r="I120" s="19">
        <f>_xlfn.xlookup(tbl_MTG_Set[[#This Row],[Type Name]], tbl_MTG_Set_Type[Set Type], tbl_MTG_Set_Type[Index], "(Set Type not found)")</f>
        <v/>
      </c>
      <c r="J120" s="19">
        <f>_xlfn.xlookup(tbl_MTG_Set[[#This Row],[Type Name]], tbl_MTG_Set_Type[Set Type], tbl_MTG_Set_Type[Buy Window Month Start], "(Set Type not found)")</f>
        <v/>
      </c>
      <c r="K120" s="28">
        <f>tbl_MTG_Set[[#This Row],[Released On]]+tbl_MTG_Set[[#This Row],[Buy Window Month Start]]*365.25/12</f>
        <v/>
      </c>
      <c r="L120" s="19">
        <f>_xlfn.xlookup(tbl_MTG_Set[[#This Row],[Type Name]], tbl_MTG_Set_Type[Set Type], tbl_MTG_Set_Type[Buy Window Month End], "(Set Type not found)", 0, 1)</f>
        <v/>
      </c>
      <c r="M120" s="28">
        <f>tbl_MTG_Set[[#This Row],[Released On]]+tbl_MTG_Set[[#This Row],[Buy Window Month End]]*365.25/12</f>
        <v/>
      </c>
      <c r="N120" s="28">
        <f>AND(NOW()&gt;=tbl_MTG_Set[[#This Row],[Buy Window Start]], NOW()&lt;=tbl_MTG_Set[[#This Row],[Buy Window End]])</f>
        <v/>
      </c>
      <c r="O120" s="19">
        <f>_xlfn.xlookup(tbl_MTG_Set[[#This Row],[Type Name]], tbl_MTG_Set_Type[Set Type], tbl_MTG_Set_Type[Heavy Printing Window Month Start], "(Set Type not found)", 0, 1)</f>
        <v/>
      </c>
      <c r="P120" s="28">
        <f>tbl_MTG_Set[[#This Row],[Released On]]+tbl_MTG_Set[[#This Row],[Heavy Printing Window Month Start]]*365.25/12</f>
        <v/>
      </c>
      <c r="Q120" s="19">
        <f>_xlfn.xlookup(tbl_MTG_Set[[#This Row],[Type Name]], tbl_MTG_Set_Type[Set Type], tbl_MTG_Set_Type[Heavy Printing Window Month End], "(Set Type not found)", 0, 1)</f>
        <v/>
      </c>
      <c r="R120" s="28">
        <f>tbl_MTG_Set[[#This Row],[Released On]]+tbl_MTG_Set[[#This Row],[Heavy Printing Window Month End]]*365.25/12</f>
        <v/>
      </c>
      <c r="S120" s="28">
        <f>AND(NOW()&gt;=tbl_MTG_Set[[#This Row],[Heavy Printing Window Start]], NOW()&lt;=tbl_MTG_Set[[#This Row],[Heavy Printing Window End]])</f>
        <v/>
      </c>
      <c r="T120" s="19">
        <f>_xlfn.xlookup(tbl_MTG_Set[[#This Row],[Type Name]], tbl_MTG_Set_Type[Set Type], tbl_MTG_Set_Type[Sell Window Month Start], "(Set Type not found)", 0, 1)</f>
        <v/>
      </c>
      <c r="U120" s="28">
        <f>tbl_MTG_Set[[#This Row],[Released On]]+tbl_MTG_Set[[#This Row],[Sell Window Month Start]]*365.25/12</f>
        <v/>
      </c>
      <c r="V120" s="19">
        <f>_xlfn.xlookup(tbl_MTG_Set[[#This Row],[Type Name]], tbl_MTG_Set_Type[Set Type], tbl_MTG_Set_Type[Sell Window Month End], "(Set Type not found)", 0, 1)</f>
        <v/>
      </c>
      <c r="W120" s="28">
        <f>tbl_MTG_Set[[#This Row],[Released On]]+tbl_MTG_Set[[#This Row],[Sell Window Month End]]*365.25/12</f>
        <v/>
      </c>
      <c r="X120" s="28">
        <f>AND(NOW()&gt;=tbl_MTG_Set[[#This Row],[Sell Window Start]], NOW()&lt;=tbl_MTG_Set[[#This Row],[Sell Window End]])</f>
        <v/>
      </c>
      <c r="AG120" s="23" t="n"/>
      <c r="AH120" s="23" t="n"/>
      <c r="AJ120" s="23">
        <f t="array" ref="AJ120:AJ120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120" s="23">
        <f t="array" ref="AK120:AK120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120" s="24">
        <f>_xlfn.xlookup(tbl_MTG_Set[[#This Row],[Play Booster Box Product Id]], tbl_Product[Product Id], tbl_Product[Pack Size])</f>
        <v/>
      </c>
      <c r="AM120" s="23">
        <f>(tbl_MTG_Set[[#This Row],[Play Booster Box Cost]]+v_Item_Shipping_Cost_In)/tbl_MTG_Set[[#This Row],[Play Booster Box Size]]</f>
        <v/>
      </c>
      <c r="AN120" s="23" t="n"/>
      <c r="AO120" s="23" t="n"/>
      <c r="AP120" s="23" t="n"/>
      <c r="AQ120" s="23" t="n"/>
      <c r="AT120" s="23">
        <f>tbl_MTG_Set[[#This Row],[Play Booster Sell Price CardMarket]]*tbl_MTG_Set[[#This Row],[Play Booster Expected Market Value]]/tbl_MTG_Set[[#This Row],[Play Boost Sealed Market Value]]</f>
        <v/>
      </c>
    </row>
    <row r="121" ht="15" customHeight="1" s="20">
      <c r="A121" s="19" t="n">
        <v>96</v>
      </c>
      <c r="B121" s="19" t="inlineStr">
        <is>
          <t>Bloomburrow Commander Tokens TBLC</t>
        </is>
      </c>
      <c r="C121" s="19" t="n">
        <v>41</v>
      </c>
      <c r="D121" s="28" t="n">
        <v>45506</v>
      </c>
      <c r="E121" s="19" t="inlineStr">
        <is>
          <t>Commander</t>
        </is>
      </c>
      <c r="F121" s="19" t="inlineStr">
        <is>
          <t>en es fr de it pt ja ko ru 汉语 漢語</t>
        </is>
      </c>
      <c r="G121" s="19" t="n">
        <v>138</v>
      </c>
      <c r="H121" s="19">
        <f>MONTH(NOW())+12*YEAR(NOW())-MONTH(tbl_MTG_Set[[#This Row],[Released On]])-12*YEAR(tbl_MTG_Set[[#This Row],[Released On]])</f>
        <v/>
      </c>
      <c r="I121" s="19">
        <f>_xlfn.xlookup(tbl_MTG_Set[[#This Row],[Type Name]], tbl_MTG_Set_Type[Set Type], tbl_MTG_Set_Type[Index], "(Set Type not found)")</f>
        <v/>
      </c>
      <c r="J121" s="19">
        <f>_xlfn.xlookup(tbl_MTG_Set[[#This Row],[Type Name]], tbl_MTG_Set_Type[Set Type], tbl_MTG_Set_Type[Buy Window Month Start], "(Set Type not found)")</f>
        <v/>
      </c>
      <c r="K121" s="28">
        <f>tbl_MTG_Set[[#This Row],[Released On]]+tbl_MTG_Set[[#This Row],[Buy Window Month Start]]*365.25/12</f>
        <v/>
      </c>
      <c r="L121" s="19">
        <f>_xlfn.xlookup(tbl_MTG_Set[[#This Row],[Type Name]], tbl_MTG_Set_Type[Set Type], tbl_MTG_Set_Type[Buy Window Month End], "(Set Type not found)", 0, 1)</f>
        <v/>
      </c>
      <c r="M121" s="28">
        <f>tbl_MTG_Set[[#This Row],[Released On]]+tbl_MTG_Set[[#This Row],[Buy Window Month End]]*365.25/12</f>
        <v/>
      </c>
      <c r="N121" s="28">
        <f>AND(NOW()&gt;=tbl_MTG_Set[[#This Row],[Buy Window Start]], NOW()&lt;=tbl_MTG_Set[[#This Row],[Buy Window End]])</f>
        <v/>
      </c>
      <c r="O121" s="19">
        <f>_xlfn.xlookup(tbl_MTG_Set[[#This Row],[Type Name]], tbl_MTG_Set_Type[Set Type], tbl_MTG_Set_Type[Heavy Printing Window Month Start], "(Set Type not found)", 0, 1)</f>
        <v/>
      </c>
      <c r="P121" s="28">
        <f>tbl_MTG_Set[[#This Row],[Released On]]+tbl_MTG_Set[[#This Row],[Heavy Printing Window Month Start]]*365.25/12</f>
        <v/>
      </c>
      <c r="Q121" s="19">
        <f>_xlfn.xlookup(tbl_MTG_Set[[#This Row],[Type Name]], tbl_MTG_Set_Type[Set Type], tbl_MTG_Set_Type[Heavy Printing Window Month End], "(Set Type not found)", 0, 1)</f>
        <v/>
      </c>
      <c r="R121" s="28">
        <f>tbl_MTG_Set[[#This Row],[Released On]]+tbl_MTG_Set[[#This Row],[Heavy Printing Window Month End]]*365.25/12</f>
        <v/>
      </c>
      <c r="S121" s="28">
        <f>AND(NOW()&gt;=tbl_MTG_Set[[#This Row],[Heavy Printing Window Start]], NOW()&lt;=tbl_MTG_Set[[#This Row],[Heavy Printing Window End]])</f>
        <v/>
      </c>
      <c r="T121" s="19">
        <f>_xlfn.xlookup(tbl_MTG_Set[[#This Row],[Type Name]], tbl_MTG_Set_Type[Set Type], tbl_MTG_Set_Type[Sell Window Month Start], "(Set Type not found)", 0, 1)</f>
        <v/>
      </c>
      <c r="U121" s="28">
        <f>tbl_MTG_Set[[#This Row],[Released On]]+tbl_MTG_Set[[#This Row],[Sell Window Month Start]]*365.25/12</f>
        <v/>
      </c>
      <c r="V121" s="19">
        <f>_xlfn.xlookup(tbl_MTG_Set[[#This Row],[Type Name]], tbl_MTG_Set_Type[Set Type], tbl_MTG_Set_Type[Sell Window Month End], "(Set Type not found)", 0, 1)</f>
        <v/>
      </c>
      <c r="W121" s="28">
        <f>tbl_MTG_Set[[#This Row],[Released On]]+tbl_MTG_Set[[#This Row],[Sell Window Month End]]*365.25/12</f>
        <v/>
      </c>
      <c r="X121" s="28">
        <f>AND(NOW()&gt;=tbl_MTG_Set[[#This Row],[Sell Window Start]], NOW()&lt;=tbl_MTG_Set[[#This Row],[Sell Window End]])</f>
        <v/>
      </c>
      <c r="AG121" s="23" t="n"/>
      <c r="AH121" s="23" t="n"/>
      <c r="AJ121" s="23">
        <f t="array" ref="AJ121:AJ121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121" s="23">
        <f t="array" ref="AK121:AK121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121" s="24">
        <f>_xlfn.xlookup(tbl_MTG_Set[[#This Row],[Play Booster Box Product Id]], tbl_Product[Product Id], tbl_Product[Pack Size])</f>
        <v/>
      </c>
      <c r="AM121" s="23">
        <f>(tbl_MTG_Set[[#This Row],[Play Booster Box Cost]]+v_Item_Shipping_Cost_In)/tbl_MTG_Set[[#This Row],[Play Booster Box Size]]</f>
        <v/>
      </c>
      <c r="AN121" s="23" t="n"/>
      <c r="AO121" s="23" t="n"/>
      <c r="AP121" s="23" t="n"/>
      <c r="AQ121" s="23" t="n"/>
      <c r="AT121" s="23">
        <f>tbl_MTG_Set[[#This Row],[Play Booster Sell Price CardMarket]]*tbl_MTG_Set[[#This Row],[Play Booster Expected Market Value]]/tbl_MTG_Set[[#This Row],[Play Boost Sealed Market Value]]</f>
        <v/>
      </c>
    </row>
    <row r="122" ht="15" customHeight="1" s="20">
      <c r="A122" s="19" t="n">
        <v>91</v>
      </c>
      <c r="B122" s="19" t="inlineStr">
        <is>
          <t>Bloomburrow Promos PBLB</t>
        </is>
      </c>
      <c r="C122" s="19" t="n">
        <v>160</v>
      </c>
      <c r="D122" s="28" t="n">
        <v>45506</v>
      </c>
      <c r="E122" s="19" t="inlineStr">
        <is>
          <t>Standard Expansion</t>
        </is>
      </c>
      <c r="F122" s="19" t="inlineStr">
        <is>
          <t>en es fr de it pt ja ko ru 汉语 漢語</t>
        </is>
      </c>
      <c r="G122" s="19" t="n">
        <v>128</v>
      </c>
      <c r="H122" s="19">
        <f>MONTH(NOW())+12*YEAR(NOW())-MONTH(tbl_MTG_Set[[#This Row],[Released On]])-12*YEAR(tbl_MTG_Set[[#This Row],[Released On]])</f>
        <v/>
      </c>
      <c r="I122" s="19">
        <f>_xlfn.xlookup(tbl_MTG_Set[[#This Row],[Type Name]], tbl_MTG_Set_Type[Set Type], tbl_MTG_Set_Type[Index], "(Set Type not found)")</f>
        <v/>
      </c>
      <c r="J122" s="19">
        <f>_xlfn.xlookup(tbl_MTG_Set[[#This Row],[Type Name]], tbl_MTG_Set_Type[Set Type], tbl_MTG_Set_Type[Buy Window Month Start], "(Set Type not found)")</f>
        <v/>
      </c>
      <c r="K122" s="28">
        <f>tbl_MTG_Set[[#This Row],[Released On]]+tbl_MTG_Set[[#This Row],[Buy Window Month Start]]*365.25/12</f>
        <v/>
      </c>
      <c r="L122" s="19">
        <f>_xlfn.xlookup(tbl_MTG_Set[[#This Row],[Type Name]], tbl_MTG_Set_Type[Set Type], tbl_MTG_Set_Type[Buy Window Month End], "(Set Type not found)", 0, 1)</f>
        <v/>
      </c>
      <c r="M122" s="28">
        <f>tbl_MTG_Set[[#This Row],[Released On]]+tbl_MTG_Set[[#This Row],[Buy Window Month End]]*365.25/12</f>
        <v/>
      </c>
      <c r="N122" s="28">
        <f>AND(NOW()&gt;=tbl_MTG_Set[[#This Row],[Buy Window Start]], NOW()&lt;=tbl_MTG_Set[[#This Row],[Buy Window End]])</f>
        <v/>
      </c>
      <c r="O122" s="19">
        <f>_xlfn.xlookup(tbl_MTG_Set[[#This Row],[Type Name]], tbl_MTG_Set_Type[Set Type], tbl_MTG_Set_Type[Heavy Printing Window Month Start], "(Set Type not found)", 0, 1)</f>
        <v/>
      </c>
      <c r="P122" s="28">
        <f>tbl_MTG_Set[[#This Row],[Released On]]+tbl_MTG_Set[[#This Row],[Heavy Printing Window Month Start]]*365.25/12</f>
        <v/>
      </c>
      <c r="Q122" s="19">
        <f>_xlfn.xlookup(tbl_MTG_Set[[#This Row],[Type Name]], tbl_MTG_Set_Type[Set Type], tbl_MTG_Set_Type[Heavy Printing Window Month End], "(Set Type not found)", 0, 1)</f>
        <v/>
      </c>
      <c r="R122" s="28">
        <f>tbl_MTG_Set[[#This Row],[Released On]]+tbl_MTG_Set[[#This Row],[Heavy Printing Window Month End]]*365.25/12</f>
        <v/>
      </c>
      <c r="S122" s="28">
        <f>AND(NOW()&gt;=tbl_MTG_Set[[#This Row],[Heavy Printing Window Start]], NOW()&lt;=tbl_MTG_Set[[#This Row],[Heavy Printing Window End]])</f>
        <v/>
      </c>
      <c r="T122" s="19">
        <f>_xlfn.xlookup(tbl_MTG_Set[[#This Row],[Type Name]], tbl_MTG_Set_Type[Set Type], tbl_MTG_Set_Type[Sell Window Month Start], "(Set Type not found)", 0, 1)</f>
        <v/>
      </c>
      <c r="U122" s="28">
        <f>tbl_MTG_Set[[#This Row],[Released On]]+tbl_MTG_Set[[#This Row],[Sell Window Month Start]]*365.25/12</f>
        <v/>
      </c>
      <c r="V122" s="19">
        <f>_xlfn.xlookup(tbl_MTG_Set[[#This Row],[Type Name]], tbl_MTG_Set_Type[Set Type], tbl_MTG_Set_Type[Sell Window Month End], "(Set Type not found)", 0, 1)</f>
        <v/>
      </c>
      <c r="W122" s="28">
        <f>tbl_MTG_Set[[#This Row],[Released On]]+tbl_MTG_Set[[#This Row],[Sell Window Month End]]*365.25/12</f>
        <v/>
      </c>
      <c r="X122" s="28">
        <f>AND(NOW()&gt;=tbl_MTG_Set[[#This Row],[Sell Window Start]], NOW()&lt;=tbl_MTG_Set[[#This Row],[Sell Window End]])</f>
        <v/>
      </c>
      <c r="AG122" s="23" t="n"/>
      <c r="AH122" s="23" t="n"/>
      <c r="AJ122" s="23">
        <f t="array" ref="AJ122:AJ122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122" s="23">
        <f t="array" ref="AK122:AK122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122" s="24">
        <f>_xlfn.xlookup(tbl_MTG_Set[[#This Row],[Play Booster Box Product Id]], tbl_Product[Product Id], tbl_Product[Pack Size])</f>
        <v/>
      </c>
      <c r="AM122" s="23">
        <f>(tbl_MTG_Set[[#This Row],[Play Booster Box Cost]]+v_Item_Shipping_Cost_In)/tbl_MTG_Set[[#This Row],[Play Booster Box Size]]</f>
        <v/>
      </c>
      <c r="AN122" s="23" t="n"/>
      <c r="AO122" s="23" t="n"/>
      <c r="AP122" s="23" t="n"/>
      <c r="AQ122" s="23" t="n"/>
      <c r="AT122" s="23">
        <f>tbl_MTG_Set[[#This Row],[Play Booster Sell Price CardMarket]]*tbl_MTG_Set[[#This Row],[Play Booster Expected Market Value]]/tbl_MTG_Set[[#This Row],[Play Boost Sealed Market Value]]</f>
        <v/>
      </c>
    </row>
    <row r="123" ht="15" customHeight="1" s="20">
      <c r="A123" s="19" t="n">
        <v>92</v>
      </c>
      <c r="B123" s="19" t="inlineStr">
        <is>
          <t>Bloomburrow Tokens TBLB</t>
        </is>
      </c>
      <c r="C123" s="19" t="n">
        <v>30</v>
      </c>
      <c r="D123" s="28" t="n">
        <v>45506</v>
      </c>
      <c r="E123" s="19" t="inlineStr">
        <is>
          <t>Standard Expansion</t>
        </is>
      </c>
      <c r="F123" s="19" t="inlineStr">
        <is>
          <t>en es fr de it pt ja ko ru 汉语 漢語</t>
        </is>
      </c>
      <c r="G123" s="19" t="n">
        <v>130</v>
      </c>
      <c r="H123" s="19">
        <f>MONTH(NOW())+12*YEAR(NOW())-MONTH(tbl_MTG_Set[[#This Row],[Released On]])-12*YEAR(tbl_MTG_Set[[#This Row],[Released On]])</f>
        <v/>
      </c>
      <c r="I123" s="19">
        <f>_xlfn.xlookup(tbl_MTG_Set[[#This Row],[Type Name]], tbl_MTG_Set_Type[Set Type], tbl_MTG_Set_Type[Index], "(Set Type not found)")</f>
        <v/>
      </c>
      <c r="J123" s="19">
        <f>_xlfn.xlookup(tbl_MTG_Set[[#This Row],[Type Name]], tbl_MTG_Set_Type[Set Type], tbl_MTG_Set_Type[Buy Window Month Start], "(Set Type not found)")</f>
        <v/>
      </c>
      <c r="K123" s="28">
        <f>tbl_MTG_Set[[#This Row],[Released On]]+tbl_MTG_Set[[#This Row],[Buy Window Month Start]]*365.25/12</f>
        <v/>
      </c>
      <c r="L123" s="19">
        <f>_xlfn.xlookup(tbl_MTG_Set[[#This Row],[Type Name]], tbl_MTG_Set_Type[Set Type], tbl_MTG_Set_Type[Buy Window Month End], "(Set Type not found)", 0, 1)</f>
        <v/>
      </c>
      <c r="M123" s="28">
        <f>tbl_MTG_Set[[#This Row],[Released On]]+tbl_MTG_Set[[#This Row],[Buy Window Month End]]*365.25/12</f>
        <v/>
      </c>
      <c r="N123" s="28">
        <f>AND(NOW()&gt;=tbl_MTG_Set[[#This Row],[Buy Window Start]], NOW()&lt;=tbl_MTG_Set[[#This Row],[Buy Window End]])</f>
        <v/>
      </c>
      <c r="O123" s="19">
        <f>_xlfn.xlookup(tbl_MTG_Set[[#This Row],[Type Name]], tbl_MTG_Set_Type[Set Type], tbl_MTG_Set_Type[Heavy Printing Window Month Start], "(Set Type not found)", 0, 1)</f>
        <v/>
      </c>
      <c r="P123" s="28">
        <f>tbl_MTG_Set[[#This Row],[Released On]]+tbl_MTG_Set[[#This Row],[Heavy Printing Window Month Start]]*365.25/12</f>
        <v/>
      </c>
      <c r="Q123" s="19">
        <f>_xlfn.xlookup(tbl_MTG_Set[[#This Row],[Type Name]], tbl_MTG_Set_Type[Set Type], tbl_MTG_Set_Type[Heavy Printing Window Month End], "(Set Type not found)", 0, 1)</f>
        <v/>
      </c>
      <c r="R123" s="28">
        <f>tbl_MTG_Set[[#This Row],[Released On]]+tbl_MTG_Set[[#This Row],[Heavy Printing Window Month End]]*365.25/12</f>
        <v/>
      </c>
      <c r="S123" s="28">
        <f>AND(NOW()&gt;=tbl_MTG_Set[[#This Row],[Heavy Printing Window Start]], NOW()&lt;=tbl_MTG_Set[[#This Row],[Heavy Printing Window End]])</f>
        <v/>
      </c>
      <c r="T123" s="19">
        <f>_xlfn.xlookup(tbl_MTG_Set[[#This Row],[Type Name]], tbl_MTG_Set_Type[Set Type], tbl_MTG_Set_Type[Sell Window Month Start], "(Set Type not found)", 0, 1)</f>
        <v/>
      </c>
      <c r="U123" s="28">
        <f>tbl_MTG_Set[[#This Row],[Released On]]+tbl_MTG_Set[[#This Row],[Sell Window Month Start]]*365.25/12</f>
        <v/>
      </c>
      <c r="V123" s="19">
        <f>_xlfn.xlookup(tbl_MTG_Set[[#This Row],[Type Name]], tbl_MTG_Set_Type[Set Type], tbl_MTG_Set_Type[Sell Window Month End], "(Set Type not found)", 0, 1)</f>
        <v/>
      </c>
      <c r="W123" s="28">
        <f>tbl_MTG_Set[[#This Row],[Released On]]+tbl_MTG_Set[[#This Row],[Sell Window Month End]]*365.25/12</f>
        <v/>
      </c>
      <c r="X123" s="28">
        <f>AND(NOW()&gt;=tbl_MTG_Set[[#This Row],[Sell Window Start]], NOW()&lt;=tbl_MTG_Set[[#This Row],[Sell Window End]])</f>
        <v/>
      </c>
      <c r="AG123" s="23" t="n"/>
      <c r="AH123" s="23" t="n"/>
      <c r="AJ123" s="23">
        <f t="array" ref="AJ123:AJ123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123" s="23">
        <f t="array" ref="AK123:AK123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123" s="24">
        <f>_xlfn.xlookup(tbl_MTG_Set[[#This Row],[Play Booster Box Product Id]], tbl_Product[Product Id], tbl_Product[Pack Size])</f>
        <v/>
      </c>
      <c r="AM123" s="23">
        <f>(tbl_MTG_Set[[#This Row],[Play Booster Box Cost]]+v_Item_Shipping_Cost_In)/tbl_MTG_Set[[#This Row],[Play Booster Box Size]]</f>
        <v/>
      </c>
      <c r="AN123" s="23" t="n"/>
      <c r="AO123" s="23" t="n"/>
      <c r="AP123" s="23" t="n"/>
      <c r="AQ123" s="23" t="n"/>
      <c r="AT123" s="23">
        <f>tbl_MTG_Set[[#This Row],[Play Booster Sell Price CardMarket]]*tbl_MTG_Set[[#This Row],[Play Booster Expected Market Value]]/tbl_MTG_Set[[#This Row],[Play Boost Sealed Market Value]]</f>
        <v/>
      </c>
    </row>
    <row r="124" ht="15" customHeight="1" s="20">
      <c r="A124" s="19" t="n">
        <v>650</v>
      </c>
      <c r="B124" s="19" t="inlineStr">
        <is>
          <t>Born of the Gods BNG</t>
        </is>
      </c>
      <c r="C124" s="19" t="n">
        <v>165</v>
      </c>
      <c r="D124" s="28" t="n">
        <v>41677</v>
      </c>
      <c r="F124" s="19" t="inlineStr">
        <is>
          <t>en es fr de it pt ja ko ru 汉语 漢語</t>
        </is>
      </c>
      <c r="G124" s="19" t="n">
        <v>1246</v>
      </c>
      <c r="H124" s="19">
        <f>MONTH(NOW())+12*YEAR(NOW())-MONTH(tbl_MTG_Set[[#This Row],[Released On]])-12*YEAR(tbl_MTG_Set[[#This Row],[Released On]])</f>
        <v/>
      </c>
      <c r="I124" s="19">
        <f>_xlfn.xlookup(tbl_MTG_Set[[#This Row],[Type Name]], tbl_MTG_Set_Type[Set Type], tbl_MTG_Set_Type[Index], "(Set Type not found)")</f>
        <v/>
      </c>
      <c r="J124" s="19">
        <f>_xlfn.xlookup(tbl_MTG_Set[[#This Row],[Type Name]], tbl_MTG_Set_Type[Set Type], tbl_MTG_Set_Type[Buy Window Month Start], "(Set Type not found)")</f>
        <v/>
      </c>
      <c r="K124" s="28">
        <f>tbl_MTG_Set[[#This Row],[Released On]]+tbl_MTG_Set[[#This Row],[Buy Window Month Start]]*365.25/12</f>
        <v/>
      </c>
      <c r="L124" s="19">
        <f>_xlfn.xlookup(tbl_MTG_Set[[#This Row],[Type Name]], tbl_MTG_Set_Type[Set Type], tbl_MTG_Set_Type[Buy Window Month End], "(Set Type not found)", 0, 1)</f>
        <v/>
      </c>
      <c r="M124" s="28">
        <f>tbl_MTG_Set[[#This Row],[Released On]]+tbl_MTG_Set[[#This Row],[Buy Window Month End]]*365.25/12</f>
        <v/>
      </c>
      <c r="N124" s="28">
        <f>AND(NOW()&gt;=tbl_MTG_Set[[#This Row],[Buy Window Start]], NOW()&lt;=tbl_MTG_Set[[#This Row],[Buy Window End]])</f>
        <v/>
      </c>
      <c r="O124" s="19">
        <f>_xlfn.xlookup(tbl_MTG_Set[[#This Row],[Type Name]], tbl_MTG_Set_Type[Set Type], tbl_MTG_Set_Type[Heavy Printing Window Month Start], "(Set Type not found)", 0, 1)</f>
        <v/>
      </c>
      <c r="P124" s="28">
        <f>tbl_MTG_Set[[#This Row],[Released On]]+tbl_MTG_Set[[#This Row],[Heavy Printing Window Month Start]]*365.25/12</f>
        <v/>
      </c>
      <c r="Q124" s="19">
        <f>_xlfn.xlookup(tbl_MTG_Set[[#This Row],[Type Name]], tbl_MTG_Set_Type[Set Type], tbl_MTG_Set_Type[Heavy Printing Window Month End], "(Set Type not found)", 0, 1)</f>
        <v/>
      </c>
      <c r="R124" s="28">
        <f>tbl_MTG_Set[[#This Row],[Released On]]+tbl_MTG_Set[[#This Row],[Heavy Printing Window Month End]]*365.25/12</f>
        <v/>
      </c>
      <c r="S124" s="28">
        <f>AND(NOW()&gt;=tbl_MTG_Set[[#This Row],[Heavy Printing Window Start]], NOW()&lt;=tbl_MTG_Set[[#This Row],[Heavy Printing Window End]])</f>
        <v/>
      </c>
      <c r="T124" s="19">
        <f>_xlfn.xlookup(tbl_MTG_Set[[#This Row],[Type Name]], tbl_MTG_Set_Type[Set Type], tbl_MTG_Set_Type[Sell Window Month Start], "(Set Type not found)", 0, 1)</f>
        <v/>
      </c>
      <c r="U124" s="28">
        <f>tbl_MTG_Set[[#This Row],[Released On]]+tbl_MTG_Set[[#This Row],[Sell Window Month Start]]*365.25/12</f>
        <v/>
      </c>
      <c r="V124" s="19">
        <f>_xlfn.xlookup(tbl_MTG_Set[[#This Row],[Type Name]], tbl_MTG_Set_Type[Set Type], tbl_MTG_Set_Type[Sell Window Month End], "(Set Type not found)", 0, 1)</f>
        <v/>
      </c>
      <c r="W124" s="28">
        <f>tbl_MTG_Set[[#This Row],[Released On]]+tbl_MTG_Set[[#This Row],[Sell Window Month End]]*365.25/12</f>
        <v/>
      </c>
      <c r="X124" s="28">
        <f>AND(NOW()&gt;=tbl_MTG_Set[[#This Row],[Sell Window Start]], NOW()&lt;=tbl_MTG_Set[[#This Row],[Sell Window End]])</f>
        <v/>
      </c>
      <c r="AG124" s="23" t="n"/>
      <c r="AH124" s="23" t="n"/>
      <c r="AJ124" s="23">
        <f t="array" ref="AJ124:AJ124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124" s="23">
        <f t="array" ref="AK124:AK124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124" s="24">
        <f>_xlfn.xlookup(tbl_MTG_Set[[#This Row],[Play Booster Box Product Id]], tbl_Product[Product Id], tbl_Product[Pack Size])</f>
        <v/>
      </c>
      <c r="AM124" s="23">
        <f>(tbl_MTG_Set[[#This Row],[Play Booster Box Cost]]+v_Item_Shipping_Cost_In)/tbl_MTG_Set[[#This Row],[Play Booster Box Size]]</f>
        <v/>
      </c>
      <c r="AN124" s="23" t="n"/>
      <c r="AO124" s="23" t="n"/>
      <c r="AP124" s="23" t="n"/>
      <c r="AQ124" s="23" t="n"/>
      <c r="AT124" s="23">
        <f>tbl_MTG_Set[[#This Row],[Play Booster Sell Price CardMarket]]*tbl_MTG_Set[[#This Row],[Play Booster Expected Market Value]]/tbl_MTG_Set[[#This Row],[Play Boost Sealed Market Value]]</f>
        <v/>
      </c>
    </row>
    <row r="125" ht="15" customHeight="1" s="20">
      <c r="A125" s="19" t="n">
        <v>654</v>
      </c>
      <c r="B125" s="19" t="inlineStr">
        <is>
          <t>Born of the Gods Hero's Path THP2</t>
        </is>
      </c>
      <c r="C125" s="19" t="n">
        <v>7</v>
      </c>
      <c r="D125" s="28" t="n">
        <v>41677</v>
      </c>
      <c r="F125" s="19" t="inlineStr">
        <is>
          <t>en es fr de it pt ja ko ru 汉语 漢語</t>
        </is>
      </c>
      <c r="G125" s="19" t="n">
        <v>1254</v>
      </c>
      <c r="H125" s="19">
        <f>MONTH(NOW())+12*YEAR(NOW())-MONTH(tbl_MTG_Set[[#This Row],[Released On]])-12*YEAR(tbl_MTG_Set[[#This Row],[Released On]])</f>
        <v/>
      </c>
      <c r="I125" s="19">
        <f>_xlfn.xlookup(tbl_MTG_Set[[#This Row],[Type Name]], tbl_MTG_Set_Type[Set Type], tbl_MTG_Set_Type[Index], "(Set Type not found)")</f>
        <v/>
      </c>
      <c r="J125" s="19">
        <f>_xlfn.xlookup(tbl_MTG_Set[[#This Row],[Type Name]], tbl_MTG_Set_Type[Set Type], tbl_MTG_Set_Type[Buy Window Month Start], "(Set Type not found)")</f>
        <v/>
      </c>
      <c r="K125" s="28">
        <f>tbl_MTG_Set[[#This Row],[Released On]]+tbl_MTG_Set[[#This Row],[Buy Window Month Start]]*365.25/12</f>
        <v/>
      </c>
      <c r="L125" s="19">
        <f>_xlfn.xlookup(tbl_MTG_Set[[#This Row],[Type Name]], tbl_MTG_Set_Type[Set Type], tbl_MTG_Set_Type[Buy Window Month End], "(Set Type not found)", 0, 1)</f>
        <v/>
      </c>
      <c r="M125" s="28">
        <f>tbl_MTG_Set[[#This Row],[Released On]]+tbl_MTG_Set[[#This Row],[Buy Window Month End]]*365.25/12</f>
        <v/>
      </c>
      <c r="N125" s="28">
        <f>AND(NOW()&gt;=tbl_MTG_Set[[#This Row],[Buy Window Start]], NOW()&lt;=tbl_MTG_Set[[#This Row],[Buy Window End]])</f>
        <v/>
      </c>
      <c r="O125" s="19">
        <f>_xlfn.xlookup(tbl_MTG_Set[[#This Row],[Type Name]], tbl_MTG_Set_Type[Set Type], tbl_MTG_Set_Type[Heavy Printing Window Month Start], "(Set Type not found)", 0, 1)</f>
        <v/>
      </c>
      <c r="P125" s="28">
        <f>tbl_MTG_Set[[#This Row],[Released On]]+tbl_MTG_Set[[#This Row],[Heavy Printing Window Month Start]]*365.25/12</f>
        <v/>
      </c>
      <c r="Q125" s="19">
        <f>_xlfn.xlookup(tbl_MTG_Set[[#This Row],[Type Name]], tbl_MTG_Set_Type[Set Type], tbl_MTG_Set_Type[Heavy Printing Window Month End], "(Set Type not found)", 0, 1)</f>
        <v/>
      </c>
      <c r="R125" s="28">
        <f>tbl_MTG_Set[[#This Row],[Released On]]+tbl_MTG_Set[[#This Row],[Heavy Printing Window Month End]]*365.25/12</f>
        <v/>
      </c>
      <c r="S125" s="28">
        <f>AND(NOW()&gt;=tbl_MTG_Set[[#This Row],[Heavy Printing Window Start]], NOW()&lt;=tbl_MTG_Set[[#This Row],[Heavy Printing Window End]])</f>
        <v/>
      </c>
      <c r="T125" s="19">
        <f>_xlfn.xlookup(tbl_MTG_Set[[#This Row],[Type Name]], tbl_MTG_Set_Type[Set Type], tbl_MTG_Set_Type[Sell Window Month Start], "(Set Type not found)", 0, 1)</f>
        <v/>
      </c>
      <c r="U125" s="28">
        <f>tbl_MTG_Set[[#This Row],[Released On]]+tbl_MTG_Set[[#This Row],[Sell Window Month Start]]*365.25/12</f>
        <v/>
      </c>
      <c r="V125" s="19">
        <f>_xlfn.xlookup(tbl_MTG_Set[[#This Row],[Type Name]], tbl_MTG_Set_Type[Set Type], tbl_MTG_Set_Type[Sell Window Month End], "(Set Type not found)", 0, 1)</f>
        <v/>
      </c>
      <c r="W125" s="28">
        <f>tbl_MTG_Set[[#This Row],[Released On]]+tbl_MTG_Set[[#This Row],[Sell Window Month End]]*365.25/12</f>
        <v/>
      </c>
      <c r="X125" s="28">
        <f>AND(NOW()&gt;=tbl_MTG_Set[[#This Row],[Sell Window Start]], NOW()&lt;=tbl_MTG_Set[[#This Row],[Sell Window End]])</f>
        <v/>
      </c>
      <c r="AG125" s="23" t="n"/>
      <c r="AH125" s="23" t="n"/>
      <c r="AJ125" s="23">
        <f t="array" ref="AJ125:AJ125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125" s="23">
        <f t="array" ref="AK125:AK125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125" s="24">
        <f>_xlfn.xlookup(tbl_MTG_Set[[#This Row],[Play Booster Box Product Id]], tbl_Product[Product Id], tbl_Product[Pack Size])</f>
        <v/>
      </c>
      <c r="AM125" s="23">
        <f>(tbl_MTG_Set[[#This Row],[Play Booster Box Cost]]+v_Item_Shipping_Cost_In)/tbl_MTG_Set[[#This Row],[Play Booster Box Size]]</f>
        <v/>
      </c>
      <c r="AN125" s="23" t="n"/>
      <c r="AO125" s="23" t="n"/>
      <c r="AP125" s="23" t="n"/>
      <c r="AQ125" s="23" t="n"/>
      <c r="AT125" s="23">
        <f>tbl_MTG_Set[[#This Row],[Play Booster Sell Price CardMarket]]*tbl_MTG_Set[[#This Row],[Play Booster Expected Market Value]]/tbl_MTG_Set[[#This Row],[Play Boost Sealed Market Value]]</f>
        <v/>
      </c>
    </row>
    <row r="126" ht="15" customHeight="1" s="20">
      <c r="A126" s="19" t="n">
        <v>651</v>
      </c>
      <c r="B126" s="19" t="inlineStr">
        <is>
          <t>Born of the Gods Promos PBNG</t>
        </is>
      </c>
      <c r="C126" s="19" t="n">
        <v>9</v>
      </c>
      <c r="D126" s="28" t="n">
        <v>41671</v>
      </c>
      <c r="F126" s="19" t="inlineStr">
        <is>
          <t>en es fr de it pt ja ko ru 汉语 漢語</t>
        </is>
      </c>
      <c r="G126" s="19" t="n">
        <v>1248</v>
      </c>
      <c r="H126" s="19">
        <f>MONTH(NOW())+12*YEAR(NOW())-MONTH(tbl_MTG_Set[[#This Row],[Released On]])-12*YEAR(tbl_MTG_Set[[#This Row],[Released On]])</f>
        <v/>
      </c>
      <c r="I126" s="19">
        <f>_xlfn.xlookup(tbl_MTG_Set[[#This Row],[Type Name]], tbl_MTG_Set_Type[Set Type], tbl_MTG_Set_Type[Index], "(Set Type not found)")</f>
        <v/>
      </c>
      <c r="J126" s="19">
        <f>_xlfn.xlookup(tbl_MTG_Set[[#This Row],[Type Name]], tbl_MTG_Set_Type[Set Type], tbl_MTG_Set_Type[Buy Window Month Start], "(Set Type not found)")</f>
        <v/>
      </c>
      <c r="K126" s="28">
        <f>tbl_MTG_Set[[#This Row],[Released On]]+tbl_MTG_Set[[#This Row],[Buy Window Month Start]]*365.25/12</f>
        <v/>
      </c>
      <c r="L126" s="19">
        <f>_xlfn.xlookup(tbl_MTG_Set[[#This Row],[Type Name]], tbl_MTG_Set_Type[Set Type], tbl_MTG_Set_Type[Buy Window Month End], "(Set Type not found)", 0, 1)</f>
        <v/>
      </c>
      <c r="M126" s="28">
        <f>tbl_MTG_Set[[#This Row],[Released On]]+tbl_MTG_Set[[#This Row],[Buy Window Month End]]*365.25/12</f>
        <v/>
      </c>
      <c r="N126" s="28">
        <f>AND(NOW()&gt;=tbl_MTG_Set[[#This Row],[Buy Window Start]], NOW()&lt;=tbl_MTG_Set[[#This Row],[Buy Window End]])</f>
        <v/>
      </c>
      <c r="O126" s="19">
        <f>_xlfn.xlookup(tbl_MTG_Set[[#This Row],[Type Name]], tbl_MTG_Set_Type[Set Type], tbl_MTG_Set_Type[Heavy Printing Window Month Start], "(Set Type not found)", 0, 1)</f>
        <v/>
      </c>
      <c r="P126" s="28">
        <f>tbl_MTG_Set[[#This Row],[Released On]]+tbl_MTG_Set[[#This Row],[Heavy Printing Window Month Start]]*365.25/12</f>
        <v/>
      </c>
      <c r="Q126" s="19">
        <f>_xlfn.xlookup(tbl_MTG_Set[[#This Row],[Type Name]], tbl_MTG_Set_Type[Set Type], tbl_MTG_Set_Type[Heavy Printing Window Month End], "(Set Type not found)", 0, 1)</f>
        <v/>
      </c>
      <c r="R126" s="28">
        <f>tbl_MTG_Set[[#This Row],[Released On]]+tbl_MTG_Set[[#This Row],[Heavy Printing Window Month End]]*365.25/12</f>
        <v/>
      </c>
      <c r="S126" s="28">
        <f>AND(NOW()&gt;=tbl_MTG_Set[[#This Row],[Heavy Printing Window Start]], NOW()&lt;=tbl_MTG_Set[[#This Row],[Heavy Printing Window End]])</f>
        <v/>
      </c>
      <c r="T126" s="19">
        <f>_xlfn.xlookup(tbl_MTG_Set[[#This Row],[Type Name]], tbl_MTG_Set_Type[Set Type], tbl_MTG_Set_Type[Sell Window Month Start], "(Set Type not found)", 0, 1)</f>
        <v/>
      </c>
      <c r="U126" s="28">
        <f>tbl_MTG_Set[[#This Row],[Released On]]+tbl_MTG_Set[[#This Row],[Sell Window Month Start]]*365.25/12</f>
        <v/>
      </c>
      <c r="V126" s="19">
        <f>_xlfn.xlookup(tbl_MTG_Set[[#This Row],[Type Name]], tbl_MTG_Set_Type[Set Type], tbl_MTG_Set_Type[Sell Window Month End], "(Set Type not found)", 0, 1)</f>
        <v/>
      </c>
      <c r="W126" s="28">
        <f>tbl_MTG_Set[[#This Row],[Released On]]+tbl_MTG_Set[[#This Row],[Sell Window Month End]]*365.25/12</f>
        <v/>
      </c>
      <c r="X126" s="28">
        <f>AND(NOW()&gt;=tbl_MTG_Set[[#This Row],[Sell Window Start]], NOW()&lt;=tbl_MTG_Set[[#This Row],[Sell Window End]])</f>
        <v/>
      </c>
      <c r="AG126" s="23" t="n"/>
      <c r="AH126" s="23" t="n"/>
      <c r="AJ126" s="23">
        <f t="array" ref="AJ126:AJ126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126" s="23">
        <f t="array" ref="AK126:AK126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126" s="24">
        <f>_xlfn.xlookup(tbl_MTG_Set[[#This Row],[Play Booster Box Product Id]], tbl_Product[Product Id], tbl_Product[Pack Size])</f>
        <v/>
      </c>
      <c r="AM126" s="23">
        <f>(tbl_MTG_Set[[#This Row],[Play Booster Box Cost]]+v_Item_Shipping_Cost_In)/tbl_MTG_Set[[#This Row],[Play Booster Box Size]]</f>
        <v/>
      </c>
      <c r="AN126" s="23" t="n"/>
      <c r="AO126" s="23" t="n"/>
      <c r="AP126" s="23" t="n"/>
      <c r="AQ126" s="23" t="n"/>
      <c r="AT126" s="23">
        <f>tbl_MTG_Set[[#This Row],[Play Booster Sell Price CardMarket]]*tbl_MTG_Set[[#This Row],[Play Booster Expected Market Value]]/tbl_MTG_Set[[#This Row],[Play Boost Sealed Market Value]]</f>
        <v/>
      </c>
    </row>
    <row r="127" ht="15" customHeight="1" s="20">
      <c r="A127" s="19" t="n">
        <v>652</v>
      </c>
      <c r="B127" s="19" t="inlineStr">
        <is>
          <t>Born of the Gods Tokens TBNG</t>
        </is>
      </c>
      <c r="C127" s="19" t="n">
        <v>11</v>
      </c>
      <c r="D127" s="28" t="n">
        <v>41677</v>
      </c>
      <c r="F127" s="19" t="inlineStr">
        <is>
          <t>en es fr de it pt ja ko ru 汉语 漢語</t>
        </is>
      </c>
      <c r="G127" s="19" t="n">
        <v>1250</v>
      </c>
      <c r="H127" s="19">
        <f>MONTH(NOW())+12*YEAR(NOW())-MONTH(tbl_MTG_Set[[#This Row],[Released On]])-12*YEAR(tbl_MTG_Set[[#This Row],[Released On]])</f>
        <v/>
      </c>
      <c r="I127" s="19">
        <f>_xlfn.xlookup(tbl_MTG_Set[[#This Row],[Type Name]], tbl_MTG_Set_Type[Set Type], tbl_MTG_Set_Type[Index], "(Set Type not found)")</f>
        <v/>
      </c>
      <c r="J127" s="19">
        <f>_xlfn.xlookup(tbl_MTG_Set[[#This Row],[Type Name]], tbl_MTG_Set_Type[Set Type], tbl_MTG_Set_Type[Buy Window Month Start], "(Set Type not found)")</f>
        <v/>
      </c>
      <c r="K127" s="28">
        <f>tbl_MTG_Set[[#This Row],[Released On]]+tbl_MTG_Set[[#This Row],[Buy Window Month Start]]*365.25/12</f>
        <v/>
      </c>
      <c r="L127" s="19">
        <f>_xlfn.xlookup(tbl_MTG_Set[[#This Row],[Type Name]], tbl_MTG_Set_Type[Set Type], tbl_MTG_Set_Type[Buy Window Month End], "(Set Type not found)", 0, 1)</f>
        <v/>
      </c>
      <c r="M127" s="28">
        <f>tbl_MTG_Set[[#This Row],[Released On]]+tbl_MTG_Set[[#This Row],[Buy Window Month End]]*365.25/12</f>
        <v/>
      </c>
      <c r="N127" s="28">
        <f>AND(NOW()&gt;=tbl_MTG_Set[[#This Row],[Buy Window Start]], NOW()&lt;=tbl_MTG_Set[[#This Row],[Buy Window End]])</f>
        <v/>
      </c>
      <c r="O127" s="19">
        <f>_xlfn.xlookup(tbl_MTG_Set[[#This Row],[Type Name]], tbl_MTG_Set_Type[Set Type], tbl_MTG_Set_Type[Heavy Printing Window Month Start], "(Set Type not found)", 0, 1)</f>
        <v/>
      </c>
      <c r="P127" s="28">
        <f>tbl_MTG_Set[[#This Row],[Released On]]+tbl_MTG_Set[[#This Row],[Heavy Printing Window Month Start]]*365.25/12</f>
        <v/>
      </c>
      <c r="Q127" s="19">
        <f>_xlfn.xlookup(tbl_MTG_Set[[#This Row],[Type Name]], tbl_MTG_Set_Type[Set Type], tbl_MTG_Set_Type[Heavy Printing Window Month End], "(Set Type not found)", 0, 1)</f>
        <v/>
      </c>
      <c r="R127" s="28">
        <f>tbl_MTG_Set[[#This Row],[Released On]]+tbl_MTG_Set[[#This Row],[Heavy Printing Window Month End]]*365.25/12</f>
        <v/>
      </c>
      <c r="S127" s="28">
        <f>AND(NOW()&gt;=tbl_MTG_Set[[#This Row],[Heavy Printing Window Start]], NOW()&lt;=tbl_MTG_Set[[#This Row],[Heavy Printing Window End]])</f>
        <v/>
      </c>
      <c r="T127" s="19">
        <f>_xlfn.xlookup(tbl_MTG_Set[[#This Row],[Type Name]], tbl_MTG_Set_Type[Set Type], tbl_MTG_Set_Type[Sell Window Month Start], "(Set Type not found)", 0, 1)</f>
        <v/>
      </c>
      <c r="U127" s="28">
        <f>tbl_MTG_Set[[#This Row],[Released On]]+tbl_MTG_Set[[#This Row],[Sell Window Month Start]]*365.25/12</f>
        <v/>
      </c>
      <c r="V127" s="19">
        <f>_xlfn.xlookup(tbl_MTG_Set[[#This Row],[Type Name]], tbl_MTG_Set_Type[Set Type], tbl_MTG_Set_Type[Sell Window Month End], "(Set Type not found)", 0, 1)</f>
        <v/>
      </c>
      <c r="W127" s="28">
        <f>tbl_MTG_Set[[#This Row],[Released On]]+tbl_MTG_Set[[#This Row],[Sell Window Month End]]*365.25/12</f>
        <v/>
      </c>
      <c r="X127" s="28">
        <f>AND(NOW()&gt;=tbl_MTG_Set[[#This Row],[Sell Window Start]], NOW()&lt;=tbl_MTG_Set[[#This Row],[Sell Window End]])</f>
        <v/>
      </c>
      <c r="AG127" s="23" t="n"/>
      <c r="AH127" s="23" t="n"/>
      <c r="AJ127" s="23">
        <f t="array" ref="AJ127:AJ127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127" s="23">
        <f t="array" ref="AK127:AK127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127" s="24">
        <f>_xlfn.xlookup(tbl_MTG_Set[[#This Row],[Play Booster Box Product Id]], tbl_Product[Product Id], tbl_Product[Pack Size])</f>
        <v/>
      </c>
      <c r="AM127" s="23">
        <f>(tbl_MTG_Set[[#This Row],[Play Booster Box Cost]]+v_Item_Shipping_Cost_In)/tbl_MTG_Set[[#This Row],[Play Booster Box Size]]</f>
        <v/>
      </c>
      <c r="AN127" s="23" t="n"/>
      <c r="AO127" s="23" t="n"/>
      <c r="AP127" s="23" t="n"/>
      <c r="AQ127" s="23" t="n"/>
      <c r="AT127" s="23">
        <f>tbl_MTG_Set[[#This Row],[Play Booster Sell Price CardMarket]]*tbl_MTG_Set[[#This Row],[Play Booster Expected Market Value]]/tbl_MTG_Set[[#This Row],[Play Boost Sealed Market Value]]</f>
        <v/>
      </c>
    </row>
    <row r="128" ht="15" customHeight="1" s="20">
      <c r="A128" s="19" t="n">
        <v>111</v>
      </c>
      <c r="B128" s="19" t="inlineStr">
        <is>
          <t>Breaking News OTP</t>
        </is>
      </c>
      <c r="C128" s="19" t="n">
        <v>80</v>
      </c>
      <c r="D128" s="28" t="n">
        <v>45401</v>
      </c>
      <c r="E128" s="19" t="inlineStr">
        <is>
          <t>Micro-sets</t>
        </is>
      </c>
      <c r="F128" s="19" t="inlineStr">
        <is>
          <t>en es fr de it pt ja ko ru 汉语 漢語</t>
        </is>
      </c>
      <c r="G128" s="19" t="n">
        <v>168</v>
      </c>
      <c r="H128" s="19">
        <f>MONTH(NOW())+12*YEAR(NOW())-MONTH(tbl_MTG_Set[[#This Row],[Released On]])-12*YEAR(tbl_MTG_Set[[#This Row],[Released On]])</f>
        <v/>
      </c>
      <c r="I128" s="19">
        <f>_xlfn.xlookup(tbl_MTG_Set[[#This Row],[Type Name]], tbl_MTG_Set_Type[Set Type], tbl_MTG_Set_Type[Index], "(Set Type not found)")</f>
        <v/>
      </c>
      <c r="J128" s="19">
        <f>_xlfn.xlookup(tbl_MTG_Set[[#This Row],[Type Name]], tbl_MTG_Set_Type[Set Type], tbl_MTG_Set_Type[Buy Window Month Start], "(Set Type not found)")</f>
        <v/>
      </c>
      <c r="K128" s="28">
        <f>tbl_MTG_Set[[#This Row],[Released On]]+tbl_MTG_Set[[#This Row],[Buy Window Month Start]]*365.25/12</f>
        <v/>
      </c>
      <c r="L128" s="19">
        <f>_xlfn.xlookup(tbl_MTG_Set[[#This Row],[Type Name]], tbl_MTG_Set_Type[Set Type], tbl_MTG_Set_Type[Buy Window Month End], "(Set Type not found)", 0, 1)</f>
        <v/>
      </c>
      <c r="M128" s="28">
        <f>tbl_MTG_Set[[#This Row],[Released On]]+tbl_MTG_Set[[#This Row],[Buy Window Month End]]*365.25/12</f>
        <v/>
      </c>
      <c r="N128" s="28">
        <f>AND(NOW()&gt;=tbl_MTG_Set[[#This Row],[Buy Window Start]], NOW()&lt;=tbl_MTG_Set[[#This Row],[Buy Window End]])</f>
        <v/>
      </c>
      <c r="O128" s="19">
        <f>_xlfn.xlookup(tbl_MTG_Set[[#This Row],[Type Name]], tbl_MTG_Set_Type[Set Type], tbl_MTG_Set_Type[Heavy Printing Window Month Start], "(Set Type not found)", 0, 1)</f>
        <v/>
      </c>
      <c r="P128" s="28">
        <f>tbl_MTG_Set[[#This Row],[Released On]]+tbl_MTG_Set[[#This Row],[Heavy Printing Window Month Start]]*365.25/12</f>
        <v/>
      </c>
      <c r="Q128" s="19">
        <f>_xlfn.xlookup(tbl_MTG_Set[[#This Row],[Type Name]], tbl_MTG_Set_Type[Set Type], tbl_MTG_Set_Type[Heavy Printing Window Month End], "(Set Type not found)", 0, 1)</f>
        <v/>
      </c>
      <c r="R128" s="28">
        <f>tbl_MTG_Set[[#This Row],[Released On]]+tbl_MTG_Set[[#This Row],[Heavy Printing Window Month End]]*365.25/12</f>
        <v/>
      </c>
      <c r="S128" s="28">
        <f>AND(NOW()&gt;=tbl_MTG_Set[[#This Row],[Heavy Printing Window Start]], NOW()&lt;=tbl_MTG_Set[[#This Row],[Heavy Printing Window End]])</f>
        <v/>
      </c>
      <c r="T128" s="19">
        <f>_xlfn.xlookup(tbl_MTG_Set[[#This Row],[Type Name]], tbl_MTG_Set_Type[Set Type], tbl_MTG_Set_Type[Sell Window Month Start], "(Set Type not found)", 0, 1)</f>
        <v/>
      </c>
      <c r="U128" s="28">
        <f>tbl_MTG_Set[[#This Row],[Released On]]+tbl_MTG_Set[[#This Row],[Sell Window Month Start]]*365.25/12</f>
        <v/>
      </c>
      <c r="V128" s="19">
        <f>_xlfn.xlookup(tbl_MTG_Set[[#This Row],[Type Name]], tbl_MTG_Set_Type[Set Type], tbl_MTG_Set_Type[Sell Window Month End], "(Set Type not found)", 0, 1)</f>
        <v/>
      </c>
      <c r="W128" s="28">
        <f>tbl_MTG_Set[[#This Row],[Released On]]+tbl_MTG_Set[[#This Row],[Sell Window Month End]]*365.25/12</f>
        <v/>
      </c>
      <c r="X128" s="28">
        <f>AND(NOW()&gt;=tbl_MTG_Set[[#This Row],[Sell Window Start]], NOW()&lt;=tbl_MTG_Set[[#This Row],[Sell Window End]])</f>
        <v/>
      </c>
      <c r="AG128" s="23" t="n"/>
      <c r="AH128" s="23" t="n"/>
      <c r="AJ128" s="23">
        <f t="array" ref="AJ128:AJ128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128" s="23">
        <f t="array" ref="AK128:AK128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128" s="24">
        <f>_xlfn.xlookup(tbl_MTG_Set[[#This Row],[Play Booster Box Product Id]], tbl_Product[Product Id], tbl_Product[Pack Size])</f>
        <v/>
      </c>
      <c r="AM128" s="23">
        <f>(tbl_MTG_Set[[#This Row],[Play Booster Box Cost]]+v_Item_Shipping_Cost_In)/tbl_MTG_Set[[#This Row],[Play Booster Box Size]]</f>
        <v/>
      </c>
      <c r="AN128" s="23" t="n"/>
      <c r="AO128" s="23" t="n"/>
      <c r="AP128" s="23" t="n"/>
      <c r="AQ128" s="23" t="n"/>
      <c r="AT128" s="23">
        <f>tbl_MTG_Set[[#This Row],[Play Booster Sell Price CardMarket]]*tbl_MTG_Set[[#This Row],[Play Booster Expected Market Value]]/tbl_MTG_Set[[#This Row],[Play Boost Sealed Market Value]]</f>
        <v/>
      </c>
    </row>
    <row r="129" ht="15" customHeight="1" s="20">
      <c r="A129" s="19" t="n">
        <v>112</v>
      </c>
      <c r="B129" s="19" t="inlineStr">
        <is>
          <t>Breaking News Tokens TOTP</t>
        </is>
      </c>
      <c r="C129" s="19" t="n">
        <v>5</v>
      </c>
      <c r="D129" s="28" t="n">
        <v>45401</v>
      </c>
      <c r="E129" s="19" t="inlineStr">
        <is>
          <t>Micro-sets</t>
        </is>
      </c>
      <c r="F129" s="19" t="inlineStr">
        <is>
          <t>en es fr de it pt ja ko ru 汉语 漢語</t>
        </is>
      </c>
      <c r="G129" s="19" t="n">
        <v>170</v>
      </c>
      <c r="H129" s="19">
        <f>MONTH(NOW())+12*YEAR(NOW())-MONTH(tbl_MTG_Set[[#This Row],[Released On]])-12*YEAR(tbl_MTG_Set[[#This Row],[Released On]])</f>
        <v/>
      </c>
      <c r="I129" s="19">
        <f>_xlfn.xlookup(tbl_MTG_Set[[#This Row],[Type Name]], tbl_MTG_Set_Type[Set Type], tbl_MTG_Set_Type[Index], "(Set Type not found)")</f>
        <v/>
      </c>
      <c r="J129" s="19">
        <f>_xlfn.xlookup(tbl_MTG_Set[[#This Row],[Type Name]], tbl_MTG_Set_Type[Set Type], tbl_MTG_Set_Type[Buy Window Month Start], "(Set Type not found)")</f>
        <v/>
      </c>
      <c r="K129" s="28">
        <f>tbl_MTG_Set[[#This Row],[Released On]]+tbl_MTG_Set[[#This Row],[Buy Window Month Start]]*365.25/12</f>
        <v/>
      </c>
      <c r="L129" s="19">
        <f>_xlfn.xlookup(tbl_MTG_Set[[#This Row],[Type Name]], tbl_MTG_Set_Type[Set Type], tbl_MTG_Set_Type[Buy Window Month End], "(Set Type not found)", 0, 1)</f>
        <v/>
      </c>
      <c r="M129" s="28">
        <f>tbl_MTG_Set[[#This Row],[Released On]]+tbl_MTG_Set[[#This Row],[Buy Window Month End]]*365.25/12</f>
        <v/>
      </c>
      <c r="N129" s="28">
        <f>AND(NOW()&gt;=tbl_MTG_Set[[#This Row],[Buy Window Start]], NOW()&lt;=tbl_MTG_Set[[#This Row],[Buy Window End]])</f>
        <v/>
      </c>
      <c r="O129" s="19">
        <f>_xlfn.xlookup(tbl_MTG_Set[[#This Row],[Type Name]], tbl_MTG_Set_Type[Set Type], tbl_MTG_Set_Type[Heavy Printing Window Month Start], "(Set Type not found)", 0, 1)</f>
        <v/>
      </c>
      <c r="P129" s="28">
        <f>tbl_MTG_Set[[#This Row],[Released On]]+tbl_MTG_Set[[#This Row],[Heavy Printing Window Month Start]]*365.25/12</f>
        <v/>
      </c>
      <c r="Q129" s="19">
        <f>_xlfn.xlookup(tbl_MTG_Set[[#This Row],[Type Name]], tbl_MTG_Set_Type[Set Type], tbl_MTG_Set_Type[Heavy Printing Window Month End], "(Set Type not found)", 0, 1)</f>
        <v/>
      </c>
      <c r="R129" s="28">
        <f>tbl_MTG_Set[[#This Row],[Released On]]+tbl_MTG_Set[[#This Row],[Heavy Printing Window Month End]]*365.25/12</f>
        <v/>
      </c>
      <c r="S129" s="28">
        <f>AND(NOW()&gt;=tbl_MTG_Set[[#This Row],[Heavy Printing Window Start]], NOW()&lt;=tbl_MTG_Set[[#This Row],[Heavy Printing Window End]])</f>
        <v/>
      </c>
      <c r="T129" s="19">
        <f>_xlfn.xlookup(tbl_MTG_Set[[#This Row],[Type Name]], tbl_MTG_Set_Type[Set Type], tbl_MTG_Set_Type[Sell Window Month Start], "(Set Type not found)", 0, 1)</f>
        <v/>
      </c>
      <c r="U129" s="28">
        <f>tbl_MTG_Set[[#This Row],[Released On]]+tbl_MTG_Set[[#This Row],[Sell Window Month Start]]*365.25/12</f>
        <v/>
      </c>
      <c r="V129" s="19">
        <f>_xlfn.xlookup(tbl_MTG_Set[[#This Row],[Type Name]], tbl_MTG_Set_Type[Set Type], tbl_MTG_Set_Type[Sell Window Month End], "(Set Type not found)", 0, 1)</f>
        <v/>
      </c>
      <c r="W129" s="28">
        <f>tbl_MTG_Set[[#This Row],[Released On]]+tbl_MTG_Set[[#This Row],[Sell Window Month End]]*365.25/12</f>
        <v/>
      </c>
      <c r="X129" s="28">
        <f>AND(NOW()&gt;=tbl_MTG_Set[[#This Row],[Sell Window Start]], NOW()&lt;=tbl_MTG_Set[[#This Row],[Sell Window End]])</f>
        <v/>
      </c>
      <c r="AG129" s="23" t="n"/>
      <c r="AH129" s="23" t="n"/>
      <c r="AJ129" s="23">
        <f t="array" ref="AJ129:AJ129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129" s="23">
        <f t="array" ref="AK129:AK129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129" s="24">
        <f>_xlfn.xlookup(tbl_MTG_Set[[#This Row],[Play Booster Box Product Id]], tbl_Product[Product Id], tbl_Product[Pack Size])</f>
        <v/>
      </c>
      <c r="AM129" s="23">
        <f>(tbl_MTG_Set[[#This Row],[Play Booster Box Cost]]+v_Item_Shipping_Cost_In)/tbl_MTG_Set[[#This Row],[Play Booster Box Size]]</f>
        <v/>
      </c>
      <c r="AN129" s="23" t="n"/>
      <c r="AO129" s="23" t="n"/>
      <c r="AP129" s="23" t="n"/>
      <c r="AQ129" s="23" t="n"/>
      <c r="AT129" s="23">
        <f>tbl_MTG_Set[[#This Row],[Play Booster Sell Price CardMarket]]*tbl_MTG_Set[[#This Row],[Play Booster Expected Market Value]]/tbl_MTG_Set[[#This Row],[Play Boost Sealed Market Value]]</f>
        <v/>
      </c>
    </row>
    <row r="130" ht="15" customHeight="1" s="20">
      <c r="A130" s="19" t="n">
        <v>992</v>
      </c>
      <c r="B130" s="19" t="inlineStr">
        <is>
          <t>Celebration Cards PCEL</t>
        </is>
      </c>
      <c r="C130" s="19" t="n">
        <v>9</v>
      </c>
      <c r="D130" s="28" t="n">
        <v>35291</v>
      </c>
      <c r="F130" s="19" t="inlineStr">
        <is>
          <t>en es fr de it pt ja ko ru 汉语 漢語</t>
        </is>
      </c>
      <c r="G130" s="19" t="n">
        <v>1930</v>
      </c>
      <c r="H130" s="19">
        <f>MONTH(NOW())+12*YEAR(NOW())-MONTH(tbl_MTG_Set[[#This Row],[Released On]])-12*YEAR(tbl_MTG_Set[[#This Row],[Released On]])</f>
        <v/>
      </c>
      <c r="I130" s="19">
        <f>_xlfn.xlookup(tbl_MTG_Set[[#This Row],[Type Name]], tbl_MTG_Set_Type[Set Type], tbl_MTG_Set_Type[Index], "(Set Type not found)")</f>
        <v/>
      </c>
      <c r="J130" s="19">
        <f>_xlfn.xlookup(tbl_MTG_Set[[#This Row],[Type Name]], tbl_MTG_Set_Type[Set Type], tbl_MTG_Set_Type[Buy Window Month Start], "(Set Type not found)")</f>
        <v/>
      </c>
      <c r="K130" s="28">
        <f>tbl_MTG_Set[[#This Row],[Released On]]+tbl_MTG_Set[[#This Row],[Buy Window Month Start]]*365.25/12</f>
        <v/>
      </c>
      <c r="L130" s="19">
        <f>_xlfn.xlookup(tbl_MTG_Set[[#This Row],[Type Name]], tbl_MTG_Set_Type[Set Type], tbl_MTG_Set_Type[Buy Window Month End], "(Set Type not found)", 0, 1)</f>
        <v/>
      </c>
      <c r="M130" s="28">
        <f>tbl_MTG_Set[[#This Row],[Released On]]+tbl_MTG_Set[[#This Row],[Buy Window Month End]]*365.25/12</f>
        <v/>
      </c>
      <c r="N130" s="28">
        <f>AND(NOW()&gt;=tbl_MTG_Set[[#This Row],[Buy Window Start]], NOW()&lt;=tbl_MTG_Set[[#This Row],[Buy Window End]])</f>
        <v/>
      </c>
      <c r="O130" s="19">
        <f>_xlfn.xlookup(tbl_MTG_Set[[#This Row],[Type Name]], tbl_MTG_Set_Type[Set Type], tbl_MTG_Set_Type[Heavy Printing Window Month Start], "(Set Type not found)", 0, 1)</f>
        <v/>
      </c>
      <c r="P130" s="28">
        <f>tbl_MTG_Set[[#This Row],[Released On]]+tbl_MTG_Set[[#This Row],[Heavy Printing Window Month Start]]*365.25/12</f>
        <v/>
      </c>
      <c r="Q130" s="19">
        <f>_xlfn.xlookup(tbl_MTG_Set[[#This Row],[Type Name]], tbl_MTG_Set_Type[Set Type], tbl_MTG_Set_Type[Heavy Printing Window Month End], "(Set Type not found)", 0, 1)</f>
        <v/>
      </c>
      <c r="R130" s="28">
        <f>tbl_MTG_Set[[#This Row],[Released On]]+tbl_MTG_Set[[#This Row],[Heavy Printing Window Month End]]*365.25/12</f>
        <v/>
      </c>
      <c r="S130" s="28">
        <f>AND(NOW()&gt;=tbl_MTG_Set[[#This Row],[Heavy Printing Window Start]], NOW()&lt;=tbl_MTG_Set[[#This Row],[Heavy Printing Window End]])</f>
        <v/>
      </c>
      <c r="T130" s="19">
        <f>_xlfn.xlookup(tbl_MTG_Set[[#This Row],[Type Name]], tbl_MTG_Set_Type[Set Type], tbl_MTG_Set_Type[Sell Window Month Start], "(Set Type not found)", 0, 1)</f>
        <v/>
      </c>
      <c r="U130" s="28">
        <f>tbl_MTG_Set[[#This Row],[Released On]]+tbl_MTG_Set[[#This Row],[Sell Window Month Start]]*365.25/12</f>
        <v/>
      </c>
      <c r="V130" s="19">
        <f>_xlfn.xlookup(tbl_MTG_Set[[#This Row],[Type Name]], tbl_MTG_Set_Type[Set Type], tbl_MTG_Set_Type[Sell Window Month End], "(Set Type not found)", 0, 1)</f>
        <v/>
      </c>
      <c r="W130" s="28">
        <f>tbl_MTG_Set[[#This Row],[Released On]]+tbl_MTG_Set[[#This Row],[Sell Window Month End]]*365.25/12</f>
        <v/>
      </c>
      <c r="X130" s="28">
        <f>AND(NOW()&gt;=tbl_MTG_Set[[#This Row],[Sell Window Start]], NOW()&lt;=tbl_MTG_Set[[#This Row],[Sell Window End]])</f>
        <v/>
      </c>
      <c r="AG130" s="23" t="n"/>
      <c r="AH130" s="23" t="n"/>
      <c r="AJ130" s="23">
        <f t="array" ref="AJ130:AJ130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130" s="23">
        <f t="array" ref="AK130:AK130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130" s="24">
        <f>_xlfn.xlookup(tbl_MTG_Set[[#This Row],[Play Booster Box Product Id]], tbl_Product[Product Id], tbl_Product[Pack Size])</f>
        <v/>
      </c>
      <c r="AM130" s="23">
        <f>(tbl_MTG_Set[[#This Row],[Play Booster Box Cost]]+v_Item_Shipping_Cost_In)/tbl_MTG_Set[[#This Row],[Play Booster Box Size]]</f>
        <v/>
      </c>
      <c r="AN130" s="23" t="n"/>
      <c r="AO130" s="23" t="n"/>
      <c r="AP130" s="23" t="n"/>
      <c r="AQ130" s="23" t="n"/>
      <c r="AT130" s="23">
        <f>tbl_MTG_Set[[#This Row],[Play Booster Sell Price CardMarket]]*tbl_MTG_Set[[#This Row],[Play Booster Expected Market Value]]/tbl_MTG_Set[[#This Row],[Play Boost Sealed Market Value]]</f>
        <v/>
      </c>
    </row>
    <row r="131" ht="15" customHeight="1" s="20">
      <c r="A131" s="19" t="n">
        <v>284</v>
      </c>
      <c r="B131" s="19" t="inlineStr">
        <is>
          <t>Challenger Decks 2022 Q07</t>
        </is>
      </c>
      <c r="C131" s="19" t="n">
        <v>1</v>
      </c>
      <c r="D131" s="28" t="n">
        <v>44652</v>
      </c>
      <c r="F131" s="19" t="inlineStr">
        <is>
          <t>en es fr de it pt ja ko ru 汉语 漢語</t>
        </is>
      </c>
      <c r="G131" s="19" t="n">
        <v>514</v>
      </c>
      <c r="H131" s="19">
        <f>MONTH(NOW())+12*YEAR(NOW())-MONTH(tbl_MTG_Set[[#This Row],[Released On]])-12*YEAR(tbl_MTG_Set[[#This Row],[Released On]])</f>
        <v/>
      </c>
      <c r="I131" s="19">
        <f>_xlfn.xlookup(tbl_MTG_Set[[#This Row],[Type Name]], tbl_MTG_Set_Type[Set Type], tbl_MTG_Set_Type[Index], "(Set Type not found)")</f>
        <v/>
      </c>
      <c r="J131" s="19">
        <f>_xlfn.xlookup(tbl_MTG_Set[[#This Row],[Type Name]], tbl_MTG_Set_Type[Set Type], tbl_MTG_Set_Type[Buy Window Month Start], "(Set Type not found)")</f>
        <v/>
      </c>
      <c r="K131" s="28">
        <f>tbl_MTG_Set[[#This Row],[Released On]]+tbl_MTG_Set[[#This Row],[Buy Window Month Start]]*365.25/12</f>
        <v/>
      </c>
      <c r="L131" s="19">
        <f>_xlfn.xlookup(tbl_MTG_Set[[#This Row],[Type Name]], tbl_MTG_Set_Type[Set Type], tbl_MTG_Set_Type[Buy Window Month End], "(Set Type not found)", 0, 1)</f>
        <v/>
      </c>
      <c r="M131" s="28">
        <f>tbl_MTG_Set[[#This Row],[Released On]]+tbl_MTG_Set[[#This Row],[Buy Window Month End]]*365.25/12</f>
        <v/>
      </c>
      <c r="N131" s="28">
        <f>AND(NOW()&gt;=tbl_MTG_Set[[#This Row],[Buy Window Start]], NOW()&lt;=tbl_MTG_Set[[#This Row],[Buy Window End]])</f>
        <v/>
      </c>
      <c r="O131" s="19">
        <f>_xlfn.xlookup(tbl_MTG_Set[[#This Row],[Type Name]], tbl_MTG_Set_Type[Set Type], tbl_MTG_Set_Type[Heavy Printing Window Month Start], "(Set Type not found)", 0, 1)</f>
        <v/>
      </c>
      <c r="P131" s="28">
        <f>tbl_MTG_Set[[#This Row],[Released On]]+tbl_MTG_Set[[#This Row],[Heavy Printing Window Month Start]]*365.25/12</f>
        <v/>
      </c>
      <c r="Q131" s="19">
        <f>_xlfn.xlookup(tbl_MTG_Set[[#This Row],[Type Name]], tbl_MTG_Set_Type[Set Type], tbl_MTG_Set_Type[Heavy Printing Window Month End], "(Set Type not found)", 0, 1)</f>
        <v/>
      </c>
      <c r="R131" s="28">
        <f>tbl_MTG_Set[[#This Row],[Released On]]+tbl_MTG_Set[[#This Row],[Heavy Printing Window Month End]]*365.25/12</f>
        <v/>
      </c>
      <c r="S131" s="28">
        <f>AND(NOW()&gt;=tbl_MTG_Set[[#This Row],[Heavy Printing Window Start]], NOW()&lt;=tbl_MTG_Set[[#This Row],[Heavy Printing Window End]])</f>
        <v/>
      </c>
      <c r="T131" s="19">
        <f>_xlfn.xlookup(tbl_MTG_Set[[#This Row],[Type Name]], tbl_MTG_Set_Type[Set Type], tbl_MTG_Set_Type[Sell Window Month Start], "(Set Type not found)", 0, 1)</f>
        <v/>
      </c>
      <c r="U131" s="28">
        <f>tbl_MTG_Set[[#This Row],[Released On]]+tbl_MTG_Set[[#This Row],[Sell Window Month Start]]*365.25/12</f>
        <v/>
      </c>
      <c r="V131" s="19">
        <f>_xlfn.xlookup(tbl_MTG_Set[[#This Row],[Type Name]], tbl_MTG_Set_Type[Set Type], tbl_MTG_Set_Type[Sell Window Month End], "(Set Type not found)", 0, 1)</f>
        <v/>
      </c>
      <c r="W131" s="28">
        <f>tbl_MTG_Set[[#This Row],[Released On]]+tbl_MTG_Set[[#This Row],[Sell Window Month End]]*365.25/12</f>
        <v/>
      </c>
      <c r="X131" s="28">
        <f>AND(NOW()&gt;=tbl_MTG_Set[[#This Row],[Sell Window Start]], NOW()&lt;=tbl_MTG_Set[[#This Row],[Sell Window End]])</f>
        <v/>
      </c>
      <c r="AG131" s="23" t="n"/>
      <c r="AH131" s="23" t="n"/>
      <c r="AJ131" s="23">
        <f t="array" ref="AJ131:AJ131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131" s="23">
        <f t="array" ref="AK131:AK131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131" s="24">
        <f>_xlfn.xlookup(tbl_MTG_Set[[#This Row],[Play Booster Box Product Id]], tbl_Product[Product Id], tbl_Product[Pack Size])</f>
        <v/>
      </c>
      <c r="AM131" s="23">
        <f>(tbl_MTG_Set[[#This Row],[Play Booster Box Cost]]+v_Item_Shipping_Cost_In)/tbl_MTG_Set[[#This Row],[Play Booster Box Size]]</f>
        <v/>
      </c>
      <c r="AN131" s="23" t="n"/>
      <c r="AO131" s="23" t="n"/>
      <c r="AP131" s="23" t="n"/>
      <c r="AQ131" s="23" t="n"/>
      <c r="AT131" s="23">
        <f>tbl_MTG_Set[[#This Row],[Play Booster Sell Price CardMarket]]*tbl_MTG_Set[[#This Row],[Play Booster Expected Market Value]]/tbl_MTG_Set[[#This Row],[Play Boost Sealed Market Value]]</f>
        <v/>
      </c>
    </row>
    <row r="132" ht="15" customHeight="1" s="20">
      <c r="A132" s="19" t="n">
        <v>879</v>
      </c>
      <c r="B132" s="19" t="inlineStr">
        <is>
          <t>Champions of Kamigawa CHK</t>
        </is>
      </c>
      <c r="C132" s="19" t="n">
        <v>307</v>
      </c>
      <c r="D132" s="28" t="n">
        <v>38261</v>
      </c>
      <c r="F132" s="19" t="inlineStr">
        <is>
          <t>en es fr de it pt ja ko ru 汉语 漢語</t>
        </is>
      </c>
      <c r="G132" s="19" t="n">
        <v>1704</v>
      </c>
      <c r="H132" s="19">
        <f>MONTH(NOW())+12*YEAR(NOW())-MONTH(tbl_MTG_Set[[#This Row],[Released On]])-12*YEAR(tbl_MTG_Set[[#This Row],[Released On]])</f>
        <v/>
      </c>
      <c r="I132" s="19">
        <f>_xlfn.xlookup(tbl_MTG_Set[[#This Row],[Type Name]], tbl_MTG_Set_Type[Set Type], tbl_MTG_Set_Type[Index], "(Set Type not found)")</f>
        <v/>
      </c>
      <c r="J132" s="19">
        <f>_xlfn.xlookup(tbl_MTG_Set[[#This Row],[Type Name]], tbl_MTG_Set_Type[Set Type], tbl_MTG_Set_Type[Buy Window Month Start], "(Set Type not found)")</f>
        <v/>
      </c>
      <c r="K132" s="28">
        <f>tbl_MTG_Set[[#This Row],[Released On]]+tbl_MTG_Set[[#This Row],[Buy Window Month Start]]*365.25/12</f>
        <v/>
      </c>
      <c r="L132" s="19">
        <f>_xlfn.xlookup(tbl_MTG_Set[[#This Row],[Type Name]], tbl_MTG_Set_Type[Set Type], tbl_MTG_Set_Type[Buy Window Month End], "(Set Type not found)", 0, 1)</f>
        <v/>
      </c>
      <c r="M132" s="28">
        <f>tbl_MTG_Set[[#This Row],[Released On]]+tbl_MTG_Set[[#This Row],[Buy Window Month End]]*365.25/12</f>
        <v/>
      </c>
      <c r="N132" s="28">
        <f>AND(NOW()&gt;=tbl_MTG_Set[[#This Row],[Buy Window Start]], NOW()&lt;=tbl_MTG_Set[[#This Row],[Buy Window End]])</f>
        <v/>
      </c>
      <c r="O132" s="19">
        <f>_xlfn.xlookup(tbl_MTG_Set[[#This Row],[Type Name]], tbl_MTG_Set_Type[Set Type], tbl_MTG_Set_Type[Heavy Printing Window Month Start], "(Set Type not found)", 0, 1)</f>
        <v/>
      </c>
      <c r="P132" s="28">
        <f>tbl_MTG_Set[[#This Row],[Released On]]+tbl_MTG_Set[[#This Row],[Heavy Printing Window Month Start]]*365.25/12</f>
        <v/>
      </c>
      <c r="Q132" s="19">
        <f>_xlfn.xlookup(tbl_MTG_Set[[#This Row],[Type Name]], tbl_MTG_Set_Type[Set Type], tbl_MTG_Set_Type[Heavy Printing Window Month End], "(Set Type not found)", 0, 1)</f>
        <v/>
      </c>
      <c r="R132" s="28">
        <f>tbl_MTG_Set[[#This Row],[Released On]]+tbl_MTG_Set[[#This Row],[Heavy Printing Window Month End]]*365.25/12</f>
        <v/>
      </c>
      <c r="S132" s="28">
        <f>AND(NOW()&gt;=tbl_MTG_Set[[#This Row],[Heavy Printing Window Start]], NOW()&lt;=tbl_MTG_Set[[#This Row],[Heavy Printing Window End]])</f>
        <v/>
      </c>
      <c r="T132" s="19">
        <f>_xlfn.xlookup(tbl_MTG_Set[[#This Row],[Type Name]], tbl_MTG_Set_Type[Set Type], tbl_MTG_Set_Type[Sell Window Month Start], "(Set Type not found)", 0, 1)</f>
        <v/>
      </c>
      <c r="U132" s="28">
        <f>tbl_MTG_Set[[#This Row],[Released On]]+tbl_MTG_Set[[#This Row],[Sell Window Month Start]]*365.25/12</f>
        <v/>
      </c>
      <c r="V132" s="19">
        <f>_xlfn.xlookup(tbl_MTG_Set[[#This Row],[Type Name]], tbl_MTG_Set_Type[Set Type], tbl_MTG_Set_Type[Sell Window Month End], "(Set Type not found)", 0, 1)</f>
        <v/>
      </c>
      <c r="W132" s="28">
        <f>tbl_MTG_Set[[#This Row],[Released On]]+tbl_MTG_Set[[#This Row],[Sell Window Month End]]*365.25/12</f>
        <v/>
      </c>
      <c r="X132" s="28">
        <f>AND(NOW()&gt;=tbl_MTG_Set[[#This Row],[Sell Window Start]], NOW()&lt;=tbl_MTG_Set[[#This Row],[Sell Window End]])</f>
        <v/>
      </c>
      <c r="AG132" s="23" t="n"/>
      <c r="AH132" s="23" t="n"/>
      <c r="AJ132" s="23">
        <f t="array" ref="AJ132:AJ132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132" s="23">
        <f t="array" ref="AK132:AK132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132" s="24">
        <f>_xlfn.xlookup(tbl_MTG_Set[[#This Row],[Play Booster Box Product Id]], tbl_Product[Product Id], tbl_Product[Pack Size])</f>
        <v/>
      </c>
      <c r="AM132" s="23">
        <f>(tbl_MTG_Set[[#This Row],[Play Booster Box Cost]]+v_Item_Shipping_Cost_In)/tbl_MTG_Set[[#This Row],[Play Booster Box Size]]</f>
        <v/>
      </c>
      <c r="AN132" s="23" t="n"/>
      <c r="AO132" s="23" t="n"/>
      <c r="AP132" s="23" t="n"/>
      <c r="AQ132" s="23" t="n"/>
      <c r="AT132" s="23">
        <f>tbl_MTG_Set[[#This Row],[Play Booster Sell Price CardMarket]]*tbl_MTG_Set[[#This Row],[Play Booster Expected Market Value]]/tbl_MTG_Set[[#This Row],[Play Boost Sealed Market Value]]</f>
        <v/>
      </c>
    </row>
    <row r="133" ht="15" customHeight="1" s="20">
      <c r="A133" s="19" t="n">
        <v>880</v>
      </c>
      <c r="B133" s="19" t="inlineStr">
        <is>
          <t>Champions of Kamigawa Promos PCHK</t>
        </is>
      </c>
      <c r="C133" s="19" t="n">
        <v>1</v>
      </c>
      <c r="D133" s="28" t="n">
        <v>38261</v>
      </c>
      <c r="F133" s="19" t="inlineStr">
        <is>
          <t>en es fr de it pt ja ko ru 汉语 漢語</t>
        </is>
      </c>
      <c r="G133" s="19" t="n">
        <v>1706</v>
      </c>
      <c r="H133" s="19">
        <f>MONTH(NOW())+12*YEAR(NOW())-MONTH(tbl_MTG_Set[[#This Row],[Released On]])-12*YEAR(tbl_MTG_Set[[#This Row],[Released On]])</f>
        <v/>
      </c>
      <c r="I133" s="19">
        <f>_xlfn.xlookup(tbl_MTG_Set[[#This Row],[Type Name]], tbl_MTG_Set_Type[Set Type], tbl_MTG_Set_Type[Index], "(Set Type not found)")</f>
        <v/>
      </c>
      <c r="J133" s="19">
        <f>_xlfn.xlookup(tbl_MTG_Set[[#This Row],[Type Name]], tbl_MTG_Set_Type[Set Type], tbl_MTG_Set_Type[Buy Window Month Start], "(Set Type not found)")</f>
        <v/>
      </c>
      <c r="K133" s="28">
        <f>tbl_MTG_Set[[#This Row],[Released On]]+tbl_MTG_Set[[#This Row],[Buy Window Month Start]]*365.25/12</f>
        <v/>
      </c>
      <c r="L133" s="19">
        <f>_xlfn.xlookup(tbl_MTG_Set[[#This Row],[Type Name]], tbl_MTG_Set_Type[Set Type], tbl_MTG_Set_Type[Buy Window Month End], "(Set Type not found)", 0, 1)</f>
        <v/>
      </c>
      <c r="M133" s="28">
        <f>tbl_MTG_Set[[#This Row],[Released On]]+tbl_MTG_Set[[#This Row],[Buy Window Month End]]*365.25/12</f>
        <v/>
      </c>
      <c r="N133" s="28">
        <f>AND(NOW()&gt;=tbl_MTG_Set[[#This Row],[Buy Window Start]], NOW()&lt;=tbl_MTG_Set[[#This Row],[Buy Window End]])</f>
        <v/>
      </c>
      <c r="O133" s="19">
        <f>_xlfn.xlookup(tbl_MTG_Set[[#This Row],[Type Name]], tbl_MTG_Set_Type[Set Type], tbl_MTG_Set_Type[Heavy Printing Window Month Start], "(Set Type not found)", 0, 1)</f>
        <v/>
      </c>
      <c r="P133" s="28">
        <f>tbl_MTG_Set[[#This Row],[Released On]]+tbl_MTG_Set[[#This Row],[Heavy Printing Window Month Start]]*365.25/12</f>
        <v/>
      </c>
      <c r="Q133" s="19">
        <f>_xlfn.xlookup(tbl_MTG_Set[[#This Row],[Type Name]], tbl_MTG_Set_Type[Set Type], tbl_MTG_Set_Type[Heavy Printing Window Month End], "(Set Type not found)", 0, 1)</f>
        <v/>
      </c>
      <c r="R133" s="28">
        <f>tbl_MTG_Set[[#This Row],[Released On]]+tbl_MTG_Set[[#This Row],[Heavy Printing Window Month End]]*365.25/12</f>
        <v/>
      </c>
      <c r="S133" s="28">
        <f>AND(NOW()&gt;=tbl_MTG_Set[[#This Row],[Heavy Printing Window Start]], NOW()&lt;=tbl_MTG_Set[[#This Row],[Heavy Printing Window End]])</f>
        <v/>
      </c>
      <c r="T133" s="19">
        <f>_xlfn.xlookup(tbl_MTG_Set[[#This Row],[Type Name]], tbl_MTG_Set_Type[Set Type], tbl_MTG_Set_Type[Sell Window Month Start], "(Set Type not found)", 0, 1)</f>
        <v/>
      </c>
      <c r="U133" s="28">
        <f>tbl_MTG_Set[[#This Row],[Released On]]+tbl_MTG_Set[[#This Row],[Sell Window Month Start]]*365.25/12</f>
        <v/>
      </c>
      <c r="V133" s="19">
        <f>_xlfn.xlookup(tbl_MTG_Set[[#This Row],[Type Name]], tbl_MTG_Set_Type[Set Type], tbl_MTG_Set_Type[Sell Window Month End], "(Set Type not found)", 0, 1)</f>
        <v/>
      </c>
      <c r="W133" s="28">
        <f>tbl_MTG_Set[[#This Row],[Released On]]+tbl_MTG_Set[[#This Row],[Sell Window Month End]]*365.25/12</f>
        <v/>
      </c>
      <c r="X133" s="28">
        <f>AND(NOW()&gt;=tbl_MTG_Set[[#This Row],[Sell Window Start]], NOW()&lt;=tbl_MTG_Set[[#This Row],[Sell Window End]])</f>
        <v/>
      </c>
      <c r="AG133" s="23" t="n"/>
      <c r="AH133" s="23" t="n"/>
      <c r="AJ133" s="23">
        <f t="array" ref="AJ133:AJ133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133" s="23">
        <f t="array" ref="AK133:AK133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133" s="24">
        <f>_xlfn.xlookup(tbl_MTG_Set[[#This Row],[Play Booster Box Product Id]], tbl_Product[Product Id], tbl_Product[Pack Size])</f>
        <v/>
      </c>
      <c r="AM133" s="23">
        <f>(tbl_MTG_Set[[#This Row],[Play Booster Box Cost]]+v_Item_Shipping_Cost_In)/tbl_MTG_Set[[#This Row],[Play Booster Box Size]]</f>
        <v/>
      </c>
      <c r="AN133" s="23" t="n"/>
      <c r="AO133" s="23" t="n"/>
      <c r="AP133" s="23" t="n"/>
      <c r="AQ133" s="23" t="n"/>
      <c r="AT133" s="23">
        <f>tbl_MTG_Set[[#This Row],[Play Booster Sell Price CardMarket]]*tbl_MTG_Set[[#This Row],[Play Booster Expected Market Value]]/tbl_MTG_Set[[#This Row],[Play Boost Sealed Market Value]]</f>
        <v/>
      </c>
    </row>
    <row r="134" ht="15" customHeight="1" s="20">
      <c r="A134" s="19" t="n">
        <v>850</v>
      </c>
      <c r="B134" s="19" t="inlineStr">
        <is>
          <t>Champs and States PCMP</t>
        </is>
      </c>
      <c r="C134" s="19" t="n">
        <v>12</v>
      </c>
      <c r="D134" s="28" t="n">
        <v>38794</v>
      </c>
      <c r="F134" s="19" t="inlineStr">
        <is>
          <t>en es fr de it pt ja ko ru 汉语 漢語</t>
        </is>
      </c>
      <c r="G134" s="19" t="n">
        <v>1646</v>
      </c>
      <c r="H134" s="19">
        <f>MONTH(NOW())+12*YEAR(NOW())-MONTH(tbl_MTG_Set[[#This Row],[Released On]])-12*YEAR(tbl_MTG_Set[[#This Row],[Released On]])</f>
        <v/>
      </c>
      <c r="I134" s="19">
        <f>_xlfn.xlookup(tbl_MTG_Set[[#This Row],[Type Name]], tbl_MTG_Set_Type[Set Type], tbl_MTG_Set_Type[Index], "(Set Type not found)")</f>
        <v/>
      </c>
      <c r="J134" s="19">
        <f>_xlfn.xlookup(tbl_MTG_Set[[#This Row],[Type Name]], tbl_MTG_Set_Type[Set Type], tbl_MTG_Set_Type[Buy Window Month Start], "(Set Type not found)")</f>
        <v/>
      </c>
      <c r="K134" s="28">
        <f>tbl_MTG_Set[[#This Row],[Released On]]+tbl_MTG_Set[[#This Row],[Buy Window Month Start]]*365.25/12</f>
        <v/>
      </c>
      <c r="L134" s="19">
        <f>_xlfn.xlookup(tbl_MTG_Set[[#This Row],[Type Name]], tbl_MTG_Set_Type[Set Type], tbl_MTG_Set_Type[Buy Window Month End], "(Set Type not found)", 0, 1)</f>
        <v/>
      </c>
      <c r="M134" s="28">
        <f>tbl_MTG_Set[[#This Row],[Released On]]+tbl_MTG_Set[[#This Row],[Buy Window Month End]]*365.25/12</f>
        <v/>
      </c>
      <c r="N134" s="28">
        <f>AND(NOW()&gt;=tbl_MTG_Set[[#This Row],[Buy Window Start]], NOW()&lt;=tbl_MTG_Set[[#This Row],[Buy Window End]])</f>
        <v/>
      </c>
      <c r="O134" s="19">
        <f>_xlfn.xlookup(tbl_MTG_Set[[#This Row],[Type Name]], tbl_MTG_Set_Type[Set Type], tbl_MTG_Set_Type[Heavy Printing Window Month Start], "(Set Type not found)", 0, 1)</f>
        <v/>
      </c>
      <c r="P134" s="28">
        <f>tbl_MTG_Set[[#This Row],[Released On]]+tbl_MTG_Set[[#This Row],[Heavy Printing Window Month Start]]*365.25/12</f>
        <v/>
      </c>
      <c r="Q134" s="19">
        <f>_xlfn.xlookup(tbl_MTG_Set[[#This Row],[Type Name]], tbl_MTG_Set_Type[Set Type], tbl_MTG_Set_Type[Heavy Printing Window Month End], "(Set Type not found)", 0, 1)</f>
        <v/>
      </c>
      <c r="R134" s="28">
        <f>tbl_MTG_Set[[#This Row],[Released On]]+tbl_MTG_Set[[#This Row],[Heavy Printing Window Month End]]*365.25/12</f>
        <v/>
      </c>
      <c r="S134" s="28">
        <f>AND(NOW()&gt;=tbl_MTG_Set[[#This Row],[Heavy Printing Window Start]], NOW()&lt;=tbl_MTG_Set[[#This Row],[Heavy Printing Window End]])</f>
        <v/>
      </c>
      <c r="T134" s="19">
        <f>_xlfn.xlookup(tbl_MTG_Set[[#This Row],[Type Name]], tbl_MTG_Set_Type[Set Type], tbl_MTG_Set_Type[Sell Window Month Start], "(Set Type not found)", 0, 1)</f>
        <v/>
      </c>
      <c r="U134" s="28">
        <f>tbl_MTG_Set[[#This Row],[Released On]]+tbl_MTG_Set[[#This Row],[Sell Window Month Start]]*365.25/12</f>
        <v/>
      </c>
      <c r="V134" s="19">
        <f>_xlfn.xlookup(tbl_MTG_Set[[#This Row],[Type Name]], tbl_MTG_Set_Type[Set Type], tbl_MTG_Set_Type[Sell Window Month End], "(Set Type not found)", 0, 1)</f>
        <v/>
      </c>
      <c r="W134" s="28">
        <f>tbl_MTG_Set[[#This Row],[Released On]]+tbl_MTG_Set[[#This Row],[Sell Window Month End]]*365.25/12</f>
        <v/>
      </c>
      <c r="X134" s="28">
        <f>AND(NOW()&gt;=tbl_MTG_Set[[#This Row],[Sell Window Start]], NOW()&lt;=tbl_MTG_Set[[#This Row],[Sell Window End]])</f>
        <v/>
      </c>
      <c r="AG134" s="23" t="n"/>
      <c r="AH134" s="23" t="n"/>
      <c r="AJ134" s="23">
        <f t="array" ref="AJ134:AJ134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134" s="23">
        <f t="array" ref="AK134:AK134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134" s="24">
        <f>_xlfn.xlookup(tbl_MTG_Set[[#This Row],[Play Booster Box Product Id]], tbl_Product[Product Id], tbl_Product[Pack Size])</f>
        <v/>
      </c>
      <c r="AM134" s="23">
        <f>(tbl_MTG_Set[[#This Row],[Play Booster Box Cost]]+v_Item_Shipping_Cost_In)/tbl_MTG_Set[[#This Row],[Play Booster Box Size]]</f>
        <v/>
      </c>
      <c r="AN134" s="23" t="n"/>
      <c r="AO134" s="23" t="n"/>
      <c r="AP134" s="23" t="n"/>
      <c r="AQ134" s="23" t="n"/>
      <c r="AT134" s="23">
        <f>tbl_MTG_Set[[#This Row],[Play Booster Sell Price CardMarket]]*tbl_MTG_Set[[#This Row],[Play Booster Expected Market Value]]/tbl_MTG_Set[[#This Row],[Play Boost Sealed Market Value]]</f>
        <v/>
      </c>
    </row>
    <row r="135" ht="15" customHeight="1" s="20">
      <c r="A135" s="19" t="n">
        <v>331</v>
      </c>
      <c r="B135" s="19" t="inlineStr">
        <is>
          <t>Chromatic Cube CHROMATIC</t>
        </is>
      </c>
      <c r="C135" s="19" t="n">
        <v>540</v>
      </c>
      <c r="D135" s="28" t="n">
        <v>44372</v>
      </c>
      <c r="F135" s="19" t="n">
        <v>0</v>
      </c>
      <c r="G135" s="19" t="n">
        <v>608</v>
      </c>
      <c r="H135" s="19">
        <f>MONTH(NOW())+12*YEAR(NOW())-MONTH(tbl_MTG_Set[[#This Row],[Released On]])-12*YEAR(tbl_MTG_Set[[#This Row],[Released On]])</f>
        <v/>
      </c>
      <c r="I135" s="19">
        <f>_xlfn.xlookup(tbl_MTG_Set[[#This Row],[Type Name]], tbl_MTG_Set_Type[Set Type], tbl_MTG_Set_Type[Index], "(Set Type not found)")</f>
        <v/>
      </c>
      <c r="J135" s="19">
        <f>_xlfn.xlookup(tbl_MTG_Set[[#This Row],[Type Name]], tbl_MTG_Set_Type[Set Type], tbl_MTG_Set_Type[Buy Window Month Start], "(Set Type not found)")</f>
        <v/>
      </c>
      <c r="K135" s="28">
        <f>tbl_MTG_Set[[#This Row],[Released On]]+tbl_MTG_Set[[#This Row],[Buy Window Month Start]]*365.25/12</f>
        <v/>
      </c>
      <c r="L135" s="19">
        <f>_xlfn.xlookup(tbl_MTG_Set[[#This Row],[Type Name]], tbl_MTG_Set_Type[Set Type], tbl_MTG_Set_Type[Buy Window Month End], "(Set Type not found)", 0, 1)</f>
        <v/>
      </c>
      <c r="M135" s="28">
        <f>tbl_MTG_Set[[#This Row],[Released On]]+tbl_MTG_Set[[#This Row],[Buy Window Month End]]*365.25/12</f>
        <v/>
      </c>
      <c r="N135" s="28">
        <f>AND(NOW()&gt;=tbl_MTG_Set[[#This Row],[Buy Window Start]], NOW()&lt;=tbl_MTG_Set[[#This Row],[Buy Window End]])</f>
        <v/>
      </c>
      <c r="O135" s="19">
        <f>_xlfn.xlookup(tbl_MTG_Set[[#This Row],[Type Name]], tbl_MTG_Set_Type[Set Type], tbl_MTG_Set_Type[Heavy Printing Window Month Start], "(Set Type not found)", 0, 1)</f>
        <v/>
      </c>
      <c r="P135" s="28">
        <f>tbl_MTG_Set[[#This Row],[Released On]]+tbl_MTG_Set[[#This Row],[Heavy Printing Window Month Start]]*365.25/12</f>
        <v/>
      </c>
      <c r="Q135" s="19">
        <f>_xlfn.xlookup(tbl_MTG_Set[[#This Row],[Type Name]], tbl_MTG_Set_Type[Set Type], tbl_MTG_Set_Type[Heavy Printing Window Month End], "(Set Type not found)", 0, 1)</f>
        <v/>
      </c>
      <c r="R135" s="28">
        <f>tbl_MTG_Set[[#This Row],[Released On]]+tbl_MTG_Set[[#This Row],[Heavy Printing Window Month End]]*365.25/12</f>
        <v/>
      </c>
      <c r="S135" s="28">
        <f>AND(NOW()&gt;=tbl_MTG_Set[[#This Row],[Heavy Printing Window Start]], NOW()&lt;=tbl_MTG_Set[[#This Row],[Heavy Printing Window End]])</f>
        <v/>
      </c>
      <c r="T135" s="19">
        <f>_xlfn.xlookup(tbl_MTG_Set[[#This Row],[Type Name]], tbl_MTG_Set_Type[Set Type], tbl_MTG_Set_Type[Sell Window Month Start], "(Set Type not found)", 0, 1)</f>
        <v/>
      </c>
      <c r="U135" s="28">
        <f>tbl_MTG_Set[[#This Row],[Released On]]+tbl_MTG_Set[[#This Row],[Sell Window Month Start]]*365.25/12</f>
        <v/>
      </c>
      <c r="V135" s="19">
        <f>_xlfn.xlookup(tbl_MTG_Set[[#This Row],[Type Name]], tbl_MTG_Set_Type[Set Type], tbl_MTG_Set_Type[Sell Window Month End], "(Set Type not found)", 0, 1)</f>
        <v/>
      </c>
      <c r="W135" s="28">
        <f>tbl_MTG_Set[[#This Row],[Released On]]+tbl_MTG_Set[[#This Row],[Sell Window Month End]]*365.25/12</f>
        <v/>
      </c>
      <c r="X135" s="28">
        <f>AND(NOW()&gt;=tbl_MTG_Set[[#This Row],[Sell Window Start]], NOW()&lt;=tbl_MTG_Set[[#This Row],[Sell Window End]])</f>
        <v/>
      </c>
      <c r="AG135" s="23" t="n"/>
      <c r="AH135" s="23" t="n"/>
      <c r="AJ135" s="23">
        <f t="array" ref="AJ135:AJ135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135" s="23">
        <f t="array" ref="AK135:AK135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135" s="24">
        <f>_xlfn.xlookup(tbl_MTG_Set[[#This Row],[Play Booster Box Product Id]], tbl_Product[Product Id], tbl_Product[Pack Size])</f>
        <v/>
      </c>
      <c r="AM135" s="23">
        <f>(tbl_MTG_Set[[#This Row],[Play Booster Box Cost]]+v_Item_Shipping_Cost_In)/tbl_MTG_Set[[#This Row],[Play Booster Box Size]]</f>
        <v/>
      </c>
      <c r="AN135" s="23" t="n"/>
      <c r="AO135" s="23" t="n"/>
      <c r="AP135" s="23" t="n"/>
      <c r="AQ135" s="23" t="n"/>
      <c r="AT135" s="23">
        <f>tbl_MTG_Set[[#This Row],[Play Booster Sell Price CardMarket]]*tbl_MTG_Set[[#This Row],[Play Booster Expected Market Value]]/tbl_MTG_Set[[#This Row],[Play Boost Sealed Market Value]]</f>
        <v/>
      </c>
    </row>
    <row r="136" ht="15" customHeight="1" s="20">
      <c r="A136" s="19" t="n">
        <v>1002</v>
      </c>
      <c r="B136" s="19" t="inlineStr">
        <is>
          <t>Chronicles CHR</t>
        </is>
      </c>
      <c r="C136" s="19" t="n">
        <v>125</v>
      </c>
      <c r="D136" s="28" t="n">
        <v>34881</v>
      </c>
      <c r="F136" s="19" t="inlineStr">
        <is>
          <t>en es fr de it pt ja ko ru 汉语 漢語</t>
        </is>
      </c>
      <c r="G136" s="19" t="n">
        <v>1950</v>
      </c>
      <c r="H136" s="19">
        <f>MONTH(NOW())+12*YEAR(NOW())-MONTH(tbl_MTG_Set[[#This Row],[Released On]])-12*YEAR(tbl_MTG_Set[[#This Row],[Released On]])</f>
        <v/>
      </c>
      <c r="I136" s="19">
        <f>_xlfn.xlookup(tbl_MTG_Set[[#This Row],[Type Name]], tbl_MTG_Set_Type[Set Type], tbl_MTG_Set_Type[Index], "(Set Type not found)")</f>
        <v/>
      </c>
      <c r="J136" s="19">
        <f>_xlfn.xlookup(tbl_MTG_Set[[#This Row],[Type Name]], tbl_MTG_Set_Type[Set Type], tbl_MTG_Set_Type[Buy Window Month Start], "(Set Type not found)")</f>
        <v/>
      </c>
      <c r="K136" s="28">
        <f>tbl_MTG_Set[[#This Row],[Released On]]+tbl_MTG_Set[[#This Row],[Buy Window Month Start]]*365.25/12</f>
        <v/>
      </c>
      <c r="L136" s="19">
        <f>_xlfn.xlookup(tbl_MTG_Set[[#This Row],[Type Name]], tbl_MTG_Set_Type[Set Type], tbl_MTG_Set_Type[Buy Window Month End], "(Set Type not found)", 0, 1)</f>
        <v/>
      </c>
      <c r="M136" s="28">
        <f>tbl_MTG_Set[[#This Row],[Released On]]+tbl_MTG_Set[[#This Row],[Buy Window Month End]]*365.25/12</f>
        <v/>
      </c>
      <c r="N136" s="28">
        <f>AND(NOW()&gt;=tbl_MTG_Set[[#This Row],[Buy Window Start]], NOW()&lt;=tbl_MTG_Set[[#This Row],[Buy Window End]])</f>
        <v/>
      </c>
      <c r="O136" s="19">
        <f>_xlfn.xlookup(tbl_MTG_Set[[#This Row],[Type Name]], tbl_MTG_Set_Type[Set Type], tbl_MTG_Set_Type[Heavy Printing Window Month Start], "(Set Type not found)", 0, 1)</f>
        <v/>
      </c>
      <c r="P136" s="28">
        <f>tbl_MTG_Set[[#This Row],[Released On]]+tbl_MTG_Set[[#This Row],[Heavy Printing Window Month Start]]*365.25/12</f>
        <v/>
      </c>
      <c r="Q136" s="19">
        <f>_xlfn.xlookup(tbl_MTG_Set[[#This Row],[Type Name]], tbl_MTG_Set_Type[Set Type], tbl_MTG_Set_Type[Heavy Printing Window Month End], "(Set Type not found)", 0, 1)</f>
        <v/>
      </c>
      <c r="R136" s="28">
        <f>tbl_MTG_Set[[#This Row],[Released On]]+tbl_MTG_Set[[#This Row],[Heavy Printing Window Month End]]*365.25/12</f>
        <v/>
      </c>
      <c r="S136" s="28">
        <f>AND(NOW()&gt;=tbl_MTG_Set[[#This Row],[Heavy Printing Window Start]], NOW()&lt;=tbl_MTG_Set[[#This Row],[Heavy Printing Window End]])</f>
        <v/>
      </c>
      <c r="T136" s="19">
        <f>_xlfn.xlookup(tbl_MTG_Set[[#This Row],[Type Name]], tbl_MTG_Set_Type[Set Type], tbl_MTG_Set_Type[Sell Window Month Start], "(Set Type not found)", 0, 1)</f>
        <v/>
      </c>
      <c r="U136" s="28">
        <f>tbl_MTG_Set[[#This Row],[Released On]]+tbl_MTG_Set[[#This Row],[Sell Window Month Start]]*365.25/12</f>
        <v/>
      </c>
      <c r="V136" s="19">
        <f>_xlfn.xlookup(tbl_MTG_Set[[#This Row],[Type Name]], tbl_MTG_Set_Type[Set Type], tbl_MTG_Set_Type[Sell Window Month End], "(Set Type not found)", 0, 1)</f>
        <v/>
      </c>
      <c r="W136" s="28">
        <f>tbl_MTG_Set[[#This Row],[Released On]]+tbl_MTG_Set[[#This Row],[Sell Window Month End]]*365.25/12</f>
        <v/>
      </c>
      <c r="X136" s="28">
        <f>AND(NOW()&gt;=tbl_MTG_Set[[#This Row],[Sell Window Start]], NOW()&lt;=tbl_MTG_Set[[#This Row],[Sell Window End]])</f>
        <v/>
      </c>
      <c r="AG136" s="23" t="n"/>
      <c r="AH136" s="23" t="n"/>
      <c r="AJ136" s="23">
        <f t="array" ref="AJ136:AJ136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136" s="23">
        <f t="array" ref="AK136:AK136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136" s="24">
        <f>_xlfn.xlookup(tbl_MTG_Set[[#This Row],[Play Booster Box Product Id]], tbl_Product[Product Id], tbl_Product[Pack Size])</f>
        <v/>
      </c>
      <c r="AM136" s="23">
        <f>(tbl_MTG_Set[[#This Row],[Play Booster Box Cost]]+v_Item_Shipping_Cost_In)/tbl_MTG_Set[[#This Row],[Play Booster Box Size]]</f>
        <v/>
      </c>
      <c r="AN136" s="23" t="n"/>
      <c r="AO136" s="23" t="n"/>
      <c r="AP136" s="23" t="n"/>
      <c r="AQ136" s="23" t="n"/>
      <c r="AT136" s="23">
        <f>tbl_MTG_Set[[#This Row],[Play Booster Sell Price CardMarket]]*tbl_MTG_Set[[#This Row],[Play Booster Expected Market Value]]/tbl_MTG_Set[[#This Row],[Play Boost Sealed Market Value]]</f>
        <v/>
      </c>
    </row>
    <row r="137" ht="15" customHeight="1" s="20">
      <c r="A137" s="19" t="n">
        <v>1003</v>
      </c>
      <c r="B137" s="19" t="inlineStr">
        <is>
          <t>Chronicles Foreign Black Border BCHR</t>
        </is>
      </c>
      <c r="C137" s="19" t="n">
        <v>125</v>
      </c>
      <c r="D137" s="28" t="n">
        <v>34881</v>
      </c>
      <c r="F137" s="19" t="inlineStr">
        <is>
          <t>en es fr de it pt ja ko ru 汉语 漢語</t>
        </is>
      </c>
      <c r="G137" s="19" t="n">
        <v>1952</v>
      </c>
      <c r="H137" s="19">
        <f>MONTH(NOW())+12*YEAR(NOW())-MONTH(tbl_MTG_Set[[#This Row],[Released On]])-12*YEAR(tbl_MTG_Set[[#This Row],[Released On]])</f>
        <v/>
      </c>
      <c r="I137" s="19">
        <f>_xlfn.xlookup(tbl_MTG_Set[[#This Row],[Type Name]], tbl_MTG_Set_Type[Set Type], tbl_MTG_Set_Type[Index], "(Set Type not found)")</f>
        <v/>
      </c>
      <c r="J137" s="19">
        <f>_xlfn.xlookup(tbl_MTG_Set[[#This Row],[Type Name]], tbl_MTG_Set_Type[Set Type], tbl_MTG_Set_Type[Buy Window Month Start], "(Set Type not found)")</f>
        <v/>
      </c>
      <c r="K137" s="28">
        <f>tbl_MTG_Set[[#This Row],[Released On]]+tbl_MTG_Set[[#This Row],[Buy Window Month Start]]*365.25/12</f>
        <v/>
      </c>
      <c r="L137" s="19">
        <f>_xlfn.xlookup(tbl_MTG_Set[[#This Row],[Type Name]], tbl_MTG_Set_Type[Set Type], tbl_MTG_Set_Type[Buy Window Month End], "(Set Type not found)", 0, 1)</f>
        <v/>
      </c>
      <c r="M137" s="28">
        <f>tbl_MTG_Set[[#This Row],[Released On]]+tbl_MTG_Set[[#This Row],[Buy Window Month End]]*365.25/12</f>
        <v/>
      </c>
      <c r="N137" s="28">
        <f>AND(NOW()&gt;=tbl_MTG_Set[[#This Row],[Buy Window Start]], NOW()&lt;=tbl_MTG_Set[[#This Row],[Buy Window End]])</f>
        <v/>
      </c>
      <c r="O137" s="19">
        <f>_xlfn.xlookup(tbl_MTG_Set[[#This Row],[Type Name]], tbl_MTG_Set_Type[Set Type], tbl_MTG_Set_Type[Heavy Printing Window Month Start], "(Set Type not found)", 0, 1)</f>
        <v/>
      </c>
      <c r="P137" s="28">
        <f>tbl_MTG_Set[[#This Row],[Released On]]+tbl_MTG_Set[[#This Row],[Heavy Printing Window Month Start]]*365.25/12</f>
        <v/>
      </c>
      <c r="Q137" s="19">
        <f>_xlfn.xlookup(tbl_MTG_Set[[#This Row],[Type Name]], tbl_MTG_Set_Type[Set Type], tbl_MTG_Set_Type[Heavy Printing Window Month End], "(Set Type not found)", 0, 1)</f>
        <v/>
      </c>
      <c r="R137" s="28">
        <f>tbl_MTG_Set[[#This Row],[Released On]]+tbl_MTG_Set[[#This Row],[Heavy Printing Window Month End]]*365.25/12</f>
        <v/>
      </c>
      <c r="S137" s="28">
        <f>AND(NOW()&gt;=tbl_MTG_Set[[#This Row],[Heavy Printing Window Start]], NOW()&lt;=tbl_MTG_Set[[#This Row],[Heavy Printing Window End]])</f>
        <v/>
      </c>
      <c r="T137" s="19">
        <f>_xlfn.xlookup(tbl_MTG_Set[[#This Row],[Type Name]], tbl_MTG_Set_Type[Set Type], tbl_MTG_Set_Type[Sell Window Month Start], "(Set Type not found)", 0, 1)</f>
        <v/>
      </c>
      <c r="U137" s="28">
        <f>tbl_MTG_Set[[#This Row],[Released On]]+tbl_MTG_Set[[#This Row],[Sell Window Month Start]]*365.25/12</f>
        <v/>
      </c>
      <c r="V137" s="19">
        <f>_xlfn.xlookup(tbl_MTG_Set[[#This Row],[Type Name]], tbl_MTG_Set_Type[Set Type], tbl_MTG_Set_Type[Sell Window Month End], "(Set Type not found)", 0, 1)</f>
        <v/>
      </c>
      <c r="W137" s="28">
        <f>tbl_MTG_Set[[#This Row],[Released On]]+tbl_MTG_Set[[#This Row],[Sell Window Month End]]*365.25/12</f>
        <v/>
      </c>
      <c r="X137" s="28">
        <f>AND(NOW()&gt;=tbl_MTG_Set[[#This Row],[Sell Window Start]], NOW()&lt;=tbl_MTG_Set[[#This Row],[Sell Window End]])</f>
        <v/>
      </c>
      <c r="AG137" s="23" t="n"/>
      <c r="AH137" s="23" t="n"/>
      <c r="AJ137" s="23">
        <f t="array" ref="AJ137:AJ137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137" s="23">
        <f t="array" ref="AK137:AK137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137" s="24">
        <f>_xlfn.xlookup(tbl_MTG_Set[[#This Row],[Play Booster Box Product Id]], tbl_Product[Product Id], tbl_Product[Pack Size])</f>
        <v/>
      </c>
      <c r="AM137" s="23">
        <f>(tbl_MTG_Set[[#This Row],[Play Booster Box Cost]]+v_Item_Shipping_Cost_In)/tbl_MTG_Set[[#This Row],[Play Booster Box Size]]</f>
        <v/>
      </c>
      <c r="AN137" s="23" t="n"/>
      <c r="AO137" s="23" t="n"/>
      <c r="AP137" s="23" t="n"/>
      <c r="AQ137" s="23" t="n"/>
      <c r="AT137" s="23">
        <f>tbl_MTG_Set[[#This Row],[Play Booster Sell Price CardMarket]]*tbl_MTG_Set[[#This Row],[Play Booster Expected Market Value]]/tbl_MTG_Set[[#This Row],[Play Boost Sealed Market Value]]</f>
        <v/>
      </c>
    </row>
    <row r="138" ht="15" customHeight="1" s="20">
      <c r="A138" s="19" t="n">
        <v>959</v>
      </c>
      <c r="B138" s="19" t="inlineStr">
        <is>
          <t>Classic Sixth Edition 6ED</t>
        </is>
      </c>
      <c r="C138" s="19" t="n">
        <v>351</v>
      </c>
      <c r="D138" s="28" t="n">
        <v>36271</v>
      </c>
      <c r="F138" s="19" t="inlineStr">
        <is>
          <t>en es fr de it pt ja ko ru 汉语 漢語</t>
        </is>
      </c>
      <c r="G138" s="19" t="n">
        <v>1864</v>
      </c>
      <c r="H138" s="19">
        <f>MONTH(NOW())+12*YEAR(NOW())-MONTH(tbl_MTG_Set[[#This Row],[Released On]])-12*YEAR(tbl_MTG_Set[[#This Row],[Released On]])</f>
        <v/>
      </c>
      <c r="I138" s="19">
        <f>_xlfn.xlookup(tbl_MTG_Set[[#This Row],[Type Name]], tbl_MTG_Set_Type[Set Type], tbl_MTG_Set_Type[Index], "(Set Type not found)")</f>
        <v/>
      </c>
      <c r="J138" s="19">
        <f>_xlfn.xlookup(tbl_MTG_Set[[#This Row],[Type Name]], tbl_MTG_Set_Type[Set Type], tbl_MTG_Set_Type[Buy Window Month Start], "(Set Type not found)")</f>
        <v/>
      </c>
      <c r="K138" s="28">
        <f>tbl_MTG_Set[[#This Row],[Released On]]+tbl_MTG_Set[[#This Row],[Buy Window Month Start]]*365.25/12</f>
        <v/>
      </c>
      <c r="L138" s="19">
        <f>_xlfn.xlookup(tbl_MTG_Set[[#This Row],[Type Name]], tbl_MTG_Set_Type[Set Type], tbl_MTG_Set_Type[Buy Window Month End], "(Set Type not found)", 0, 1)</f>
        <v/>
      </c>
      <c r="M138" s="28">
        <f>tbl_MTG_Set[[#This Row],[Released On]]+tbl_MTG_Set[[#This Row],[Buy Window Month End]]*365.25/12</f>
        <v/>
      </c>
      <c r="N138" s="28">
        <f>AND(NOW()&gt;=tbl_MTG_Set[[#This Row],[Buy Window Start]], NOW()&lt;=tbl_MTG_Set[[#This Row],[Buy Window End]])</f>
        <v/>
      </c>
      <c r="O138" s="19">
        <f>_xlfn.xlookup(tbl_MTG_Set[[#This Row],[Type Name]], tbl_MTG_Set_Type[Set Type], tbl_MTG_Set_Type[Heavy Printing Window Month Start], "(Set Type not found)", 0, 1)</f>
        <v/>
      </c>
      <c r="P138" s="28">
        <f>tbl_MTG_Set[[#This Row],[Released On]]+tbl_MTG_Set[[#This Row],[Heavy Printing Window Month Start]]*365.25/12</f>
        <v/>
      </c>
      <c r="Q138" s="19">
        <f>_xlfn.xlookup(tbl_MTG_Set[[#This Row],[Type Name]], tbl_MTG_Set_Type[Set Type], tbl_MTG_Set_Type[Heavy Printing Window Month End], "(Set Type not found)", 0, 1)</f>
        <v/>
      </c>
      <c r="R138" s="28">
        <f>tbl_MTG_Set[[#This Row],[Released On]]+tbl_MTG_Set[[#This Row],[Heavy Printing Window Month End]]*365.25/12</f>
        <v/>
      </c>
      <c r="S138" s="28">
        <f>AND(NOW()&gt;=tbl_MTG_Set[[#This Row],[Heavy Printing Window Start]], NOW()&lt;=tbl_MTG_Set[[#This Row],[Heavy Printing Window End]])</f>
        <v/>
      </c>
      <c r="T138" s="19">
        <f>_xlfn.xlookup(tbl_MTG_Set[[#This Row],[Type Name]], tbl_MTG_Set_Type[Set Type], tbl_MTG_Set_Type[Sell Window Month Start], "(Set Type not found)", 0, 1)</f>
        <v/>
      </c>
      <c r="U138" s="28">
        <f>tbl_MTG_Set[[#This Row],[Released On]]+tbl_MTG_Set[[#This Row],[Sell Window Month Start]]*365.25/12</f>
        <v/>
      </c>
      <c r="V138" s="19">
        <f>_xlfn.xlookup(tbl_MTG_Set[[#This Row],[Type Name]], tbl_MTG_Set_Type[Set Type], tbl_MTG_Set_Type[Sell Window Month End], "(Set Type not found)", 0, 1)</f>
        <v/>
      </c>
      <c r="W138" s="28">
        <f>tbl_MTG_Set[[#This Row],[Released On]]+tbl_MTG_Set[[#This Row],[Sell Window Month End]]*365.25/12</f>
        <v/>
      </c>
      <c r="X138" s="28">
        <f>AND(NOW()&gt;=tbl_MTG_Set[[#This Row],[Sell Window Start]], NOW()&lt;=tbl_MTG_Set[[#This Row],[Sell Window End]])</f>
        <v/>
      </c>
      <c r="AG138" s="23" t="n"/>
      <c r="AH138" s="23" t="n"/>
      <c r="AJ138" s="23">
        <f t="array" ref="AJ138:AJ138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138" s="23">
        <f t="array" ref="AK138:AK138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138" s="24">
        <f>_xlfn.xlookup(tbl_MTG_Set[[#This Row],[Play Booster Box Product Id]], tbl_Product[Product Id], tbl_Product[Pack Size])</f>
        <v/>
      </c>
      <c r="AM138" s="23">
        <f>(tbl_MTG_Set[[#This Row],[Play Booster Box Cost]]+v_Item_Shipping_Cost_In)/tbl_MTG_Set[[#This Row],[Play Booster Box Size]]</f>
        <v/>
      </c>
      <c r="AN138" s="23" t="n"/>
      <c r="AO138" s="23" t="n"/>
      <c r="AP138" s="23" t="n"/>
      <c r="AQ138" s="23" t="n"/>
      <c r="AT138" s="23">
        <f>tbl_MTG_Set[[#This Row],[Play Booster Sell Price CardMarket]]*tbl_MTG_Set[[#This Row],[Play Booster Expected Market Value]]/tbl_MTG_Set[[#This Row],[Play Boost Sealed Market Value]]</f>
        <v/>
      </c>
    </row>
    <row r="139" ht="15" customHeight="1" s="20">
      <c r="A139" s="19" t="n">
        <v>845</v>
      </c>
      <c r="B139" s="19" t="inlineStr">
        <is>
          <t>Coldsnap CSP</t>
        </is>
      </c>
      <c r="C139" s="19" t="n">
        <v>155</v>
      </c>
      <c r="D139" s="28" t="n">
        <v>38919</v>
      </c>
      <c r="F139" s="19" t="inlineStr">
        <is>
          <t>en es fr de it pt ja ko ru 汉语 漢語</t>
        </is>
      </c>
      <c r="G139" s="19" t="n">
        <v>1636</v>
      </c>
      <c r="H139" s="19">
        <f>MONTH(NOW())+12*YEAR(NOW())-MONTH(tbl_MTG_Set[[#This Row],[Released On]])-12*YEAR(tbl_MTG_Set[[#This Row],[Released On]])</f>
        <v/>
      </c>
      <c r="I139" s="19">
        <f>_xlfn.xlookup(tbl_MTG_Set[[#This Row],[Type Name]], tbl_MTG_Set_Type[Set Type], tbl_MTG_Set_Type[Index], "(Set Type not found)")</f>
        <v/>
      </c>
      <c r="J139" s="19">
        <f>_xlfn.xlookup(tbl_MTG_Set[[#This Row],[Type Name]], tbl_MTG_Set_Type[Set Type], tbl_MTG_Set_Type[Buy Window Month Start], "(Set Type not found)")</f>
        <v/>
      </c>
      <c r="K139" s="28">
        <f>tbl_MTG_Set[[#This Row],[Released On]]+tbl_MTG_Set[[#This Row],[Buy Window Month Start]]*365.25/12</f>
        <v/>
      </c>
      <c r="L139" s="19">
        <f>_xlfn.xlookup(tbl_MTG_Set[[#This Row],[Type Name]], tbl_MTG_Set_Type[Set Type], tbl_MTG_Set_Type[Buy Window Month End], "(Set Type not found)", 0, 1)</f>
        <v/>
      </c>
      <c r="M139" s="28">
        <f>tbl_MTG_Set[[#This Row],[Released On]]+tbl_MTG_Set[[#This Row],[Buy Window Month End]]*365.25/12</f>
        <v/>
      </c>
      <c r="N139" s="28">
        <f>AND(NOW()&gt;=tbl_MTG_Set[[#This Row],[Buy Window Start]], NOW()&lt;=tbl_MTG_Set[[#This Row],[Buy Window End]])</f>
        <v/>
      </c>
      <c r="O139" s="19">
        <f>_xlfn.xlookup(tbl_MTG_Set[[#This Row],[Type Name]], tbl_MTG_Set_Type[Set Type], tbl_MTG_Set_Type[Heavy Printing Window Month Start], "(Set Type not found)", 0, 1)</f>
        <v/>
      </c>
      <c r="P139" s="28">
        <f>tbl_MTG_Set[[#This Row],[Released On]]+tbl_MTG_Set[[#This Row],[Heavy Printing Window Month Start]]*365.25/12</f>
        <v/>
      </c>
      <c r="Q139" s="19">
        <f>_xlfn.xlookup(tbl_MTG_Set[[#This Row],[Type Name]], tbl_MTG_Set_Type[Set Type], tbl_MTG_Set_Type[Heavy Printing Window Month End], "(Set Type not found)", 0, 1)</f>
        <v/>
      </c>
      <c r="R139" s="28">
        <f>tbl_MTG_Set[[#This Row],[Released On]]+tbl_MTG_Set[[#This Row],[Heavy Printing Window Month End]]*365.25/12</f>
        <v/>
      </c>
      <c r="S139" s="28">
        <f>AND(NOW()&gt;=tbl_MTG_Set[[#This Row],[Heavy Printing Window Start]], NOW()&lt;=tbl_MTG_Set[[#This Row],[Heavy Printing Window End]])</f>
        <v/>
      </c>
      <c r="T139" s="19">
        <f>_xlfn.xlookup(tbl_MTG_Set[[#This Row],[Type Name]], tbl_MTG_Set_Type[Set Type], tbl_MTG_Set_Type[Sell Window Month Start], "(Set Type not found)", 0, 1)</f>
        <v/>
      </c>
      <c r="U139" s="28">
        <f>tbl_MTG_Set[[#This Row],[Released On]]+tbl_MTG_Set[[#This Row],[Sell Window Month Start]]*365.25/12</f>
        <v/>
      </c>
      <c r="V139" s="19">
        <f>_xlfn.xlookup(tbl_MTG_Set[[#This Row],[Type Name]], tbl_MTG_Set_Type[Set Type], tbl_MTG_Set_Type[Sell Window Month End], "(Set Type not found)", 0, 1)</f>
        <v/>
      </c>
      <c r="W139" s="28">
        <f>tbl_MTG_Set[[#This Row],[Released On]]+tbl_MTG_Set[[#This Row],[Sell Window Month End]]*365.25/12</f>
        <v/>
      </c>
      <c r="X139" s="28">
        <f>AND(NOW()&gt;=tbl_MTG_Set[[#This Row],[Sell Window Start]], NOW()&lt;=tbl_MTG_Set[[#This Row],[Sell Window End]])</f>
        <v/>
      </c>
      <c r="AG139" s="23" t="n"/>
      <c r="AH139" s="23" t="n"/>
      <c r="AJ139" s="23">
        <f t="array" ref="AJ139:AJ139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139" s="23">
        <f t="array" ref="AK139:AK139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139" s="24">
        <f>_xlfn.xlookup(tbl_MTG_Set[[#This Row],[Play Booster Box Product Id]], tbl_Product[Product Id], tbl_Product[Pack Size])</f>
        <v/>
      </c>
      <c r="AM139" s="23">
        <f>(tbl_MTG_Set[[#This Row],[Play Booster Box Cost]]+v_Item_Shipping_Cost_In)/tbl_MTG_Set[[#This Row],[Play Booster Box Size]]</f>
        <v/>
      </c>
      <c r="AN139" s="23" t="n"/>
      <c r="AO139" s="23" t="n"/>
      <c r="AP139" s="23" t="n"/>
      <c r="AQ139" s="23" t="n"/>
      <c r="AT139" s="23">
        <f>tbl_MTG_Set[[#This Row],[Play Booster Sell Price CardMarket]]*tbl_MTG_Set[[#This Row],[Play Booster Expected Market Value]]/tbl_MTG_Set[[#This Row],[Play Boost Sealed Market Value]]</f>
        <v/>
      </c>
    </row>
    <row r="140" ht="15" customHeight="1" s="20">
      <c r="A140" s="19" t="n">
        <v>846</v>
      </c>
      <c r="B140" s="19" t="inlineStr">
        <is>
          <t>Coldsnap Promos PCSP</t>
        </is>
      </c>
      <c r="C140" s="19" t="n">
        <v>2</v>
      </c>
      <c r="D140" s="28" t="n">
        <v>38919</v>
      </c>
      <c r="F140" s="19" t="inlineStr">
        <is>
          <t>en es fr de it pt ja ko ru 汉语 漢語</t>
        </is>
      </c>
      <c r="G140" s="19" t="n">
        <v>1638</v>
      </c>
      <c r="H140" s="19">
        <f>MONTH(NOW())+12*YEAR(NOW())-MONTH(tbl_MTG_Set[[#This Row],[Released On]])-12*YEAR(tbl_MTG_Set[[#This Row],[Released On]])</f>
        <v/>
      </c>
      <c r="I140" s="19">
        <f>_xlfn.xlookup(tbl_MTG_Set[[#This Row],[Type Name]], tbl_MTG_Set_Type[Set Type], tbl_MTG_Set_Type[Index], "(Set Type not found)")</f>
        <v/>
      </c>
      <c r="J140" s="19">
        <f>_xlfn.xlookup(tbl_MTG_Set[[#This Row],[Type Name]], tbl_MTG_Set_Type[Set Type], tbl_MTG_Set_Type[Buy Window Month Start], "(Set Type not found)")</f>
        <v/>
      </c>
      <c r="K140" s="28">
        <f>tbl_MTG_Set[[#This Row],[Released On]]+tbl_MTG_Set[[#This Row],[Buy Window Month Start]]*365.25/12</f>
        <v/>
      </c>
      <c r="L140" s="19">
        <f>_xlfn.xlookup(tbl_MTG_Set[[#This Row],[Type Name]], tbl_MTG_Set_Type[Set Type], tbl_MTG_Set_Type[Buy Window Month End], "(Set Type not found)", 0, 1)</f>
        <v/>
      </c>
      <c r="M140" s="28">
        <f>tbl_MTG_Set[[#This Row],[Released On]]+tbl_MTG_Set[[#This Row],[Buy Window Month End]]*365.25/12</f>
        <v/>
      </c>
      <c r="N140" s="28">
        <f>AND(NOW()&gt;=tbl_MTG_Set[[#This Row],[Buy Window Start]], NOW()&lt;=tbl_MTG_Set[[#This Row],[Buy Window End]])</f>
        <v/>
      </c>
      <c r="O140" s="19">
        <f>_xlfn.xlookup(tbl_MTG_Set[[#This Row],[Type Name]], tbl_MTG_Set_Type[Set Type], tbl_MTG_Set_Type[Heavy Printing Window Month Start], "(Set Type not found)", 0, 1)</f>
        <v/>
      </c>
      <c r="P140" s="28">
        <f>tbl_MTG_Set[[#This Row],[Released On]]+tbl_MTG_Set[[#This Row],[Heavy Printing Window Month Start]]*365.25/12</f>
        <v/>
      </c>
      <c r="Q140" s="19">
        <f>_xlfn.xlookup(tbl_MTG_Set[[#This Row],[Type Name]], tbl_MTG_Set_Type[Set Type], tbl_MTG_Set_Type[Heavy Printing Window Month End], "(Set Type not found)", 0, 1)</f>
        <v/>
      </c>
      <c r="R140" s="28">
        <f>tbl_MTG_Set[[#This Row],[Released On]]+tbl_MTG_Set[[#This Row],[Heavy Printing Window Month End]]*365.25/12</f>
        <v/>
      </c>
      <c r="S140" s="28">
        <f>AND(NOW()&gt;=tbl_MTG_Set[[#This Row],[Heavy Printing Window Start]], NOW()&lt;=tbl_MTG_Set[[#This Row],[Heavy Printing Window End]])</f>
        <v/>
      </c>
      <c r="T140" s="19">
        <f>_xlfn.xlookup(tbl_MTG_Set[[#This Row],[Type Name]], tbl_MTG_Set_Type[Set Type], tbl_MTG_Set_Type[Sell Window Month Start], "(Set Type not found)", 0, 1)</f>
        <v/>
      </c>
      <c r="U140" s="28">
        <f>tbl_MTG_Set[[#This Row],[Released On]]+tbl_MTG_Set[[#This Row],[Sell Window Month Start]]*365.25/12</f>
        <v/>
      </c>
      <c r="V140" s="19">
        <f>_xlfn.xlookup(tbl_MTG_Set[[#This Row],[Type Name]], tbl_MTG_Set_Type[Set Type], tbl_MTG_Set_Type[Sell Window Month End], "(Set Type not found)", 0, 1)</f>
        <v/>
      </c>
      <c r="W140" s="28">
        <f>tbl_MTG_Set[[#This Row],[Released On]]+tbl_MTG_Set[[#This Row],[Sell Window Month End]]*365.25/12</f>
        <v/>
      </c>
      <c r="X140" s="28">
        <f>AND(NOW()&gt;=tbl_MTG_Set[[#This Row],[Sell Window Start]], NOW()&lt;=tbl_MTG_Set[[#This Row],[Sell Window End]])</f>
        <v/>
      </c>
      <c r="AG140" s="23" t="n"/>
      <c r="AH140" s="23" t="n"/>
      <c r="AJ140" s="23">
        <f t="array" ref="AJ140:AJ140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140" s="23">
        <f t="array" ref="AK140:AK140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140" s="24">
        <f>_xlfn.xlookup(tbl_MTG_Set[[#This Row],[Play Booster Box Product Id]], tbl_Product[Product Id], tbl_Product[Pack Size])</f>
        <v/>
      </c>
      <c r="AM140" s="23">
        <f>(tbl_MTG_Set[[#This Row],[Play Booster Box Cost]]+v_Item_Shipping_Cost_In)/tbl_MTG_Set[[#This Row],[Play Booster Box Size]]</f>
        <v/>
      </c>
      <c r="AN140" s="23" t="n"/>
      <c r="AO140" s="23" t="n"/>
      <c r="AP140" s="23" t="n"/>
      <c r="AQ140" s="23" t="n"/>
      <c r="AT140" s="23">
        <f>tbl_MTG_Set[[#This Row],[Play Booster Sell Price CardMarket]]*tbl_MTG_Set[[#This Row],[Play Booster Expected Market Value]]/tbl_MTG_Set[[#This Row],[Play Boost Sealed Market Value]]</f>
        <v/>
      </c>
    </row>
    <row r="141" ht="15" customHeight="1" s="20">
      <c r="A141" s="19" t="n">
        <v>847</v>
      </c>
      <c r="B141" s="19" t="inlineStr">
        <is>
          <t>Coldsnap Theme Decks CST</t>
        </is>
      </c>
      <c r="C141" s="19" t="n">
        <v>62</v>
      </c>
      <c r="D141" s="28" t="n">
        <v>38919</v>
      </c>
      <c r="F141" s="19" t="inlineStr">
        <is>
          <t>en es fr de it pt ja ko ru 汉语 漢語</t>
        </is>
      </c>
      <c r="G141" s="19" t="n">
        <v>1640</v>
      </c>
      <c r="H141" s="19">
        <f>MONTH(NOW())+12*YEAR(NOW())-MONTH(tbl_MTG_Set[[#This Row],[Released On]])-12*YEAR(tbl_MTG_Set[[#This Row],[Released On]])</f>
        <v/>
      </c>
      <c r="I141" s="19">
        <f>_xlfn.xlookup(tbl_MTG_Set[[#This Row],[Type Name]], tbl_MTG_Set_Type[Set Type], tbl_MTG_Set_Type[Index], "(Set Type not found)")</f>
        <v/>
      </c>
      <c r="J141" s="19">
        <f>_xlfn.xlookup(tbl_MTG_Set[[#This Row],[Type Name]], tbl_MTG_Set_Type[Set Type], tbl_MTG_Set_Type[Buy Window Month Start], "(Set Type not found)")</f>
        <v/>
      </c>
      <c r="K141" s="28">
        <f>tbl_MTG_Set[[#This Row],[Released On]]+tbl_MTG_Set[[#This Row],[Buy Window Month Start]]*365.25/12</f>
        <v/>
      </c>
      <c r="L141" s="19">
        <f>_xlfn.xlookup(tbl_MTG_Set[[#This Row],[Type Name]], tbl_MTG_Set_Type[Set Type], tbl_MTG_Set_Type[Buy Window Month End], "(Set Type not found)", 0, 1)</f>
        <v/>
      </c>
      <c r="M141" s="28">
        <f>tbl_MTG_Set[[#This Row],[Released On]]+tbl_MTG_Set[[#This Row],[Buy Window Month End]]*365.25/12</f>
        <v/>
      </c>
      <c r="N141" s="28">
        <f>AND(NOW()&gt;=tbl_MTG_Set[[#This Row],[Buy Window Start]], NOW()&lt;=tbl_MTG_Set[[#This Row],[Buy Window End]])</f>
        <v/>
      </c>
      <c r="O141" s="19">
        <f>_xlfn.xlookup(tbl_MTG_Set[[#This Row],[Type Name]], tbl_MTG_Set_Type[Set Type], tbl_MTG_Set_Type[Heavy Printing Window Month Start], "(Set Type not found)", 0, 1)</f>
        <v/>
      </c>
      <c r="P141" s="28">
        <f>tbl_MTG_Set[[#This Row],[Released On]]+tbl_MTG_Set[[#This Row],[Heavy Printing Window Month Start]]*365.25/12</f>
        <v/>
      </c>
      <c r="Q141" s="19">
        <f>_xlfn.xlookup(tbl_MTG_Set[[#This Row],[Type Name]], tbl_MTG_Set_Type[Set Type], tbl_MTG_Set_Type[Heavy Printing Window Month End], "(Set Type not found)", 0, 1)</f>
        <v/>
      </c>
      <c r="R141" s="28">
        <f>tbl_MTG_Set[[#This Row],[Released On]]+tbl_MTG_Set[[#This Row],[Heavy Printing Window Month End]]*365.25/12</f>
        <v/>
      </c>
      <c r="S141" s="28">
        <f>AND(NOW()&gt;=tbl_MTG_Set[[#This Row],[Heavy Printing Window Start]], NOW()&lt;=tbl_MTG_Set[[#This Row],[Heavy Printing Window End]])</f>
        <v/>
      </c>
      <c r="T141" s="19">
        <f>_xlfn.xlookup(tbl_MTG_Set[[#This Row],[Type Name]], tbl_MTG_Set_Type[Set Type], tbl_MTG_Set_Type[Sell Window Month Start], "(Set Type not found)", 0, 1)</f>
        <v/>
      </c>
      <c r="U141" s="28">
        <f>tbl_MTG_Set[[#This Row],[Released On]]+tbl_MTG_Set[[#This Row],[Sell Window Month Start]]*365.25/12</f>
        <v/>
      </c>
      <c r="V141" s="19">
        <f>_xlfn.xlookup(tbl_MTG_Set[[#This Row],[Type Name]], tbl_MTG_Set_Type[Set Type], tbl_MTG_Set_Type[Sell Window Month End], "(Set Type not found)", 0, 1)</f>
        <v/>
      </c>
      <c r="W141" s="28">
        <f>tbl_MTG_Set[[#This Row],[Released On]]+tbl_MTG_Set[[#This Row],[Sell Window Month End]]*365.25/12</f>
        <v/>
      </c>
      <c r="X141" s="28">
        <f>AND(NOW()&gt;=tbl_MTG_Set[[#This Row],[Sell Window Start]], NOW()&lt;=tbl_MTG_Set[[#This Row],[Sell Window End]])</f>
        <v/>
      </c>
      <c r="AG141" s="23" t="n"/>
      <c r="AH141" s="23" t="n"/>
      <c r="AJ141" s="23">
        <f t="array" ref="AJ141:AJ141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141" s="23">
        <f t="array" ref="AK141:AK141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141" s="24">
        <f>_xlfn.xlookup(tbl_MTG_Set[[#This Row],[Play Booster Box Product Id]], tbl_Product[Product Id], tbl_Product[Pack Size])</f>
        <v/>
      </c>
      <c r="AM141" s="23">
        <f>(tbl_MTG_Set[[#This Row],[Play Booster Box Cost]]+v_Item_Shipping_Cost_In)/tbl_MTG_Set[[#This Row],[Play Booster Box Size]]</f>
        <v/>
      </c>
      <c r="AN141" s="23" t="n"/>
      <c r="AO141" s="23" t="n"/>
      <c r="AP141" s="23" t="n"/>
      <c r="AQ141" s="23" t="n"/>
      <c r="AT141" s="23">
        <f>tbl_MTG_Set[[#This Row],[Play Booster Sell Price CardMarket]]*tbl_MTG_Set[[#This Row],[Play Booster Expected Market Value]]/tbl_MTG_Set[[#This Row],[Play Boost Sealed Market Value]]</f>
        <v/>
      </c>
    </row>
    <row r="142" ht="15" customHeight="1" s="20">
      <c r="A142" s="19" t="n">
        <v>1019</v>
      </c>
      <c r="B142" s="19" t="inlineStr">
        <is>
          <t>Collectors' Edition CED</t>
        </is>
      </c>
      <c r="C142" s="19" t="n">
        <v>302</v>
      </c>
      <c r="D142" s="28" t="n">
        <v>34313</v>
      </c>
      <c r="F142" s="19" t="inlineStr">
        <is>
          <t>en es fr de it pt ja ko ru 汉语 漢語</t>
        </is>
      </c>
      <c r="G142" s="19" t="n">
        <v>1984</v>
      </c>
      <c r="H142" s="19">
        <f>MONTH(NOW())+12*YEAR(NOW())-MONTH(tbl_MTG_Set[[#This Row],[Released On]])-12*YEAR(tbl_MTG_Set[[#This Row],[Released On]])</f>
        <v/>
      </c>
      <c r="I142" s="19">
        <f>_xlfn.xlookup(tbl_MTG_Set[[#This Row],[Type Name]], tbl_MTG_Set_Type[Set Type], tbl_MTG_Set_Type[Index], "(Set Type not found)")</f>
        <v/>
      </c>
      <c r="J142" s="19">
        <f>_xlfn.xlookup(tbl_MTG_Set[[#This Row],[Type Name]], tbl_MTG_Set_Type[Set Type], tbl_MTG_Set_Type[Buy Window Month Start], "(Set Type not found)")</f>
        <v/>
      </c>
      <c r="K142" s="28">
        <f>tbl_MTG_Set[[#This Row],[Released On]]+tbl_MTG_Set[[#This Row],[Buy Window Month Start]]*365.25/12</f>
        <v/>
      </c>
      <c r="L142" s="19">
        <f>_xlfn.xlookup(tbl_MTG_Set[[#This Row],[Type Name]], tbl_MTG_Set_Type[Set Type], tbl_MTG_Set_Type[Buy Window Month End], "(Set Type not found)", 0, 1)</f>
        <v/>
      </c>
      <c r="M142" s="28">
        <f>tbl_MTG_Set[[#This Row],[Released On]]+tbl_MTG_Set[[#This Row],[Buy Window Month End]]*365.25/12</f>
        <v/>
      </c>
      <c r="N142" s="28">
        <f>AND(NOW()&gt;=tbl_MTG_Set[[#This Row],[Buy Window Start]], NOW()&lt;=tbl_MTG_Set[[#This Row],[Buy Window End]])</f>
        <v/>
      </c>
      <c r="O142" s="19">
        <f>_xlfn.xlookup(tbl_MTG_Set[[#This Row],[Type Name]], tbl_MTG_Set_Type[Set Type], tbl_MTG_Set_Type[Heavy Printing Window Month Start], "(Set Type not found)", 0, 1)</f>
        <v/>
      </c>
      <c r="P142" s="28">
        <f>tbl_MTG_Set[[#This Row],[Released On]]+tbl_MTG_Set[[#This Row],[Heavy Printing Window Month Start]]*365.25/12</f>
        <v/>
      </c>
      <c r="Q142" s="19">
        <f>_xlfn.xlookup(tbl_MTG_Set[[#This Row],[Type Name]], tbl_MTG_Set_Type[Set Type], tbl_MTG_Set_Type[Heavy Printing Window Month End], "(Set Type not found)", 0, 1)</f>
        <v/>
      </c>
      <c r="R142" s="28">
        <f>tbl_MTG_Set[[#This Row],[Released On]]+tbl_MTG_Set[[#This Row],[Heavy Printing Window Month End]]*365.25/12</f>
        <v/>
      </c>
      <c r="S142" s="28">
        <f>AND(NOW()&gt;=tbl_MTG_Set[[#This Row],[Heavy Printing Window Start]], NOW()&lt;=tbl_MTG_Set[[#This Row],[Heavy Printing Window End]])</f>
        <v/>
      </c>
      <c r="T142" s="19">
        <f>_xlfn.xlookup(tbl_MTG_Set[[#This Row],[Type Name]], tbl_MTG_Set_Type[Set Type], tbl_MTG_Set_Type[Sell Window Month Start], "(Set Type not found)", 0, 1)</f>
        <v/>
      </c>
      <c r="U142" s="28">
        <f>tbl_MTG_Set[[#This Row],[Released On]]+tbl_MTG_Set[[#This Row],[Sell Window Month Start]]*365.25/12</f>
        <v/>
      </c>
      <c r="V142" s="19">
        <f>_xlfn.xlookup(tbl_MTG_Set[[#This Row],[Type Name]], tbl_MTG_Set_Type[Set Type], tbl_MTG_Set_Type[Sell Window Month End], "(Set Type not found)", 0, 1)</f>
        <v/>
      </c>
      <c r="W142" s="28">
        <f>tbl_MTG_Set[[#This Row],[Released On]]+tbl_MTG_Set[[#This Row],[Sell Window Month End]]*365.25/12</f>
        <v/>
      </c>
      <c r="X142" s="28">
        <f>AND(NOW()&gt;=tbl_MTG_Set[[#This Row],[Sell Window Start]], NOW()&lt;=tbl_MTG_Set[[#This Row],[Sell Window End]])</f>
        <v/>
      </c>
      <c r="AG142" s="23" t="n"/>
      <c r="AH142" s="23" t="n"/>
      <c r="AJ142" s="23">
        <f t="array" ref="AJ142:AJ142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142" s="23">
        <f t="array" ref="AK142:AK142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142" s="24">
        <f>_xlfn.xlookup(tbl_MTG_Set[[#This Row],[Play Booster Box Product Id]], tbl_Product[Product Id], tbl_Product[Pack Size])</f>
        <v/>
      </c>
      <c r="AM142" s="23">
        <f>(tbl_MTG_Set[[#This Row],[Play Booster Box Cost]]+v_Item_Shipping_Cost_In)/tbl_MTG_Set[[#This Row],[Play Booster Box Size]]</f>
        <v/>
      </c>
      <c r="AN142" s="23" t="n"/>
      <c r="AO142" s="23" t="n"/>
      <c r="AP142" s="23" t="n"/>
      <c r="AQ142" s="23" t="n"/>
      <c r="AT142" s="23">
        <f>tbl_MTG_Set[[#This Row],[Play Booster Sell Price CardMarket]]*tbl_MTG_Set[[#This Row],[Play Booster Expected Market Value]]/tbl_MTG_Set[[#This Row],[Play Boost Sealed Market Value]]</f>
        <v/>
      </c>
    </row>
    <row r="143" ht="15" customHeight="1" s="20">
      <c r="A143" s="19" t="n">
        <v>725</v>
      </c>
      <c r="B143" s="19" t="inlineStr">
        <is>
          <t>Commander 2011 CMD</t>
        </is>
      </c>
      <c r="C143" s="19" t="n">
        <v>318</v>
      </c>
      <c r="D143" s="28" t="n">
        <v>40711</v>
      </c>
      <c r="F143" s="19" t="inlineStr">
        <is>
          <t>en es fr de it pt ja ko ru 汉语 漢語</t>
        </is>
      </c>
      <c r="G143" s="19" t="n">
        <v>1396</v>
      </c>
      <c r="H143" s="19">
        <f>MONTH(NOW())+12*YEAR(NOW())-MONTH(tbl_MTG_Set[[#This Row],[Released On]])-12*YEAR(tbl_MTG_Set[[#This Row],[Released On]])</f>
        <v/>
      </c>
      <c r="I143" s="19">
        <f>_xlfn.xlookup(tbl_MTG_Set[[#This Row],[Type Name]], tbl_MTG_Set_Type[Set Type], tbl_MTG_Set_Type[Index], "(Set Type not found)")</f>
        <v/>
      </c>
      <c r="J143" s="19">
        <f>_xlfn.xlookup(tbl_MTG_Set[[#This Row],[Type Name]], tbl_MTG_Set_Type[Set Type], tbl_MTG_Set_Type[Buy Window Month Start], "(Set Type not found)")</f>
        <v/>
      </c>
      <c r="K143" s="28">
        <f>tbl_MTG_Set[[#This Row],[Released On]]+tbl_MTG_Set[[#This Row],[Buy Window Month Start]]*365.25/12</f>
        <v/>
      </c>
      <c r="L143" s="19">
        <f>_xlfn.xlookup(tbl_MTG_Set[[#This Row],[Type Name]], tbl_MTG_Set_Type[Set Type], tbl_MTG_Set_Type[Buy Window Month End], "(Set Type not found)", 0, 1)</f>
        <v/>
      </c>
      <c r="M143" s="28">
        <f>tbl_MTG_Set[[#This Row],[Released On]]+tbl_MTG_Set[[#This Row],[Buy Window Month End]]*365.25/12</f>
        <v/>
      </c>
      <c r="N143" s="28">
        <f>AND(NOW()&gt;=tbl_MTG_Set[[#This Row],[Buy Window Start]], NOW()&lt;=tbl_MTG_Set[[#This Row],[Buy Window End]])</f>
        <v/>
      </c>
      <c r="O143" s="19">
        <f>_xlfn.xlookup(tbl_MTG_Set[[#This Row],[Type Name]], tbl_MTG_Set_Type[Set Type], tbl_MTG_Set_Type[Heavy Printing Window Month Start], "(Set Type not found)", 0, 1)</f>
        <v/>
      </c>
      <c r="P143" s="28">
        <f>tbl_MTG_Set[[#This Row],[Released On]]+tbl_MTG_Set[[#This Row],[Heavy Printing Window Month Start]]*365.25/12</f>
        <v/>
      </c>
      <c r="Q143" s="19">
        <f>_xlfn.xlookup(tbl_MTG_Set[[#This Row],[Type Name]], tbl_MTG_Set_Type[Set Type], tbl_MTG_Set_Type[Heavy Printing Window Month End], "(Set Type not found)", 0, 1)</f>
        <v/>
      </c>
      <c r="R143" s="28">
        <f>tbl_MTG_Set[[#This Row],[Released On]]+tbl_MTG_Set[[#This Row],[Heavy Printing Window Month End]]*365.25/12</f>
        <v/>
      </c>
      <c r="S143" s="28">
        <f>AND(NOW()&gt;=tbl_MTG_Set[[#This Row],[Heavy Printing Window Start]], NOW()&lt;=tbl_MTG_Set[[#This Row],[Heavy Printing Window End]])</f>
        <v/>
      </c>
      <c r="T143" s="19">
        <f>_xlfn.xlookup(tbl_MTG_Set[[#This Row],[Type Name]], tbl_MTG_Set_Type[Set Type], tbl_MTG_Set_Type[Sell Window Month Start], "(Set Type not found)", 0, 1)</f>
        <v/>
      </c>
      <c r="U143" s="28">
        <f>tbl_MTG_Set[[#This Row],[Released On]]+tbl_MTG_Set[[#This Row],[Sell Window Month Start]]*365.25/12</f>
        <v/>
      </c>
      <c r="V143" s="19">
        <f>_xlfn.xlookup(tbl_MTG_Set[[#This Row],[Type Name]], tbl_MTG_Set_Type[Set Type], tbl_MTG_Set_Type[Sell Window Month End], "(Set Type not found)", 0, 1)</f>
        <v/>
      </c>
      <c r="W143" s="28">
        <f>tbl_MTG_Set[[#This Row],[Released On]]+tbl_MTG_Set[[#This Row],[Sell Window Month End]]*365.25/12</f>
        <v/>
      </c>
      <c r="X143" s="28">
        <f>AND(NOW()&gt;=tbl_MTG_Set[[#This Row],[Sell Window Start]], NOW()&lt;=tbl_MTG_Set[[#This Row],[Sell Window End]])</f>
        <v/>
      </c>
      <c r="AG143" s="23" t="n"/>
      <c r="AH143" s="23" t="n"/>
      <c r="AJ143" s="23">
        <f t="array" ref="AJ143:AJ143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143" s="23">
        <f t="array" ref="AK143:AK143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143" s="24">
        <f>_xlfn.xlookup(tbl_MTG_Set[[#This Row],[Play Booster Box Product Id]], tbl_Product[Product Id], tbl_Product[Pack Size])</f>
        <v/>
      </c>
      <c r="AM143" s="23">
        <f>(tbl_MTG_Set[[#This Row],[Play Booster Box Cost]]+v_Item_Shipping_Cost_In)/tbl_MTG_Set[[#This Row],[Play Booster Box Size]]</f>
        <v/>
      </c>
      <c r="AN143" s="23" t="n"/>
      <c r="AO143" s="23" t="n"/>
      <c r="AP143" s="23" t="n"/>
      <c r="AQ143" s="23" t="n"/>
      <c r="AT143" s="23">
        <f>tbl_MTG_Set[[#This Row],[Play Booster Sell Price CardMarket]]*tbl_MTG_Set[[#This Row],[Play Booster Expected Market Value]]/tbl_MTG_Set[[#This Row],[Play Boost Sealed Market Value]]</f>
        <v/>
      </c>
    </row>
    <row r="144" ht="15" customHeight="1" s="20">
      <c r="A144" s="19" t="n">
        <v>726</v>
      </c>
      <c r="B144" s="19" t="inlineStr">
        <is>
          <t>Commander 2011 Launch Party PCMD</t>
        </is>
      </c>
      <c r="C144" s="19" t="n">
        <v>5</v>
      </c>
      <c r="D144" s="28" t="n">
        <v>40711</v>
      </c>
      <c r="F144" s="19" t="inlineStr">
        <is>
          <t>en es fr de it pt ja ko ru 汉语 漢語</t>
        </is>
      </c>
      <c r="G144" s="19" t="n">
        <v>1398</v>
      </c>
      <c r="H144" s="19">
        <f>MONTH(NOW())+12*YEAR(NOW())-MONTH(tbl_MTG_Set[[#This Row],[Released On]])-12*YEAR(tbl_MTG_Set[[#This Row],[Released On]])</f>
        <v/>
      </c>
      <c r="I144" s="19">
        <f>_xlfn.xlookup(tbl_MTG_Set[[#This Row],[Type Name]], tbl_MTG_Set_Type[Set Type], tbl_MTG_Set_Type[Index], "(Set Type not found)")</f>
        <v/>
      </c>
      <c r="J144" s="19">
        <f>_xlfn.xlookup(tbl_MTG_Set[[#This Row],[Type Name]], tbl_MTG_Set_Type[Set Type], tbl_MTG_Set_Type[Buy Window Month Start], "(Set Type not found)")</f>
        <v/>
      </c>
      <c r="K144" s="28">
        <f>tbl_MTG_Set[[#This Row],[Released On]]+tbl_MTG_Set[[#This Row],[Buy Window Month Start]]*365.25/12</f>
        <v/>
      </c>
      <c r="L144" s="19">
        <f>_xlfn.xlookup(tbl_MTG_Set[[#This Row],[Type Name]], tbl_MTG_Set_Type[Set Type], tbl_MTG_Set_Type[Buy Window Month End], "(Set Type not found)", 0, 1)</f>
        <v/>
      </c>
      <c r="M144" s="28">
        <f>tbl_MTG_Set[[#This Row],[Released On]]+tbl_MTG_Set[[#This Row],[Buy Window Month End]]*365.25/12</f>
        <v/>
      </c>
      <c r="N144" s="28">
        <f>AND(NOW()&gt;=tbl_MTG_Set[[#This Row],[Buy Window Start]], NOW()&lt;=tbl_MTG_Set[[#This Row],[Buy Window End]])</f>
        <v/>
      </c>
      <c r="O144" s="19">
        <f>_xlfn.xlookup(tbl_MTG_Set[[#This Row],[Type Name]], tbl_MTG_Set_Type[Set Type], tbl_MTG_Set_Type[Heavy Printing Window Month Start], "(Set Type not found)", 0, 1)</f>
        <v/>
      </c>
      <c r="P144" s="28">
        <f>tbl_MTG_Set[[#This Row],[Released On]]+tbl_MTG_Set[[#This Row],[Heavy Printing Window Month Start]]*365.25/12</f>
        <v/>
      </c>
      <c r="Q144" s="19">
        <f>_xlfn.xlookup(tbl_MTG_Set[[#This Row],[Type Name]], tbl_MTG_Set_Type[Set Type], tbl_MTG_Set_Type[Heavy Printing Window Month End], "(Set Type not found)", 0, 1)</f>
        <v/>
      </c>
      <c r="R144" s="28">
        <f>tbl_MTG_Set[[#This Row],[Released On]]+tbl_MTG_Set[[#This Row],[Heavy Printing Window Month End]]*365.25/12</f>
        <v/>
      </c>
      <c r="S144" s="28">
        <f>AND(NOW()&gt;=tbl_MTG_Set[[#This Row],[Heavy Printing Window Start]], NOW()&lt;=tbl_MTG_Set[[#This Row],[Heavy Printing Window End]])</f>
        <v/>
      </c>
      <c r="T144" s="19">
        <f>_xlfn.xlookup(tbl_MTG_Set[[#This Row],[Type Name]], tbl_MTG_Set_Type[Set Type], tbl_MTG_Set_Type[Sell Window Month Start], "(Set Type not found)", 0, 1)</f>
        <v/>
      </c>
      <c r="U144" s="28">
        <f>tbl_MTG_Set[[#This Row],[Released On]]+tbl_MTG_Set[[#This Row],[Sell Window Month Start]]*365.25/12</f>
        <v/>
      </c>
      <c r="V144" s="19">
        <f>_xlfn.xlookup(tbl_MTG_Set[[#This Row],[Type Name]], tbl_MTG_Set_Type[Set Type], tbl_MTG_Set_Type[Sell Window Month End], "(Set Type not found)", 0, 1)</f>
        <v/>
      </c>
      <c r="W144" s="28">
        <f>tbl_MTG_Set[[#This Row],[Released On]]+tbl_MTG_Set[[#This Row],[Sell Window Month End]]*365.25/12</f>
        <v/>
      </c>
      <c r="X144" s="28">
        <f>AND(NOW()&gt;=tbl_MTG_Set[[#This Row],[Sell Window Start]], NOW()&lt;=tbl_MTG_Set[[#This Row],[Sell Window End]])</f>
        <v/>
      </c>
      <c r="AG144" s="23" t="n"/>
      <c r="AH144" s="23" t="n"/>
      <c r="AJ144" s="23">
        <f t="array" ref="AJ144:AJ144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144" s="23">
        <f t="array" ref="AK144:AK144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144" s="24">
        <f>_xlfn.xlookup(tbl_MTG_Set[[#This Row],[Play Booster Box Product Id]], tbl_Product[Product Id], tbl_Product[Pack Size])</f>
        <v/>
      </c>
      <c r="AM144" s="23">
        <f>(tbl_MTG_Set[[#This Row],[Play Booster Box Cost]]+v_Item_Shipping_Cost_In)/tbl_MTG_Set[[#This Row],[Play Booster Box Size]]</f>
        <v/>
      </c>
      <c r="AN144" s="23" t="n"/>
      <c r="AO144" s="23" t="n"/>
      <c r="AP144" s="23" t="n"/>
      <c r="AQ144" s="23" t="n"/>
      <c r="AT144" s="23">
        <f>tbl_MTG_Set[[#This Row],[Play Booster Sell Price CardMarket]]*tbl_MTG_Set[[#This Row],[Play Booster Expected Market Value]]/tbl_MTG_Set[[#This Row],[Play Boost Sealed Market Value]]</f>
        <v/>
      </c>
    </row>
    <row r="145" ht="15" customHeight="1" s="20">
      <c r="A145" s="19" t="n">
        <v>727</v>
      </c>
      <c r="B145" s="19" t="inlineStr">
        <is>
          <t>Commander 2011 Oversized OCMD</t>
        </is>
      </c>
      <c r="C145" s="19" t="n">
        <v>15</v>
      </c>
      <c r="D145" s="28" t="n">
        <v>40711</v>
      </c>
      <c r="F145" s="19" t="inlineStr">
        <is>
          <t>en es fr de it pt ja ko ru 汉语 漢語</t>
        </is>
      </c>
      <c r="G145" s="19" t="n">
        <v>1400</v>
      </c>
      <c r="H145" s="19">
        <f>MONTH(NOW())+12*YEAR(NOW())-MONTH(tbl_MTG_Set[[#This Row],[Released On]])-12*YEAR(tbl_MTG_Set[[#This Row],[Released On]])</f>
        <v/>
      </c>
      <c r="I145" s="19">
        <f>_xlfn.xlookup(tbl_MTG_Set[[#This Row],[Type Name]], tbl_MTG_Set_Type[Set Type], tbl_MTG_Set_Type[Index], "(Set Type not found)")</f>
        <v/>
      </c>
      <c r="J145" s="19">
        <f>_xlfn.xlookup(tbl_MTG_Set[[#This Row],[Type Name]], tbl_MTG_Set_Type[Set Type], tbl_MTG_Set_Type[Buy Window Month Start], "(Set Type not found)")</f>
        <v/>
      </c>
      <c r="K145" s="28">
        <f>tbl_MTG_Set[[#This Row],[Released On]]+tbl_MTG_Set[[#This Row],[Buy Window Month Start]]*365.25/12</f>
        <v/>
      </c>
      <c r="L145" s="19">
        <f>_xlfn.xlookup(tbl_MTG_Set[[#This Row],[Type Name]], tbl_MTG_Set_Type[Set Type], tbl_MTG_Set_Type[Buy Window Month End], "(Set Type not found)", 0, 1)</f>
        <v/>
      </c>
      <c r="M145" s="28">
        <f>tbl_MTG_Set[[#This Row],[Released On]]+tbl_MTG_Set[[#This Row],[Buy Window Month End]]*365.25/12</f>
        <v/>
      </c>
      <c r="N145" s="28">
        <f>AND(NOW()&gt;=tbl_MTG_Set[[#This Row],[Buy Window Start]], NOW()&lt;=tbl_MTG_Set[[#This Row],[Buy Window End]])</f>
        <v/>
      </c>
      <c r="O145" s="19">
        <f>_xlfn.xlookup(tbl_MTG_Set[[#This Row],[Type Name]], tbl_MTG_Set_Type[Set Type], tbl_MTG_Set_Type[Heavy Printing Window Month Start], "(Set Type not found)", 0, 1)</f>
        <v/>
      </c>
      <c r="P145" s="28">
        <f>tbl_MTG_Set[[#This Row],[Released On]]+tbl_MTG_Set[[#This Row],[Heavy Printing Window Month Start]]*365.25/12</f>
        <v/>
      </c>
      <c r="Q145" s="19">
        <f>_xlfn.xlookup(tbl_MTG_Set[[#This Row],[Type Name]], tbl_MTG_Set_Type[Set Type], tbl_MTG_Set_Type[Heavy Printing Window Month End], "(Set Type not found)", 0, 1)</f>
        <v/>
      </c>
      <c r="R145" s="28">
        <f>tbl_MTG_Set[[#This Row],[Released On]]+tbl_MTG_Set[[#This Row],[Heavy Printing Window Month End]]*365.25/12</f>
        <v/>
      </c>
      <c r="S145" s="28">
        <f>AND(NOW()&gt;=tbl_MTG_Set[[#This Row],[Heavy Printing Window Start]], NOW()&lt;=tbl_MTG_Set[[#This Row],[Heavy Printing Window End]])</f>
        <v/>
      </c>
      <c r="T145" s="19">
        <f>_xlfn.xlookup(tbl_MTG_Set[[#This Row],[Type Name]], tbl_MTG_Set_Type[Set Type], tbl_MTG_Set_Type[Sell Window Month Start], "(Set Type not found)", 0, 1)</f>
        <v/>
      </c>
      <c r="U145" s="28">
        <f>tbl_MTG_Set[[#This Row],[Released On]]+tbl_MTG_Set[[#This Row],[Sell Window Month Start]]*365.25/12</f>
        <v/>
      </c>
      <c r="V145" s="19">
        <f>_xlfn.xlookup(tbl_MTG_Set[[#This Row],[Type Name]], tbl_MTG_Set_Type[Set Type], tbl_MTG_Set_Type[Sell Window Month End], "(Set Type not found)", 0, 1)</f>
        <v/>
      </c>
      <c r="W145" s="28">
        <f>tbl_MTG_Set[[#This Row],[Released On]]+tbl_MTG_Set[[#This Row],[Sell Window Month End]]*365.25/12</f>
        <v/>
      </c>
      <c r="X145" s="28">
        <f>AND(NOW()&gt;=tbl_MTG_Set[[#This Row],[Sell Window Start]], NOW()&lt;=tbl_MTG_Set[[#This Row],[Sell Window End]])</f>
        <v/>
      </c>
      <c r="AG145" s="23" t="n"/>
      <c r="AH145" s="23" t="n"/>
      <c r="AJ145" s="23">
        <f t="array" ref="AJ145:AJ145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145" s="23">
        <f t="array" ref="AK145:AK145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145" s="24">
        <f>_xlfn.xlookup(tbl_MTG_Set[[#This Row],[Play Booster Box Product Id]], tbl_Product[Product Id], tbl_Product[Pack Size])</f>
        <v/>
      </c>
      <c r="AM145" s="23">
        <f>(tbl_MTG_Set[[#This Row],[Play Booster Box Cost]]+v_Item_Shipping_Cost_In)/tbl_MTG_Set[[#This Row],[Play Booster Box Size]]</f>
        <v/>
      </c>
      <c r="AN145" s="23" t="n"/>
      <c r="AO145" s="23" t="n"/>
      <c r="AP145" s="23" t="n"/>
      <c r="AQ145" s="23" t="n"/>
      <c r="AT145" s="23">
        <f>tbl_MTG_Set[[#This Row],[Play Booster Sell Price CardMarket]]*tbl_MTG_Set[[#This Row],[Play Booster Expected Market Value]]/tbl_MTG_Set[[#This Row],[Play Boost Sealed Market Value]]</f>
        <v/>
      </c>
    </row>
    <row r="146" ht="15" customHeight="1" s="20">
      <c r="A146" s="19" t="n">
        <v>658</v>
      </c>
      <c r="B146" s="19" t="inlineStr">
        <is>
          <t>Commander 2013 C13</t>
        </is>
      </c>
      <c r="C146" s="19" t="n">
        <v>356</v>
      </c>
      <c r="D146" s="28" t="n">
        <v>41579</v>
      </c>
      <c r="F146" s="19" t="inlineStr">
        <is>
          <t>en es fr de it pt ja ko ru 汉语 漢語</t>
        </is>
      </c>
      <c r="G146" s="19" t="n">
        <v>1262</v>
      </c>
      <c r="H146" s="19">
        <f>MONTH(NOW())+12*YEAR(NOW())-MONTH(tbl_MTG_Set[[#This Row],[Released On]])-12*YEAR(tbl_MTG_Set[[#This Row],[Released On]])</f>
        <v/>
      </c>
      <c r="I146" s="19">
        <f>_xlfn.xlookup(tbl_MTG_Set[[#This Row],[Type Name]], tbl_MTG_Set_Type[Set Type], tbl_MTG_Set_Type[Index], "(Set Type not found)")</f>
        <v/>
      </c>
      <c r="J146" s="19">
        <f>_xlfn.xlookup(tbl_MTG_Set[[#This Row],[Type Name]], tbl_MTG_Set_Type[Set Type], tbl_MTG_Set_Type[Buy Window Month Start], "(Set Type not found)")</f>
        <v/>
      </c>
      <c r="K146" s="28">
        <f>tbl_MTG_Set[[#This Row],[Released On]]+tbl_MTG_Set[[#This Row],[Buy Window Month Start]]*365.25/12</f>
        <v/>
      </c>
      <c r="L146" s="19">
        <f>_xlfn.xlookup(tbl_MTG_Set[[#This Row],[Type Name]], tbl_MTG_Set_Type[Set Type], tbl_MTG_Set_Type[Buy Window Month End], "(Set Type not found)", 0, 1)</f>
        <v/>
      </c>
      <c r="M146" s="28">
        <f>tbl_MTG_Set[[#This Row],[Released On]]+tbl_MTG_Set[[#This Row],[Buy Window Month End]]*365.25/12</f>
        <v/>
      </c>
      <c r="N146" s="28">
        <f>AND(NOW()&gt;=tbl_MTG_Set[[#This Row],[Buy Window Start]], NOW()&lt;=tbl_MTG_Set[[#This Row],[Buy Window End]])</f>
        <v/>
      </c>
      <c r="O146" s="19">
        <f>_xlfn.xlookup(tbl_MTG_Set[[#This Row],[Type Name]], tbl_MTG_Set_Type[Set Type], tbl_MTG_Set_Type[Heavy Printing Window Month Start], "(Set Type not found)", 0, 1)</f>
        <v/>
      </c>
      <c r="P146" s="28">
        <f>tbl_MTG_Set[[#This Row],[Released On]]+tbl_MTG_Set[[#This Row],[Heavy Printing Window Month Start]]*365.25/12</f>
        <v/>
      </c>
      <c r="Q146" s="19">
        <f>_xlfn.xlookup(tbl_MTG_Set[[#This Row],[Type Name]], tbl_MTG_Set_Type[Set Type], tbl_MTG_Set_Type[Heavy Printing Window Month End], "(Set Type not found)", 0, 1)</f>
        <v/>
      </c>
      <c r="R146" s="28">
        <f>tbl_MTG_Set[[#This Row],[Released On]]+tbl_MTG_Set[[#This Row],[Heavy Printing Window Month End]]*365.25/12</f>
        <v/>
      </c>
      <c r="S146" s="28">
        <f>AND(NOW()&gt;=tbl_MTG_Set[[#This Row],[Heavy Printing Window Start]], NOW()&lt;=tbl_MTG_Set[[#This Row],[Heavy Printing Window End]])</f>
        <v/>
      </c>
      <c r="T146" s="19">
        <f>_xlfn.xlookup(tbl_MTG_Set[[#This Row],[Type Name]], tbl_MTG_Set_Type[Set Type], tbl_MTG_Set_Type[Sell Window Month Start], "(Set Type not found)", 0, 1)</f>
        <v/>
      </c>
      <c r="U146" s="28">
        <f>tbl_MTG_Set[[#This Row],[Released On]]+tbl_MTG_Set[[#This Row],[Sell Window Month Start]]*365.25/12</f>
        <v/>
      </c>
      <c r="V146" s="19">
        <f>_xlfn.xlookup(tbl_MTG_Set[[#This Row],[Type Name]], tbl_MTG_Set_Type[Set Type], tbl_MTG_Set_Type[Sell Window Month End], "(Set Type not found)", 0, 1)</f>
        <v/>
      </c>
      <c r="W146" s="28">
        <f>tbl_MTG_Set[[#This Row],[Released On]]+tbl_MTG_Set[[#This Row],[Sell Window Month End]]*365.25/12</f>
        <v/>
      </c>
      <c r="X146" s="28">
        <f>AND(NOW()&gt;=tbl_MTG_Set[[#This Row],[Sell Window Start]], NOW()&lt;=tbl_MTG_Set[[#This Row],[Sell Window End]])</f>
        <v/>
      </c>
      <c r="AG146" s="23" t="n"/>
      <c r="AH146" s="23" t="n"/>
      <c r="AJ146" s="23">
        <f t="array" ref="AJ146:AJ146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146" s="23">
        <f t="array" ref="AK146:AK146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146" s="24">
        <f>_xlfn.xlookup(tbl_MTG_Set[[#This Row],[Play Booster Box Product Id]], tbl_Product[Product Id], tbl_Product[Pack Size])</f>
        <v/>
      </c>
      <c r="AM146" s="23">
        <f>(tbl_MTG_Set[[#This Row],[Play Booster Box Cost]]+v_Item_Shipping_Cost_In)/tbl_MTG_Set[[#This Row],[Play Booster Box Size]]</f>
        <v/>
      </c>
      <c r="AN146" s="23" t="n"/>
      <c r="AO146" s="23" t="n"/>
      <c r="AP146" s="23" t="n"/>
      <c r="AQ146" s="23" t="n"/>
      <c r="AT146" s="23">
        <f>tbl_MTG_Set[[#This Row],[Play Booster Sell Price CardMarket]]*tbl_MTG_Set[[#This Row],[Play Booster Expected Market Value]]/tbl_MTG_Set[[#This Row],[Play Boost Sealed Market Value]]</f>
        <v/>
      </c>
    </row>
    <row r="147" ht="15" customHeight="1" s="20">
      <c r="A147" s="19" t="n">
        <v>659</v>
      </c>
      <c r="B147" s="19" t="inlineStr">
        <is>
          <t>Commander 2013 Oversized OC13</t>
        </is>
      </c>
      <c r="C147" s="19" t="n">
        <v>15</v>
      </c>
      <c r="D147" s="28" t="n">
        <v>41579</v>
      </c>
      <c r="F147" s="19" t="inlineStr">
        <is>
          <t>en es fr de it pt ja ko ru 汉语 漢語</t>
        </is>
      </c>
      <c r="G147" s="19" t="n">
        <v>1264</v>
      </c>
      <c r="H147" s="19">
        <f>MONTH(NOW())+12*YEAR(NOW())-MONTH(tbl_MTG_Set[[#This Row],[Released On]])-12*YEAR(tbl_MTG_Set[[#This Row],[Released On]])</f>
        <v/>
      </c>
      <c r="I147" s="19">
        <f>_xlfn.xlookup(tbl_MTG_Set[[#This Row],[Type Name]], tbl_MTG_Set_Type[Set Type], tbl_MTG_Set_Type[Index], "(Set Type not found)")</f>
        <v/>
      </c>
      <c r="J147" s="19">
        <f>_xlfn.xlookup(tbl_MTG_Set[[#This Row],[Type Name]], tbl_MTG_Set_Type[Set Type], tbl_MTG_Set_Type[Buy Window Month Start], "(Set Type not found)")</f>
        <v/>
      </c>
      <c r="K147" s="28">
        <f>tbl_MTG_Set[[#This Row],[Released On]]+tbl_MTG_Set[[#This Row],[Buy Window Month Start]]*365.25/12</f>
        <v/>
      </c>
      <c r="L147" s="19">
        <f>_xlfn.xlookup(tbl_MTG_Set[[#This Row],[Type Name]], tbl_MTG_Set_Type[Set Type], tbl_MTG_Set_Type[Buy Window Month End], "(Set Type not found)", 0, 1)</f>
        <v/>
      </c>
      <c r="M147" s="28">
        <f>tbl_MTG_Set[[#This Row],[Released On]]+tbl_MTG_Set[[#This Row],[Buy Window Month End]]*365.25/12</f>
        <v/>
      </c>
      <c r="N147" s="28">
        <f>AND(NOW()&gt;=tbl_MTG_Set[[#This Row],[Buy Window Start]], NOW()&lt;=tbl_MTG_Set[[#This Row],[Buy Window End]])</f>
        <v/>
      </c>
      <c r="O147" s="19">
        <f>_xlfn.xlookup(tbl_MTG_Set[[#This Row],[Type Name]], tbl_MTG_Set_Type[Set Type], tbl_MTG_Set_Type[Heavy Printing Window Month Start], "(Set Type not found)", 0, 1)</f>
        <v/>
      </c>
      <c r="P147" s="28">
        <f>tbl_MTG_Set[[#This Row],[Released On]]+tbl_MTG_Set[[#This Row],[Heavy Printing Window Month Start]]*365.25/12</f>
        <v/>
      </c>
      <c r="Q147" s="19">
        <f>_xlfn.xlookup(tbl_MTG_Set[[#This Row],[Type Name]], tbl_MTG_Set_Type[Set Type], tbl_MTG_Set_Type[Heavy Printing Window Month End], "(Set Type not found)", 0, 1)</f>
        <v/>
      </c>
      <c r="R147" s="28">
        <f>tbl_MTG_Set[[#This Row],[Released On]]+tbl_MTG_Set[[#This Row],[Heavy Printing Window Month End]]*365.25/12</f>
        <v/>
      </c>
      <c r="S147" s="28">
        <f>AND(NOW()&gt;=tbl_MTG_Set[[#This Row],[Heavy Printing Window Start]], NOW()&lt;=tbl_MTG_Set[[#This Row],[Heavy Printing Window End]])</f>
        <v/>
      </c>
      <c r="T147" s="19">
        <f>_xlfn.xlookup(tbl_MTG_Set[[#This Row],[Type Name]], tbl_MTG_Set_Type[Set Type], tbl_MTG_Set_Type[Sell Window Month Start], "(Set Type not found)", 0, 1)</f>
        <v/>
      </c>
      <c r="U147" s="28">
        <f>tbl_MTG_Set[[#This Row],[Released On]]+tbl_MTG_Set[[#This Row],[Sell Window Month Start]]*365.25/12</f>
        <v/>
      </c>
      <c r="V147" s="19">
        <f>_xlfn.xlookup(tbl_MTG_Set[[#This Row],[Type Name]], tbl_MTG_Set_Type[Set Type], tbl_MTG_Set_Type[Sell Window Month End], "(Set Type not found)", 0, 1)</f>
        <v/>
      </c>
      <c r="W147" s="28">
        <f>tbl_MTG_Set[[#This Row],[Released On]]+tbl_MTG_Set[[#This Row],[Sell Window Month End]]*365.25/12</f>
        <v/>
      </c>
      <c r="X147" s="28">
        <f>AND(NOW()&gt;=tbl_MTG_Set[[#This Row],[Sell Window Start]], NOW()&lt;=tbl_MTG_Set[[#This Row],[Sell Window End]])</f>
        <v/>
      </c>
      <c r="AG147" s="23" t="n"/>
      <c r="AH147" s="23" t="n"/>
      <c r="AJ147" s="23">
        <f t="array" ref="AJ147:AJ147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147" s="23">
        <f t="array" ref="AK147:AK147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147" s="24">
        <f>_xlfn.xlookup(tbl_MTG_Set[[#This Row],[Play Booster Box Product Id]], tbl_Product[Product Id], tbl_Product[Pack Size])</f>
        <v/>
      </c>
      <c r="AM147" s="23">
        <f>(tbl_MTG_Set[[#This Row],[Play Booster Box Cost]]+v_Item_Shipping_Cost_In)/tbl_MTG_Set[[#This Row],[Play Booster Box Size]]</f>
        <v/>
      </c>
      <c r="AN147" s="23" t="n"/>
      <c r="AO147" s="23" t="n"/>
      <c r="AP147" s="23" t="n"/>
      <c r="AQ147" s="23" t="n"/>
      <c r="AT147" s="23">
        <f>tbl_MTG_Set[[#This Row],[Play Booster Sell Price CardMarket]]*tbl_MTG_Set[[#This Row],[Play Booster Expected Market Value]]/tbl_MTG_Set[[#This Row],[Play Boost Sealed Market Value]]</f>
        <v/>
      </c>
    </row>
    <row r="148" ht="15" customHeight="1" s="20">
      <c r="A148" s="19" t="n">
        <v>622</v>
      </c>
      <c r="B148" s="19" t="inlineStr">
        <is>
          <t>Commander 2014 C14</t>
        </is>
      </c>
      <c r="C148" s="19" t="n">
        <v>337</v>
      </c>
      <c r="D148" s="28" t="n">
        <v>41950</v>
      </c>
      <c r="F148" s="19" t="inlineStr">
        <is>
          <t>en es fr de it pt ja ko ru 汉语 漢語</t>
        </is>
      </c>
      <c r="G148" s="19" t="n">
        <v>1190</v>
      </c>
      <c r="H148" s="19">
        <f>MONTH(NOW())+12*YEAR(NOW())-MONTH(tbl_MTG_Set[[#This Row],[Released On]])-12*YEAR(tbl_MTG_Set[[#This Row],[Released On]])</f>
        <v/>
      </c>
      <c r="I148" s="19">
        <f>_xlfn.xlookup(tbl_MTG_Set[[#This Row],[Type Name]], tbl_MTG_Set_Type[Set Type], tbl_MTG_Set_Type[Index], "(Set Type not found)")</f>
        <v/>
      </c>
      <c r="J148" s="19">
        <f>_xlfn.xlookup(tbl_MTG_Set[[#This Row],[Type Name]], tbl_MTG_Set_Type[Set Type], tbl_MTG_Set_Type[Buy Window Month Start], "(Set Type not found)")</f>
        <v/>
      </c>
      <c r="K148" s="28">
        <f>tbl_MTG_Set[[#This Row],[Released On]]+tbl_MTG_Set[[#This Row],[Buy Window Month Start]]*365.25/12</f>
        <v/>
      </c>
      <c r="L148" s="19">
        <f>_xlfn.xlookup(tbl_MTG_Set[[#This Row],[Type Name]], tbl_MTG_Set_Type[Set Type], tbl_MTG_Set_Type[Buy Window Month End], "(Set Type not found)", 0, 1)</f>
        <v/>
      </c>
      <c r="M148" s="28">
        <f>tbl_MTG_Set[[#This Row],[Released On]]+tbl_MTG_Set[[#This Row],[Buy Window Month End]]*365.25/12</f>
        <v/>
      </c>
      <c r="N148" s="28">
        <f>AND(NOW()&gt;=tbl_MTG_Set[[#This Row],[Buy Window Start]], NOW()&lt;=tbl_MTG_Set[[#This Row],[Buy Window End]])</f>
        <v/>
      </c>
      <c r="O148" s="19">
        <f>_xlfn.xlookup(tbl_MTG_Set[[#This Row],[Type Name]], tbl_MTG_Set_Type[Set Type], tbl_MTG_Set_Type[Heavy Printing Window Month Start], "(Set Type not found)", 0, 1)</f>
        <v/>
      </c>
      <c r="P148" s="28">
        <f>tbl_MTG_Set[[#This Row],[Released On]]+tbl_MTG_Set[[#This Row],[Heavy Printing Window Month Start]]*365.25/12</f>
        <v/>
      </c>
      <c r="Q148" s="19">
        <f>_xlfn.xlookup(tbl_MTG_Set[[#This Row],[Type Name]], tbl_MTG_Set_Type[Set Type], tbl_MTG_Set_Type[Heavy Printing Window Month End], "(Set Type not found)", 0, 1)</f>
        <v/>
      </c>
      <c r="R148" s="28">
        <f>tbl_MTG_Set[[#This Row],[Released On]]+tbl_MTG_Set[[#This Row],[Heavy Printing Window Month End]]*365.25/12</f>
        <v/>
      </c>
      <c r="S148" s="28">
        <f>AND(NOW()&gt;=tbl_MTG_Set[[#This Row],[Heavy Printing Window Start]], NOW()&lt;=tbl_MTG_Set[[#This Row],[Heavy Printing Window End]])</f>
        <v/>
      </c>
      <c r="T148" s="19">
        <f>_xlfn.xlookup(tbl_MTG_Set[[#This Row],[Type Name]], tbl_MTG_Set_Type[Set Type], tbl_MTG_Set_Type[Sell Window Month Start], "(Set Type not found)", 0, 1)</f>
        <v/>
      </c>
      <c r="U148" s="28">
        <f>tbl_MTG_Set[[#This Row],[Released On]]+tbl_MTG_Set[[#This Row],[Sell Window Month Start]]*365.25/12</f>
        <v/>
      </c>
      <c r="V148" s="19">
        <f>_xlfn.xlookup(tbl_MTG_Set[[#This Row],[Type Name]], tbl_MTG_Set_Type[Set Type], tbl_MTG_Set_Type[Sell Window Month End], "(Set Type not found)", 0, 1)</f>
        <v/>
      </c>
      <c r="W148" s="28">
        <f>tbl_MTG_Set[[#This Row],[Released On]]+tbl_MTG_Set[[#This Row],[Sell Window Month End]]*365.25/12</f>
        <v/>
      </c>
      <c r="X148" s="28">
        <f>AND(NOW()&gt;=tbl_MTG_Set[[#This Row],[Sell Window Start]], NOW()&lt;=tbl_MTG_Set[[#This Row],[Sell Window End]])</f>
        <v/>
      </c>
      <c r="AG148" s="23" t="n"/>
      <c r="AH148" s="23" t="n"/>
      <c r="AJ148" s="23">
        <f t="array" ref="AJ148:AJ148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148" s="23">
        <f t="array" ref="AK148:AK148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148" s="24">
        <f>_xlfn.xlookup(tbl_MTG_Set[[#This Row],[Play Booster Box Product Id]], tbl_Product[Product Id], tbl_Product[Pack Size])</f>
        <v/>
      </c>
      <c r="AM148" s="23">
        <f>(tbl_MTG_Set[[#This Row],[Play Booster Box Cost]]+v_Item_Shipping_Cost_In)/tbl_MTG_Set[[#This Row],[Play Booster Box Size]]</f>
        <v/>
      </c>
      <c r="AN148" s="23" t="n"/>
      <c r="AO148" s="23" t="n"/>
      <c r="AP148" s="23" t="n"/>
      <c r="AQ148" s="23" t="n"/>
      <c r="AT148" s="23">
        <f>tbl_MTG_Set[[#This Row],[Play Booster Sell Price CardMarket]]*tbl_MTG_Set[[#This Row],[Play Booster Expected Market Value]]/tbl_MTG_Set[[#This Row],[Play Boost Sealed Market Value]]</f>
        <v/>
      </c>
    </row>
    <row r="149" ht="15" customHeight="1" s="20">
      <c r="A149" s="19" t="n">
        <v>624</v>
      </c>
      <c r="B149" s="19" t="inlineStr">
        <is>
          <t>Commander 2014 Oversized OC14</t>
        </is>
      </c>
      <c r="C149" s="19" t="n">
        <v>5</v>
      </c>
      <c r="D149" s="28" t="n">
        <v>41950</v>
      </c>
      <c r="F149" s="19" t="inlineStr">
        <is>
          <t>en es fr de it pt ja ko ru 汉语 漢語</t>
        </is>
      </c>
      <c r="G149" s="19" t="n">
        <v>1194</v>
      </c>
      <c r="H149" s="19">
        <f>MONTH(NOW())+12*YEAR(NOW())-MONTH(tbl_MTG_Set[[#This Row],[Released On]])-12*YEAR(tbl_MTG_Set[[#This Row],[Released On]])</f>
        <v/>
      </c>
      <c r="I149" s="19">
        <f>_xlfn.xlookup(tbl_MTG_Set[[#This Row],[Type Name]], tbl_MTG_Set_Type[Set Type], tbl_MTG_Set_Type[Index], "(Set Type not found)")</f>
        <v/>
      </c>
      <c r="J149" s="19">
        <f>_xlfn.xlookup(tbl_MTG_Set[[#This Row],[Type Name]], tbl_MTG_Set_Type[Set Type], tbl_MTG_Set_Type[Buy Window Month Start], "(Set Type not found)")</f>
        <v/>
      </c>
      <c r="K149" s="28">
        <f>tbl_MTG_Set[[#This Row],[Released On]]+tbl_MTG_Set[[#This Row],[Buy Window Month Start]]*365.25/12</f>
        <v/>
      </c>
      <c r="L149" s="19">
        <f>_xlfn.xlookup(tbl_MTG_Set[[#This Row],[Type Name]], tbl_MTG_Set_Type[Set Type], tbl_MTG_Set_Type[Buy Window Month End], "(Set Type not found)", 0, 1)</f>
        <v/>
      </c>
      <c r="M149" s="28">
        <f>tbl_MTG_Set[[#This Row],[Released On]]+tbl_MTG_Set[[#This Row],[Buy Window Month End]]*365.25/12</f>
        <v/>
      </c>
      <c r="N149" s="28">
        <f>AND(NOW()&gt;=tbl_MTG_Set[[#This Row],[Buy Window Start]], NOW()&lt;=tbl_MTG_Set[[#This Row],[Buy Window End]])</f>
        <v/>
      </c>
      <c r="O149" s="19">
        <f>_xlfn.xlookup(tbl_MTG_Set[[#This Row],[Type Name]], tbl_MTG_Set_Type[Set Type], tbl_MTG_Set_Type[Heavy Printing Window Month Start], "(Set Type not found)", 0, 1)</f>
        <v/>
      </c>
      <c r="P149" s="28">
        <f>tbl_MTG_Set[[#This Row],[Released On]]+tbl_MTG_Set[[#This Row],[Heavy Printing Window Month Start]]*365.25/12</f>
        <v/>
      </c>
      <c r="Q149" s="19">
        <f>_xlfn.xlookup(tbl_MTG_Set[[#This Row],[Type Name]], tbl_MTG_Set_Type[Set Type], tbl_MTG_Set_Type[Heavy Printing Window Month End], "(Set Type not found)", 0, 1)</f>
        <v/>
      </c>
      <c r="R149" s="28">
        <f>tbl_MTG_Set[[#This Row],[Released On]]+tbl_MTG_Set[[#This Row],[Heavy Printing Window Month End]]*365.25/12</f>
        <v/>
      </c>
      <c r="S149" s="28">
        <f>AND(NOW()&gt;=tbl_MTG_Set[[#This Row],[Heavy Printing Window Start]], NOW()&lt;=tbl_MTG_Set[[#This Row],[Heavy Printing Window End]])</f>
        <v/>
      </c>
      <c r="T149" s="19">
        <f>_xlfn.xlookup(tbl_MTG_Set[[#This Row],[Type Name]], tbl_MTG_Set_Type[Set Type], tbl_MTG_Set_Type[Sell Window Month Start], "(Set Type not found)", 0, 1)</f>
        <v/>
      </c>
      <c r="U149" s="28">
        <f>tbl_MTG_Set[[#This Row],[Released On]]+tbl_MTG_Set[[#This Row],[Sell Window Month Start]]*365.25/12</f>
        <v/>
      </c>
      <c r="V149" s="19">
        <f>_xlfn.xlookup(tbl_MTG_Set[[#This Row],[Type Name]], tbl_MTG_Set_Type[Set Type], tbl_MTG_Set_Type[Sell Window Month End], "(Set Type not found)", 0, 1)</f>
        <v/>
      </c>
      <c r="W149" s="28">
        <f>tbl_MTG_Set[[#This Row],[Released On]]+tbl_MTG_Set[[#This Row],[Sell Window Month End]]*365.25/12</f>
        <v/>
      </c>
      <c r="X149" s="28">
        <f>AND(NOW()&gt;=tbl_MTG_Set[[#This Row],[Sell Window Start]], NOW()&lt;=tbl_MTG_Set[[#This Row],[Sell Window End]])</f>
        <v/>
      </c>
      <c r="AG149" s="23" t="n"/>
      <c r="AH149" s="23" t="n"/>
      <c r="AJ149" s="23">
        <f t="array" ref="AJ149:AJ149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149" s="23">
        <f t="array" ref="AK149:AK149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149" s="24">
        <f>_xlfn.xlookup(tbl_MTG_Set[[#This Row],[Play Booster Box Product Id]], tbl_Product[Product Id], tbl_Product[Pack Size])</f>
        <v/>
      </c>
      <c r="AM149" s="23">
        <f>(tbl_MTG_Set[[#This Row],[Play Booster Box Cost]]+v_Item_Shipping_Cost_In)/tbl_MTG_Set[[#This Row],[Play Booster Box Size]]</f>
        <v/>
      </c>
      <c r="AN149" s="23" t="n"/>
      <c r="AO149" s="23" t="n"/>
      <c r="AP149" s="23" t="n"/>
      <c r="AQ149" s="23" t="n"/>
      <c r="AT149" s="23">
        <f>tbl_MTG_Set[[#This Row],[Play Booster Sell Price CardMarket]]*tbl_MTG_Set[[#This Row],[Play Booster Expected Market Value]]/tbl_MTG_Set[[#This Row],[Play Boost Sealed Market Value]]</f>
        <v/>
      </c>
    </row>
    <row r="150" ht="15" customHeight="1" s="20">
      <c r="A150" s="19" t="n">
        <v>623</v>
      </c>
      <c r="B150" s="19" t="inlineStr">
        <is>
          <t>Commander 2014 Tokens TC14</t>
        </is>
      </c>
      <c r="C150" s="19" t="n">
        <v>36</v>
      </c>
      <c r="D150" s="28" t="n">
        <v>41950</v>
      </c>
      <c r="F150" s="19" t="inlineStr">
        <is>
          <t>en es fr de it pt ja ko ru 汉语 漢語</t>
        </is>
      </c>
      <c r="G150" s="19" t="n">
        <v>1192</v>
      </c>
      <c r="H150" s="19">
        <f>MONTH(NOW())+12*YEAR(NOW())-MONTH(tbl_MTG_Set[[#This Row],[Released On]])-12*YEAR(tbl_MTG_Set[[#This Row],[Released On]])</f>
        <v/>
      </c>
      <c r="I150" s="19">
        <f>_xlfn.xlookup(tbl_MTG_Set[[#This Row],[Type Name]], tbl_MTG_Set_Type[Set Type], tbl_MTG_Set_Type[Index], "(Set Type not found)")</f>
        <v/>
      </c>
      <c r="J150" s="19">
        <f>_xlfn.xlookup(tbl_MTG_Set[[#This Row],[Type Name]], tbl_MTG_Set_Type[Set Type], tbl_MTG_Set_Type[Buy Window Month Start], "(Set Type not found)")</f>
        <v/>
      </c>
      <c r="K150" s="28">
        <f>tbl_MTG_Set[[#This Row],[Released On]]+tbl_MTG_Set[[#This Row],[Buy Window Month Start]]*365.25/12</f>
        <v/>
      </c>
      <c r="L150" s="19">
        <f>_xlfn.xlookup(tbl_MTG_Set[[#This Row],[Type Name]], tbl_MTG_Set_Type[Set Type], tbl_MTG_Set_Type[Buy Window Month End], "(Set Type not found)", 0, 1)</f>
        <v/>
      </c>
      <c r="M150" s="28">
        <f>tbl_MTG_Set[[#This Row],[Released On]]+tbl_MTG_Set[[#This Row],[Buy Window Month End]]*365.25/12</f>
        <v/>
      </c>
      <c r="N150" s="28">
        <f>AND(NOW()&gt;=tbl_MTG_Set[[#This Row],[Buy Window Start]], NOW()&lt;=tbl_MTG_Set[[#This Row],[Buy Window End]])</f>
        <v/>
      </c>
      <c r="O150" s="19">
        <f>_xlfn.xlookup(tbl_MTG_Set[[#This Row],[Type Name]], tbl_MTG_Set_Type[Set Type], tbl_MTG_Set_Type[Heavy Printing Window Month Start], "(Set Type not found)", 0, 1)</f>
        <v/>
      </c>
      <c r="P150" s="28">
        <f>tbl_MTG_Set[[#This Row],[Released On]]+tbl_MTG_Set[[#This Row],[Heavy Printing Window Month Start]]*365.25/12</f>
        <v/>
      </c>
      <c r="Q150" s="19">
        <f>_xlfn.xlookup(tbl_MTG_Set[[#This Row],[Type Name]], tbl_MTG_Set_Type[Set Type], tbl_MTG_Set_Type[Heavy Printing Window Month End], "(Set Type not found)", 0, 1)</f>
        <v/>
      </c>
      <c r="R150" s="28">
        <f>tbl_MTG_Set[[#This Row],[Released On]]+tbl_MTG_Set[[#This Row],[Heavy Printing Window Month End]]*365.25/12</f>
        <v/>
      </c>
      <c r="S150" s="28">
        <f>AND(NOW()&gt;=tbl_MTG_Set[[#This Row],[Heavy Printing Window Start]], NOW()&lt;=tbl_MTG_Set[[#This Row],[Heavy Printing Window End]])</f>
        <v/>
      </c>
      <c r="T150" s="19">
        <f>_xlfn.xlookup(tbl_MTG_Set[[#This Row],[Type Name]], tbl_MTG_Set_Type[Set Type], tbl_MTG_Set_Type[Sell Window Month Start], "(Set Type not found)", 0, 1)</f>
        <v/>
      </c>
      <c r="U150" s="28">
        <f>tbl_MTG_Set[[#This Row],[Released On]]+tbl_MTG_Set[[#This Row],[Sell Window Month Start]]*365.25/12</f>
        <v/>
      </c>
      <c r="V150" s="19">
        <f>_xlfn.xlookup(tbl_MTG_Set[[#This Row],[Type Name]], tbl_MTG_Set_Type[Set Type], tbl_MTG_Set_Type[Sell Window Month End], "(Set Type not found)", 0, 1)</f>
        <v/>
      </c>
      <c r="W150" s="28">
        <f>tbl_MTG_Set[[#This Row],[Released On]]+tbl_MTG_Set[[#This Row],[Sell Window Month End]]*365.25/12</f>
        <v/>
      </c>
      <c r="X150" s="28">
        <f>AND(NOW()&gt;=tbl_MTG_Set[[#This Row],[Sell Window Start]], NOW()&lt;=tbl_MTG_Set[[#This Row],[Sell Window End]])</f>
        <v/>
      </c>
      <c r="AG150" s="23" t="n"/>
      <c r="AH150" s="23" t="n"/>
      <c r="AJ150" s="23">
        <f t="array" ref="AJ150:AJ150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150" s="23">
        <f t="array" ref="AK150:AK150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150" s="24">
        <f>_xlfn.xlookup(tbl_MTG_Set[[#This Row],[Play Booster Box Product Id]], tbl_Product[Product Id], tbl_Product[Pack Size])</f>
        <v/>
      </c>
      <c r="AM150" s="23">
        <f>(tbl_MTG_Set[[#This Row],[Play Booster Box Cost]]+v_Item_Shipping_Cost_In)/tbl_MTG_Set[[#This Row],[Play Booster Box Size]]</f>
        <v/>
      </c>
      <c r="AN150" s="23" t="n"/>
      <c r="AO150" s="23" t="n"/>
      <c r="AP150" s="23" t="n"/>
      <c r="AQ150" s="23" t="n"/>
      <c r="AT150" s="23">
        <f>tbl_MTG_Set[[#This Row],[Play Booster Sell Price CardMarket]]*tbl_MTG_Set[[#This Row],[Play Booster Expected Market Value]]/tbl_MTG_Set[[#This Row],[Play Boost Sealed Market Value]]</f>
        <v/>
      </c>
    </row>
    <row r="151" ht="15" customHeight="1" s="20">
      <c r="A151" s="19" t="n">
        <v>583</v>
      </c>
      <c r="B151" s="19" t="inlineStr">
        <is>
          <t>Commander 2015 C15</t>
        </is>
      </c>
      <c r="C151" s="19" t="n">
        <v>342</v>
      </c>
      <c r="D151" s="28" t="n">
        <v>42321</v>
      </c>
      <c r="F151" s="19" t="inlineStr">
        <is>
          <t>en es fr de it pt ja ko ru 汉语 漢語</t>
        </is>
      </c>
      <c r="G151" s="19" t="n">
        <v>1112</v>
      </c>
      <c r="H151" s="19">
        <f>MONTH(NOW())+12*YEAR(NOW())-MONTH(tbl_MTG_Set[[#This Row],[Released On]])-12*YEAR(tbl_MTG_Set[[#This Row],[Released On]])</f>
        <v/>
      </c>
      <c r="I151" s="19">
        <f>_xlfn.xlookup(tbl_MTG_Set[[#This Row],[Type Name]], tbl_MTG_Set_Type[Set Type], tbl_MTG_Set_Type[Index], "(Set Type not found)")</f>
        <v/>
      </c>
      <c r="J151" s="19">
        <f>_xlfn.xlookup(tbl_MTG_Set[[#This Row],[Type Name]], tbl_MTG_Set_Type[Set Type], tbl_MTG_Set_Type[Buy Window Month Start], "(Set Type not found)")</f>
        <v/>
      </c>
      <c r="K151" s="28">
        <f>tbl_MTG_Set[[#This Row],[Released On]]+tbl_MTG_Set[[#This Row],[Buy Window Month Start]]*365.25/12</f>
        <v/>
      </c>
      <c r="L151" s="19">
        <f>_xlfn.xlookup(tbl_MTG_Set[[#This Row],[Type Name]], tbl_MTG_Set_Type[Set Type], tbl_MTG_Set_Type[Buy Window Month End], "(Set Type not found)", 0, 1)</f>
        <v/>
      </c>
      <c r="M151" s="28">
        <f>tbl_MTG_Set[[#This Row],[Released On]]+tbl_MTG_Set[[#This Row],[Buy Window Month End]]*365.25/12</f>
        <v/>
      </c>
      <c r="N151" s="28">
        <f>AND(NOW()&gt;=tbl_MTG_Set[[#This Row],[Buy Window Start]], NOW()&lt;=tbl_MTG_Set[[#This Row],[Buy Window End]])</f>
        <v/>
      </c>
      <c r="O151" s="19">
        <f>_xlfn.xlookup(tbl_MTG_Set[[#This Row],[Type Name]], tbl_MTG_Set_Type[Set Type], tbl_MTG_Set_Type[Heavy Printing Window Month Start], "(Set Type not found)", 0, 1)</f>
        <v/>
      </c>
      <c r="P151" s="28">
        <f>tbl_MTG_Set[[#This Row],[Released On]]+tbl_MTG_Set[[#This Row],[Heavy Printing Window Month Start]]*365.25/12</f>
        <v/>
      </c>
      <c r="Q151" s="19">
        <f>_xlfn.xlookup(tbl_MTG_Set[[#This Row],[Type Name]], tbl_MTG_Set_Type[Set Type], tbl_MTG_Set_Type[Heavy Printing Window Month End], "(Set Type not found)", 0, 1)</f>
        <v/>
      </c>
      <c r="R151" s="28">
        <f>tbl_MTG_Set[[#This Row],[Released On]]+tbl_MTG_Set[[#This Row],[Heavy Printing Window Month End]]*365.25/12</f>
        <v/>
      </c>
      <c r="S151" s="28">
        <f>AND(NOW()&gt;=tbl_MTG_Set[[#This Row],[Heavy Printing Window Start]], NOW()&lt;=tbl_MTG_Set[[#This Row],[Heavy Printing Window End]])</f>
        <v/>
      </c>
      <c r="T151" s="19">
        <f>_xlfn.xlookup(tbl_MTG_Set[[#This Row],[Type Name]], tbl_MTG_Set_Type[Set Type], tbl_MTG_Set_Type[Sell Window Month Start], "(Set Type not found)", 0, 1)</f>
        <v/>
      </c>
      <c r="U151" s="28">
        <f>tbl_MTG_Set[[#This Row],[Released On]]+tbl_MTG_Set[[#This Row],[Sell Window Month Start]]*365.25/12</f>
        <v/>
      </c>
      <c r="V151" s="19">
        <f>_xlfn.xlookup(tbl_MTG_Set[[#This Row],[Type Name]], tbl_MTG_Set_Type[Set Type], tbl_MTG_Set_Type[Sell Window Month End], "(Set Type not found)", 0, 1)</f>
        <v/>
      </c>
      <c r="W151" s="28">
        <f>tbl_MTG_Set[[#This Row],[Released On]]+tbl_MTG_Set[[#This Row],[Sell Window Month End]]*365.25/12</f>
        <v/>
      </c>
      <c r="X151" s="28">
        <f>AND(NOW()&gt;=tbl_MTG_Set[[#This Row],[Sell Window Start]], NOW()&lt;=tbl_MTG_Set[[#This Row],[Sell Window End]])</f>
        <v/>
      </c>
      <c r="AG151" s="23" t="n"/>
      <c r="AH151" s="23" t="n"/>
      <c r="AJ151" s="23">
        <f t="array" ref="AJ151:AJ151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151" s="23">
        <f t="array" ref="AK151:AK151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151" s="24">
        <f>_xlfn.xlookup(tbl_MTG_Set[[#This Row],[Play Booster Box Product Id]], tbl_Product[Product Id], tbl_Product[Pack Size])</f>
        <v/>
      </c>
      <c r="AM151" s="23">
        <f>(tbl_MTG_Set[[#This Row],[Play Booster Box Cost]]+v_Item_Shipping_Cost_In)/tbl_MTG_Set[[#This Row],[Play Booster Box Size]]</f>
        <v/>
      </c>
      <c r="AN151" s="23" t="n"/>
      <c r="AO151" s="23" t="n"/>
      <c r="AP151" s="23" t="n"/>
      <c r="AQ151" s="23" t="n"/>
      <c r="AT151" s="23">
        <f>tbl_MTG_Set[[#This Row],[Play Booster Sell Price CardMarket]]*tbl_MTG_Set[[#This Row],[Play Booster Expected Market Value]]/tbl_MTG_Set[[#This Row],[Play Boost Sealed Market Value]]</f>
        <v/>
      </c>
    </row>
    <row r="152" ht="15" customHeight="1" s="20">
      <c r="A152" s="19" t="n">
        <v>585</v>
      </c>
      <c r="B152" s="19" t="inlineStr">
        <is>
          <t>Commander 2015 Oversized OC15</t>
        </is>
      </c>
      <c r="C152" s="19" t="n">
        <v>5</v>
      </c>
      <c r="D152" s="28" t="n">
        <v>42321</v>
      </c>
      <c r="F152" s="19" t="inlineStr">
        <is>
          <t>en es fr de it pt ja ko ru 汉语 漢語</t>
        </is>
      </c>
      <c r="G152" s="19" t="n">
        <v>1116</v>
      </c>
      <c r="H152" s="19">
        <f>MONTH(NOW())+12*YEAR(NOW())-MONTH(tbl_MTG_Set[[#This Row],[Released On]])-12*YEAR(tbl_MTG_Set[[#This Row],[Released On]])</f>
        <v/>
      </c>
      <c r="I152" s="19">
        <f>_xlfn.xlookup(tbl_MTG_Set[[#This Row],[Type Name]], tbl_MTG_Set_Type[Set Type], tbl_MTG_Set_Type[Index], "(Set Type not found)")</f>
        <v/>
      </c>
      <c r="J152" s="19">
        <f>_xlfn.xlookup(tbl_MTG_Set[[#This Row],[Type Name]], tbl_MTG_Set_Type[Set Type], tbl_MTG_Set_Type[Buy Window Month Start], "(Set Type not found)")</f>
        <v/>
      </c>
      <c r="K152" s="28">
        <f>tbl_MTG_Set[[#This Row],[Released On]]+tbl_MTG_Set[[#This Row],[Buy Window Month Start]]*365.25/12</f>
        <v/>
      </c>
      <c r="L152" s="19">
        <f>_xlfn.xlookup(tbl_MTG_Set[[#This Row],[Type Name]], tbl_MTG_Set_Type[Set Type], tbl_MTG_Set_Type[Buy Window Month End], "(Set Type not found)", 0, 1)</f>
        <v/>
      </c>
      <c r="M152" s="28">
        <f>tbl_MTG_Set[[#This Row],[Released On]]+tbl_MTG_Set[[#This Row],[Buy Window Month End]]*365.25/12</f>
        <v/>
      </c>
      <c r="N152" s="28">
        <f>AND(NOW()&gt;=tbl_MTG_Set[[#This Row],[Buy Window Start]], NOW()&lt;=tbl_MTG_Set[[#This Row],[Buy Window End]])</f>
        <v/>
      </c>
      <c r="O152" s="19">
        <f>_xlfn.xlookup(tbl_MTG_Set[[#This Row],[Type Name]], tbl_MTG_Set_Type[Set Type], tbl_MTG_Set_Type[Heavy Printing Window Month Start], "(Set Type not found)", 0, 1)</f>
        <v/>
      </c>
      <c r="P152" s="28">
        <f>tbl_MTG_Set[[#This Row],[Released On]]+tbl_MTG_Set[[#This Row],[Heavy Printing Window Month Start]]*365.25/12</f>
        <v/>
      </c>
      <c r="Q152" s="19">
        <f>_xlfn.xlookup(tbl_MTG_Set[[#This Row],[Type Name]], tbl_MTG_Set_Type[Set Type], tbl_MTG_Set_Type[Heavy Printing Window Month End], "(Set Type not found)", 0, 1)</f>
        <v/>
      </c>
      <c r="R152" s="28">
        <f>tbl_MTG_Set[[#This Row],[Released On]]+tbl_MTG_Set[[#This Row],[Heavy Printing Window Month End]]*365.25/12</f>
        <v/>
      </c>
      <c r="S152" s="28">
        <f>AND(NOW()&gt;=tbl_MTG_Set[[#This Row],[Heavy Printing Window Start]], NOW()&lt;=tbl_MTG_Set[[#This Row],[Heavy Printing Window End]])</f>
        <v/>
      </c>
      <c r="T152" s="19">
        <f>_xlfn.xlookup(tbl_MTG_Set[[#This Row],[Type Name]], tbl_MTG_Set_Type[Set Type], tbl_MTG_Set_Type[Sell Window Month Start], "(Set Type not found)", 0, 1)</f>
        <v/>
      </c>
      <c r="U152" s="28">
        <f>tbl_MTG_Set[[#This Row],[Released On]]+tbl_MTG_Set[[#This Row],[Sell Window Month Start]]*365.25/12</f>
        <v/>
      </c>
      <c r="V152" s="19">
        <f>_xlfn.xlookup(tbl_MTG_Set[[#This Row],[Type Name]], tbl_MTG_Set_Type[Set Type], tbl_MTG_Set_Type[Sell Window Month End], "(Set Type not found)", 0, 1)</f>
        <v/>
      </c>
      <c r="W152" s="28">
        <f>tbl_MTG_Set[[#This Row],[Released On]]+tbl_MTG_Set[[#This Row],[Sell Window Month End]]*365.25/12</f>
        <v/>
      </c>
      <c r="X152" s="28">
        <f>AND(NOW()&gt;=tbl_MTG_Set[[#This Row],[Sell Window Start]], NOW()&lt;=tbl_MTG_Set[[#This Row],[Sell Window End]])</f>
        <v/>
      </c>
      <c r="AG152" s="23" t="n"/>
      <c r="AH152" s="23" t="n"/>
      <c r="AJ152" s="23">
        <f t="array" ref="AJ152:AJ152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152" s="23">
        <f t="array" ref="AK152:AK152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152" s="24">
        <f>_xlfn.xlookup(tbl_MTG_Set[[#This Row],[Play Booster Box Product Id]], tbl_Product[Product Id], tbl_Product[Pack Size])</f>
        <v/>
      </c>
      <c r="AM152" s="23">
        <f>(tbl_MTG_Set[[#This Row],[Play Booster Box Cost]]+v_Item_Shipping_Cost_In)/tbl_MTG_Set[[#This Row],[Play Booster Box Size]]</f>
        <v/>
      </c>
      <c r="AN152" s="23" t="n"/>
      <c r="AO152" s="23" t="n"/>
      <c r="AP152" s="23" t="n"/>
      <c r="AQ152" s="23" t="n"/>
      <c r="AT152" s="23">
        <f>tbl_MTG_Set[[#This Row],[Play Booster Sell Price CardMarket]]*tbl_MTG_Set[[#This Row],[Play Booster Expected Market Value]]/tbl_MTG_Set[[#This Row],[Play Boost Sealed Market Value]]</f>
        <v/>
      </c>
    </row>
    <row r="153" ht="15" customHeight="1" s="20">
      <c r="A153" s="19" t="n">
        <v>584</v>
      </c>
      <c r="B153" s="19" t="inlineStr">
        <is>
          <t>Commander 2015 Tokens TC15</t>
        </is>
      </c>
      <c r="C153" s="19" t="n">
        <v>25</v>
      </c>
      <c r="D153" s="28" t="n">
        <v>42321</v>
      </c>
      <c r="F153" s="19" t="inlineStr">
        <is>
          <t>en es fr de it pt ja ko ru 汉语 漢語</t>
        </is>
      </c>
      <c r="G153" s="19" t="n">
        <v>1114</v>
      </c>
      <c r="H153" s="19">
        <f>MONTH(NOW())+12*YEAR(NOW())-MONTH(tbl_MTG_Set[[#This Row],[Released On]])-12*YEAR(tbl_MTG_Set[[#This Row],[Released On]])</f>
        <v/>
      </c>
      <c r="I153" s="19">
        <f>_xlfn.xlookup(tbl_MTG_Set[[#This Row],[Type Name]], tbl_MTG_Set_Type[Set Type], tbl_MTG_Set_Type[Index], "(Set Type not found)")</f>
        <v/>
      </c>
      <c r="J153" s="19">
        <f>_xlfn.xlookup(tbl_MTG_Set[[#This Row],[Type Name]], tbl_MTG_Set_Type[Set Type], tbl_MTG_Set_Type[Buy Window Month Start], "(Set Type not found)")</f>
        <v/>
      </c>
      <c r="K153" s="28">
        <f>tbl_MTG_Set[[#This Row],[Released On]]+tbl_MTG_Set[[#This Row],[Buy Window Month Start]]*365.25/12</f>
        <v/>
      </c>
      <c r="L153" s="19">
        <f>_xlfn.xlookup(tbl_MTG_Set[[#This Row],[Type Name]], tbl_MTG_Set_Type[Set Type], tbl_MTG_Set_Type[Buy Window Month End], "(Set Type not found)", 0, 1)</f>
        <v/>
      </c>
      <c r="M153" s="28">
        <f>tbl_MTG_Set[[#This Row],[Released On]]+tbl_MTG_Set[[#This Row],[Buy Window Month End]]*365.25/12</f>
        <v/>
      </c>
      <c r="N153" s="28">
        <f>AND(NOW()&gt;=tbl_MTG_Set[[#This Row],[Buy Window Start]], NOW()&lt;=tbl_MTG_Set[[#This Row],[Buy Window End]])</f>
        <v/>
      </c>
      <c r="O153" s="19">
        <f>_xlfn.xlookup(tbl_MTG_Set[[#This Row],[Type Name]], tbl_MTG_Set_Type[Set Type], tbl_MTG_Set_Type[Heavy Printing Window Month Start], "(Set Type not found)", 0, 1)</f>
        <v/>
      </c>
      <c r="P153" s="28">
        <f>tbl_MTG_Set[[#This Row],[Released On]]+tbl_MTG_Set[[#This Row],[Heavy Printing Window Month Start]]*365.25/12</f>
        <v/>
      </c>
      <c r="Q153" s="19">
        <f>_xlfn.xlookup(tbl_MTG_Set[[#This Row],[Type Name]], tbl_MTG_Set_Type[Set Type], tbl_MTG_Set_Type[Heavy Printing Window Month End], "(Set Type not found)", 0, 1)</f>
        <v/>
      </c>
      <c r="R153" s="28">
        <f>tbl_MTG_Set[[#This Row],[Released On]]+tbl_MTG_Set[[#This Row],[Heavy Printing Window Month End]]*365.25/12</f>
        <v/>
      </c>
      <c r="S153" s="28">
        <f>AND(NOW()&gt;=tbl_MTG_Set[[#This Row],[Heavy Printing Window Start]], NOW()&lt;=tbl_MTG_Set[[#This Row],[Heavy Printing Window End]])</f>
        <v/>
      </c>
      <c r="T153" s="19">
        <f>_xlfn.xlookup(tbl_MTG_Set[[#This Row],[Type Name]], tbl_MTG_Set_Type[Set Type], tbl_MTG_Set_Type[Sell Window Month Start], "(Set Type not found)", 0, 1)</f>
        <v/>
      </c>
      <c r="U153" s="28">
        <f>tbl_MTG_Set[[#This Row],[Released On]]+tbl_MTG_Set[[#This Row],[Sell Window Month Start]]*365.25/12</f>
        <v/>
      </c>
      <c r="V153" s="19">
        <f>_xlfn.xlookup(tbl_MTG_Set[[#This Row],[Type Name]], tbl_MTG_Set_Type[Set Type], tbl_MTG_Set_Type[Sell Window Month End], "(Set Type not found)", 0, 1)</f>
        <v/>
      </c>
      <c r="W153" s="28">
        <f>tbl_MTG_Set[[#This Row],[Released On]]+tbl_MTG_Set[[#This Row],[Sell Window Month End]]*365.25/12</f>
        <v/>
      </c>
      <c r="X153" s="28">
        <f>AND(NOW()&gt;=tbl_MTG_Set[[#This Row],[Sell Window Start]], NOW()&lt;=tbl_MTG_Set[[#This Row],[Sell Window End]])</f>
        <v/>
      </c>
      <c r="AG153" s="23" t="n"/>
      <c r="AH153" s="23" t="n"/>
      <c r="AJ153" s="23">
        <f t="array" ref="AJ153:AJ153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153" s="23">
        <f t="array" ref="AK153:AK153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153" s="24">
        <f>_xlfn.xlookup(tbl_MTG_Set[[#This Row],[Play Booster Box Product Id]], tbl_Product[Product Id], tbl_Product[Pack Size])</f>
        <v/>
      </c>
      <c r="AM153" s="23">
        <f>(tbl_MTG_Set[[#This Row],[Play Booster Box Cost]]+v_Item_Shipping_Cost_In)/tbl_MTG_Set[[#This Row],[Play Booster Box Size]]</f>
        <v/>
      </c>
      <c r="AN153" s="23" t="n"/>
      <c r="AO153" s="23" t="n"/>
      <c r="AP153" s="23" t="n"/>
      <c r="AQ153" s="23" t="n"/>
      <c r="AT153" s="23">
        <f>tbl_MTG_Set[[#This Row],[Play Booster Sell Price CardMarket]]*tbl_MTG_Set[[#This Row],[Play Booster Expected Market Value]]/tbl_MTG_Set[[#This Row],[Play Boost Sealed Market Value]]</f>
        <v/>
      </c>
    </row>
    <row r="154" ht="15" customHeight="1" s="20">
      <c r="A154" s="19" t="n">
        <v>554</v>
      </c>
      <c r="B154" s="19" t="inlineStr">
        <is>
          <t>Commander 2016 C16</t>
        </is>
      </c>
      <c r="C154" s="19" t="n">
        <v>351</v>
      </c>
      <c r="D154" s="28" t="n">
        <v>42685</v>
      </c>
      <c r="F154" s="19" t="inlineStr">
        <is>
          <t>en es fr de it pt ja ko ru 汉语 漢語</t>
        </is>
      </c>
      <c r="G154" s="19" t="n">
        <v>1054</v>
      </c>
      <c r="H154" s="19">
        <f>MONTH(NOW())+12*YEAR(NOW())-MONTH(tbl_MTG_Set[[#This Row],[Released On]])-12*YEAR(tbl_MTG_Set[[#This Row],[Released On]])</f>
        <v/>
      </c>
      <c r="I154" s="19">
        <f>_xlfn.xlookup(tbl_MTG_Set[[#This Row],[Type Name]], tbl_MTG_Set_Type[Set Type], tbl_MTG_Set_Type[Index], "(Set Type not found)")</f>
        <v/>
      </c>
      <c r="J154" s="19">
        <f>_xlfn.xlookup(tbl_MTG_Set[[#This Row],[Type Name]], tbl_MTG_Set_Type[Set Type], tbl_MTG_Set_Type[Buy Window Month Start], "(Set Type not found)")</f>
        <v/>
      </c>
      <c r="K154" s="28">
        <f>tbl_MTG_Set[[#This Row],[Released On]]+tbl_MTG_Set[[#This Row],[Buy Window Month Start]]*365.25/12</f>
        <v/>
      </c>
      <c r="L154" s="19">
        <f>_xlfn.xlookup(tbl_MTG_Set[[#This Row],[Type Name]], tbl_MTG_Set_Type[Set Type], tbl_MTG_Set_Type[Buy Window Month End], "(Set Type not found)", 0, 1)</f>
        <v/>
      </c>
      <c r="M154" s="28">
        <f>tbl_MTG_Set[[#This Row],[Released On]]+tbl_MTG_Set[[#This Row],[Buy Window Month End]]*365.25/12</f>
        <v/>
      </c>
      <c r="N154" s="28">
        <f>AND(NOW()&gt;=tbl_MTG_Set[[#This Row],[Buy Window Start]], NOW()&lt;=tbl_MTG_Set[[#This Row],[Buy Window End]])</f>
        <v/>
      </c>
      <c r="O154" s="19">
        <f>_xlfn.xlookup(tbl_MTG_Set[[#This Row],[Type Name]], tbl_MTG_Set_Type[Set Type], tbl_MTG_Set_Type[Heavy Printing Window Month Start], "(Set Type not found)", 0, 1)</f>
        <v/>
      </c>
      <c r="P154" s="28">
        <f>tbl_MTG_Set[[#This Row],[Released On]]+tbl_MTG_Set[[#This Row],[Heavy Printing Window Month Start]]*365.25/12</f>
        <v/>
      </c>
      <c r="Q154" s="19">
        <f>_xlfn.xlookup(tbl_MTG_Set[[#This Row],[Type Name]], tbl_MTG_Set_Type[Set Type], tbl_MTG_Set_Type[Heavy Printing Window Month End], "(Set Type not found)", 0, 1)</f>
        <v/>
      </c>
      <c r="R154" s="28">
        <f>tbl_MTG_Set[[#This Row],[Released On]]+tbl_MTG_Set[[#This Row],[Heavy Printing Window Month End]]*365.25/12</f>
        <v/>
      </c>
      <c r="S154" s="28">
        <f>AND(NOW()&gt;=tbl_MTG_Set[[#This Row],[Heavy Printing Window Start]], NOW()&lt;=tbl_MTG_Set[[#This Row],[Heavy Printing Window End]])</f>
        <v/>
      </c>
      <c r="T154" s="19">
        <f>_xlfn.xlookup(tbl_MTG_Set[[#This Row],[Type Name]], tbl_MTG_Set_Type[Set Type], tbl_MTG_Set_Type[Sell Window Month Start], "(Set Type not found)", 0, 1)</f>
        <v/>
      </c>
      <c r="U154" s="28">
        <f>tbl_MTG_Set[[#This Row],[Released On]]+tbl_MTG_Set[[#This Row],[Sell Window Month Start]]*365.25/12</f>
        <v/>
      </c>
      <c r="V154" s="19">
        <f>_xlfn.xlookup(tbl_MTG_Set[[#This Row],[Type Name]], tbl_MTG_Set_Type[Set Type], tbl_MTG_Set_Type[Sell Window Month End], "(Set Type not found)", 0, 1)</f>
        <v/>
      </c>
      <c r="W154" s="28">
        <f>tbl_MTG_Set[[#This Row],[Released On]]+tbl_MTG_Set[[#This Row],[Sell Window Month End]]*365.25/12</f>
        <v/>
      </c>
      <c r="X154" s="28">
        <f>AND(NOW()&gt;=tbl_MTG_Set[[#This Row],[Sell Window Start]], NOW()&lt;=tbl_MTG_Set[[#This Row],[Sell Window End]])</f>
        <v/>
      </c>
      <c r="AG154" s="23" t="n"/>
      <c r="AH154" s="23" t="n"/>
      <c r="AJ154" s="23">
        <f t="array" ref="AJ154:AJ154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154" s="23">
        <f t="array" ref="AK154:AK154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154" s="24">
        <f>_xlfn.xlookup(tbl_MTG_Set[[#This Row],[Play Booster Box Product Id]], tbl_Product[Product Id], tbl_Product[Pack Size])</f>
        <v/>
      </c>
      <c r="AM154" s="23">
        <f>(tbl_MTG_Set[[#This Row],[Play Booster Box Cost]]+v_Item_Shipping_Cost_In)/tbl_MTG_Set[[#This Row],[Play Booster Box Size]]</f>
        <v/>
      </c>
      <c r="AN154" s="23" t="n"/>
      <c r="AO154" s="23" t="n"/>
      <c r="AP154" s="23" t="n"/>
      <c r="AQ154" s="23" t="n"/>
      <c r="AT154" s="23">
        <f>tbl_MTG_Set[[#This Row],[Play Booster Sell Price CardMarket]]*tbl_MTG_Set[[#This Row],[Play Booster Expected Market Value]]/tbl_MTG_Set[[#This Row],[Play Boost Sealed Market Value]]</f>
        <v/>
      </c>
    </row>
    <row r="155" ht="15" customHeight="1" s="20">
      <c r="A155" s="19" t="n">
        <v>556</v>
      </c>
      <c r="B155" s="19" t="inlineStr">
        <is>
          <t>Commander 2016 Oversized OC16</t>
        </is>
      </c>
      <c r="C155" s="19" t="n">
        <v>5</v>
      </c>
      <c r="D155" s="28" t="n">
        <v>42685</v>
      </c>
      <c r="F155" s="19" t="inlineStr">
        <is>
          <t>en es fr de it pt ja ko ru 汉语 漢語</t>
        </is>
      </c>
      <c r="G155" s="19" t="n">
        <v>1058</v>
      </c>
      <c r="H155" s="19">
        <f>MONTH(NOW())+12*YEAR(NOW())-MONTH(tbl_MTG_Set[[#This Row],[Released On]])-12*YEAR(tbl_MTG_Set[[#This Row],[Released On]])</f>
        <v/>
      </c>
      <c r="I155" s="19">
        <f>_xlfn.xlookup(tbl_MTG_Set[[#This Row],[Type Name]], tbl_MTG_Set_Type[Set Type], tbl_MTG_Set_Type[Index], "(Set Type not found)")</f>
        <v/>
      </c>
      <c r="J155" s="19">
        <f>_xlfn.xlookup(tbl_MTG_Set[[#This Row],[Type Name]], tbl_MTG_Set_Type[Set Type], tbl_MTG_Set_Type[Buy Window Month Start], "(Set Type not found)")</f>
        <v/>
      </c>
      <c r="K155" s="28">
        <f>tbl_MTG_Set[[#This Row],[Released On]]+tbl_MTG_Set[[#This Row],[Buy Window Month Start]]*365.25/12</f>
        <v/>
      </c>
      <c r="L155" s="19">
        <f>_xlfn.xlookup(tbl_MTG_Set[[#This Row],[Type Name]], tbl_MTG_Set_Type[Set Type], tbl_MTG_Set_Type[Buy Window Month End], "(Set Type not found)", 0, 1)</f>
        <v/>
      </c>
      <c r="M155" s="28">
        <f>tbl_MTG_Set[[#This Row],[Released On]]+tbl_MTG_Set[[#This Row],[Buy Window Month End]]*365.25/12</f>
        <v/>
      </c>
      <c r="N155" s="28">
        <f>AND(NOW()&gt;=tbl_MTG_Set[[#This Row],[Buy Window Start]], NOW()&lt;=tbl_MTG_Set[[#This Row],[Buy Window End]])</f>
        <v/>
      </c>
      <c r="O155" s="19">
        <f>_xlfn.xlookup(tbl_MTG_Set[[#This Row],[Type Name]], tbl_MTG_Set_Type[Set Type], tbl_MTG_Set_Type[Heavy Printing Window Month Start], "(Set Type not found)", 0, 1)</f>
        <v/>
      </c>
      <c r="P155" s="28">
        <f>tbl_MTG_Set[[#This Row],[Released On]]+tbl_MTG_Set[[#This Row],[Heavy Printing Window Month Start]]*365.25/12</f>
        <v/>
      </c>
      <c r="Q155" s="19">
        <f>_xlfn.xlookup(tbl_MTG_Set[[#This Row],[Type Name]], tbl_MTG_Set_Type[Set Type], tbl_MTG_Set_Type[Heavy Printing Window Month End], "(Set Type not found)", 0, 1)</f>
        <v/>
      </c>
      <c r="R155" s="28">
        <f>tbl_MTG_Set[[#This Row],[Released On]]+tbl_MTG_Set[[#This Row],[Heavy Printing Window Month End]]*365.25/12</f>
        <v/>
      </c>
      <c r="S155" s="28">
        <f>AND(NOW()&gt;=tbl_MTG_Set[[#This Row],[Heavy Printing Window Start]], NOW()&lt;=tbl_MTG_Set[[#This Row],[Heavy Printing Window End]])</f>
        <v/>
      </c>
      <c r="T155" s="19">
        <f>_xlfn.xlookup(tbl_MTG_Set[[#This Row],[Type Name]], tbl_MTG_Set_Type[Set Type], tbl_MTG_Set_Type[Sell Window Month Start], "(Set Type not found)", 0, 1)</f>
        <v/>
      </c>
      <c r="U155" s="28">
        <f>tbl_MTG_Set[[#This Row],[Released On]]+tbl_MTG_Set[[#This Row],[Sell Window Month Start]]*365.25/12</f>
        <v/>
      </c>
      <c r="V155" s="19">
        <f>_xlfn.xlookup(tbl_MTG_Set[[#This Row],[Type Name]], tbl_MTG_Set_Type[Set Type], tbl_MTG_Set_Type[Sell Window Month End], "(Set Type not found)", 0, 1)</f>
        <v/>
      </c>
      <c r="W155" s="28">
        <f>tbl_MTG_Set[[#This Row],[Released On]]+tbl_MTG_Set[[#This Row],[Sell Window Month End]]*365.25/12</f>
        <v/>
      </c>
      <c r="X155" s="28">
        <f>AND(NOW()&gt;=tbl_MTG_Set[[#This Row],[Sell Window Start]], NOW()&lt;=tbl_MTG_Set[[#This Row],[Sell Window End]])</f>
        <v/>
      </c>
      <c r="AG155" s="23" t="n"/>
      <c r="AH155" s="23" t="n"/>
      <c r="AJ155" s="23">
        <f t="array" ref="AJ155:AJ155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155" s="23">
        <f t="array" ref="AK155:AK155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155" s="24">
        <f>_xlfn.xlookup(tbl_MTG_Set[[#This Row],[Play Booster Box Product Id]], tbl_Product[Product Id], tbl_Product[Pack Size])</f>
        <v/>
      </c>
      <c r="AM155" s="23">
        <f>(tbl_MTG_Set[[#This Row],[Play Booster Box Cost]]+v_Item_Shipping_Cost_In)/tbl_MTG_Set[[#This Row],[Play Booster Box Size]]</f>
        <v/>
      </c>
      <c r="AN155" s="23" t="n"/>
      <c r="AO155" s="23" t="n"/>
      <c r="AP155" s="23" t="n"/>
      <c r="AQ155" s="23" t="n"/>
      <c r="AT155" s="23">
        <f>tbl_MTG_Set[[#This Row],[Play Booster Sell Price CardMarket]]*tbl_MTG_Set[[#This Row],[Play Booster Expected Market Value]]/tbl_MTG_Set[[#This Row],[Play Boost Sealed Market Value]]</f>
        <v/>
      </c>
    </row>
    <row r="156" ht="15" customHeight="1" s="20">
      <c r="A156" s="19" t="n">
        <v>555</v>
      </c>
      <c r="B156" s="19" t="inlineStr">
        <is>
          <t>Commander 2016 Tokens TC16</t>
        </is>
      </c>
      <c r="C156" s="19" t="n">
        <v>21</v>
      </c>
      <c r="D156" s="28" t="n">
        <v>42685</v>
      </c>
      <c r="F156" s="19" t="inlineStr">
        <is>
          <t>en es fr de it pt ja ko ru 汉语 漢語</t>
        </is>
      </c>
      <c r="G156" s="19" t="n">
        <v>1056</v>
      </c>
      <c r="H156" s="19">
        <f>MONTH(NOW())+12*YEAR(NOW())-MONTH(tbl_MTG_Set[[#This Row],[Released On]])-12*YEAR(tbl_MTG_Set[[#This Row],[Released On]])</f>
        <v/>
      </c>
      <c r="I156" s="19">
        <f>_xlfn.xlookup(tbl_MTG_Set[[#This Row],[Type Name]], tbl_MTG_Set_Type[Set Type], tbl_MTG_Set_Type[Index], "(Set Type not found)")</f>
        <v/>
      </c>
      <c r="J156" s="19">
        <f>_xlfn.xlookup(tbl_MTG_Set[[#This Row],[Type Name]], tbl_MTG_Set_Type[Set Type], tbl_MTG_Set_Type[Buy Window Month Start], "(Set Type not found)")</f>
        <v/>
      </c>
      <c r="K156" s="28">
        <f>tbl_MTG_Set[[#This Row],[Released On]]+tbl_MTG_Set[[#This Row],[Buy Window Month Start]]*365.25/12</f>
        <v/>
      </c>
      <c r="L156" s="19">
        <f>_xlfn.xlookup(tbl_MTG_Set[[#This Row],[Type Name]], tbl_MTG_Set_Type[Set Type], tbl_MTG_Set_Type[Buy Window Month End], "(Set Type not found)", 0, 1)</f>
        <v/>
      </c>
      <c r="M156" s="28">
        <f>tbl_MTG_Set[[#This Row],[Released On]]+tbl_MTG_Set[[#This Row],[Buy Window Month End]]*365.25/12</f>
        <v/>
      </c>
      <c r="N156" s="28">
        <f>AND(NOW()&gt;=tbl_MTG_Set[[#This Row],[Buy Window Start]], NOW()&lt;=tbl_MTG_Set[[#This Row],[Buy Window End]])</f>
        <v/>
      </c>
      <c r="O156" s="19">
        <f>_xlfn.xlookup(tbl_MTG_Set[[#This Row],[Type Name]], tbl_MTG_Set_Type[Set Type], tbl_MTG_Set_Type[Heavy Printing Window Month Start], "(Set Type not found)", 0, 1)</f>
        <v/>
      </c>
      <c r="P156" s="28">
        <f>tbl_MTG_Set[[#This Row],[Released On]]+tbl_MTG_Set[[#This Row],[Heavy Printing Window Month Start]]*365.25/12</f>
        <v/>
      </c>
      <c r="Q156" s="19">
        <f>_xlfn.xlookup(tbl_MTG_Set[[#This Row],[Type Name]], tbl_MTG_Set_Type[Set Type], tbl_MTG_Set_Type[Heavy Printing Window Month End], "(Set Type not found)", 0, 1)</f>
        <v/>
      </c>
      <c r="R156" s="28">
        <f>tbl_MTG_Set[[#This Row],[Released On]]+tbl_MTG_Set[[#This Row],[Heavy Printing Window Month End]]*365.25/12</f>
        <v/>
      </c>
      <c r="S156" s="28">
        <f>AND(NOW()&gt;=tbl_MTG_Set[[#This Row],[Heavy Printing Window Start]], NOW()&lt;=tbl_MTG_Set[[#This Row],[Heavy Printing Window End]])</f>
        <v/>
      </c>
      <c r="T156" s="19">
        <f>_xlfn.xlookup(tbl_MTG_Set[[#This Row],[Type Name]], tbl_MTG_Set_Type[Set Type], tbl_MTG_Set_Type[Sell Window Month Start], "(Set Type not found)", 0, 1)</f>
        <v/>
      </c>
      <c r="U156" s="28">
        <f>tbl_MTG_Set[[#This Row],[Released On]]+tbl_MTG_Set[[#This Row],[Sell Window Month Start]]*365.25/12</f>
        <v/>
      </c>
      <c r="V156" s="19">
        <f>_xlfn.xlookup(tbl_MTG_Set[[#This Row],[Type Name]], tbl_MTG_Set_Type[Set Type], tbl_MTG_Set_Type[Sell Window Month End], "(Set Type not found)", 0, 1)</f>
        <v/>
      </c>
      <c r="W156" s="28">
        <f>tbl_MTG_Set[[#This Row],[Released On]]+tbl_MTG_Set[[#This Row],[Sell Window Month End]]*365.25/12</f>
        <v/>
      </c>
      <c r="X156" s="28">
        <f>AND(NOW()&gt;=tbl_MTG_Set[[#This Row],[Sell Window Start]], NOW()&lt;=tbl_MTG_Set[[#This Row],[Sell Window End]])</f>
        <v/>
      </c>
      <c r="AG156" s="23" t="n"/>
      <c r="AH156" s="23" t="n"/>
      <c r="AJ156" s="23">
        <f t="array" ref="AJ156:AJ156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156" s="23">
        <f t="array" ref="AK156:AK156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156" s="24">
        <f>_xlfn.xlookup(tbl_MTG_Set[[#This Row],[Play Booster Box Product Id]], tbl_Product[Product Id], tbl_Product[Pack Size])</f>
        <v/>
      </c>
      <c r="AM156" s="23">
        <f>(tbl_MTG_Set[[#This Row],[Play Booster Box Cost]]+v_Item_Shipping_Cost_In)/tbl_MTG_Set[[#This Row],[Play Booster Box Size]]</f>
        <v/>
      </c>
      <c r="AN156" s="23" t="n"/>
      <c r="AO156" s="23" t="n"/>
      <c r="AP156" s="23" t="n"/>
      <c r="AQ156" s="23" t="n"/>
      <c r="AT156" s="23">
        <f>tbl_MTG_Set[[#This Row],[Play Booster Sell Price CardMarket]]*tbl_MTG_Set[[#This Row],[Play Booster Expected Market Value]]/tbl_MTG_Set[[#This Row],[Play Boost Sealed Market Value]]</f>
        <v/>
      </c>
    </row>
    <row r="157" ht="15" customHeight="1" s="20">
      <c r="A157" s="19" t="n">
        <v>521</v>
      </c>
      <c r="B157" s="19" t="inlineStr">
        <is>
          <t>Commander 2017 C17</t>
        </is>
      </c>
      <c r="C157" s="19" t="n">
        <v>309</v>
      </c>
      <c r="D157" s="28" t="n">
        <v>42972</v>
      </c>
      <c r="F157" s="19" t="inlineStr">
        <is>
          <t>en es fr de it pt ja ko ru 汉语 漢語</t>
        </is>
      </c>
      <c r="G157" s="19" t="n">
        <v>988</v>
      </c>
      <c r="H157" s="19">
        <f>MONTH(NOW())+12*YEAR(NOW())-MONTH(tbl_MTG_Set[[#This Row],[Released On]])-12*YEAR(tbl_MTG_Set[[#This Row],[Released On]])</f>
        <v/>
      </c>
      <c r="I157" s="19">
        <f>_xlfn.xlookup(tbl_MTG_Set[[#This Row],[Type Name]], tbl_MTG_Set_Type[Set Type], tbl_MTG_Set_Type[Index], "(Set Type not found)")</f>
        <v/>
      </c>
      <c r="J157" s="19">
        <f>_xlfn.xlookup(tbl_MTG_Set[[#This Row],[Type Name]], tbl_MTG_Set_Type[Set Type], tbl_MTG_Set_Type[Buy Window Month Start], "(Set Type not found)")</f>
        <v/>
      </c>
      <c r="K157" s="28">
        <f>tbl_MTG_Set[[#This Row],[Released On]]+tbl_MTG_Set[[#This Row],[Buy Window Month Start]]*365.25/12</f>
        <v/>
      </c>
      <c r="L157" s="19">
        <f>_xlfn.xlookup(tbl_MTG_Set[[#This Row],[Type Name]], tbl_MTG_Set_Type[Set Type], tbl_MTG_Set_Type[Buy Window Month End], "(Set Type not found)", 0, 1)</f>
        <v/>
      </c>
      <c r="M157" s="28">
        <f>tbl_MTG_Set[[#This Row],[Released On]]+tbl_MTG_Set[[#This Row],[Buy Window Month End]]*365.25/12</f>
        <v/>
      </c>
      <c r="N157" s="28">
        <f>AND(NOW()&gt;=tbl_MTG_Set[[#This Row],[Buy Window Start]], NOW()&lt;=tbl_MTG_Set[[#This Row],[Buy Window End]])</f>
        <v/>
      </c>
      <c r="O157" s="19">
        <f>_xlfn.xlookup(tbl_MTG_Set[[#This Row],[Type Name]], tbl_MTG_Set_Type[Set Type], tbl_MTG_Set_Type[Heavy Printing Window Month Start], "(Set Type not found)", 0, 1)</f>
        <v/>
      </c>
      <c r="P157" s="28">
        <f>tbl_MTG_Set[[#This Row],[Released On]]+tbl_MTG_Set[[#This Row],[Heavy Printing Window Month Start]]*365.25/12</f>
        <v/>
      </c>
      <c r="Q157" s="19">
        <f>_xlfn.xlookup(tbl_MTG_Set[[#This Row],[Type Name]], tbl_MTG_Set_Type[Set Type], tbl_MTG_Set_Type[Heavy Printing Window Month End], "(Set Type not found)", 0, 1)</f>
        <v/>
      </c>
      <c r="R157" s="28">
        <f>tbl_MTG_Set[[#This Row],[Released On]]+tbl_MTG_Set[[#This Row],[Heavy Printing Window Month End]]*365.25/12</f>
        <v/>
      </c>
      <c r="S157" s="28">
        <f>AND(NOW()&gt;=tbl_MTG_Set[[#This Row],[Heavy Printing Window Start]], NOW()&lt;=tbl_MTG_Set[[#This Row],[Heavy Printing Window End]])</f>
        <v/>
      </c>
      <c r="T157" s="19">
        <f>_xlfn.xlookup(tbl_MTG_Set[[#This Row],[Type Name]], tbl_MTG_Set_Type[Set Type], tbl_MTG_Set_Type[Sell Window Month Start], "(Set Type not found)", 0, 1)</f>
        <v/>
      </c>
      <c r="U157" s="28">
        <f>tbl_MTG_Set[[#This Row],[Released On]]+tbl_MTG_Set[[#This Row],[Sell Window Month Start]]*365.25/12</f>
        <v/>
      </c>
      <c r="V157" s="19">
        <f>_xlfn.xlookup(tbl_MTG_Set[[#This Row],[Type Name]], tbl_MTG_Set_Type[Set Type], tbl_MTG_Set_Type[Sell Window Month End], "(Set Type not found)", 0, 1)</f>
        <v/>
      </c>
      <c r="W157" s="28">
        <f>tbl_MTG_Set[[#This Row],[Released On]]+tbl_MTG_Set[[#This Row],[Sell Window Month End]]*365.25/12</f>
        <v/>
      </c>
      <c r="X157" s="28">
        <f>AND(NOW()&gt;=tbl_MTG_Set[[#This Row],[Sell Window Start]], NOW()&lt;=tbl_MTG_Set[[#This Row],[Sell Window End]])</f>
        <v/>
      </c>
      <c r="AG157" s="23" t="n"/>
      <c r="AH157" s="23" t="n"/>
      <c r="AJ157" s="23">
        <f t="array" ref="AJ157:AJ157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157" s="23">
        <f t="array" ref="AK157:AK157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157" s="24">
        <f>_xlfn.xlookup(tbl_MTG_Set[[#This Row],[Play Booster Box Product Id]], tbl_Product[Product Id], tbl_Product[Pack Size])</f>
        <v/>
      </c>
      <c r="AM157" s="23">
        <f>(tbl_MTG_Set[[#This Row],[Play Booster Box Cost]]+v_Item_Shipping_Cost_In)/tbl_MTG_Set[[#This Row],[Play Booster Box Size]]</f>
        <v/>
      </c>
      <c r="AN157" s="23" t="n"/>
      <c r="AO157" s="23" t="n"/>
      <c r="AP157" s="23" t="n"/>
      <c r="AQ157" s="23" t="n"/>
      <c r="AT157" s="23">
        <f>tbl_MTG_Set[[#This Row],[Play Booster Sell Price CardMarket]]*tbl_MTG_Set[[#This Row],[Play Booster Expected Market Value]]/tbl_MTG_Set[[#This Row],[Play Boost Sealed Market Value]]</f>
        <v/>
      </c>
    </row>
    <row r="158" ht="15" customHeight="1" s="20">
      <c r="A158" s="19" t="n">
        <v>523</v>
      </c>
      <c r="B158" s="19" t="inlineStr">
        <is>
          <t>Commander 2017 Oversized OC17</t>
        </is>
      </c>
      <c r="C158" s="19" t="n">
        <v>4</v>
      </c>
      <c r="D158" s="28" t="n">
        <v>42972</v>
      </c>
      <c r="F158" s="19" t="inlineStr">
        <is>
          <t>en es fr de it pt ja ko ru 汉语 漢語</t>
        </is>
      </c>
      <c r="G158" s="19" t="n">
        <v>992</v>
      </c>
      <c r="H158" s="19">
        <f>MONTH(NOW())+12*YEAR(NOW())-MONTH(tbl_MTG_Set[[#This Row],[Released On]])-12*YEAR(tbl_MTG_Set[[#This Row],[Released On]])</f>
        <v/>
      </c>
      <c r="I158" s="19">
        <f>_xlfn.xlookup(tbl_MTG_Set[[#This Row],[Type Name]], tbl_MTG_Set_Type[Set Type], tbl_MTG_Set_Type[Index], "(Set Type not found)")</f>
        <v/>
      </c>
      <c r="J158" s="19">
        <f>_xlfn.xlookup(tbl_MTG_Set[[#This Row],[Type Name]], tbl_MTG_Set_Type[Set Type], tbl_MTG_Set_Type[Buy Window Month Start], "(Set Type not found)")</f>
        <v/>
      </c>
      <c r="K158" s="28">
        <f>tbl_MTG_Set[[#This Row],[Released On]]+tbl_MTG_Set[[#This Row],[Buy Window Month Start]]*365.25/12</f>
        <v/>
      </c>
      <c r="L158" s="19">
        <f>_xlfn.xlookup(tbl_MTG_Set[[#This Row],[Type Name]], tbl_MTG_Set_Type[Set Type], tbl_MTG_Set_Type[Buy Window Month End], "(Set Type not found)", 0, 1)</f>
        <v/>
      </c>
      <c r="M158" s="28">
        <f>tbl_MTG_Set[[#This Row],[Released On]]+tbl_MTG_Set[[#This Row],[Buy Window Month End]]*365.25/12</f>
        <v/>
      </c>
      <c r="N158" s="28">
        <f>AND(NOW()&gt;=tbl_MTG_Set[[#This Row],[Buy Window Start]], NOW()&lt;=tbl_MTG_Set[[#This Row],[Buy Window End]])</f>
        <v/>
      </c>
      <c r="O158" s="19">
        <f>_xlfn.xlookup(tbl_MTG_Set[[#This Row],[Type Name]], tbl_MTG_Set_Type[Set Type], tbl_MTG_Set_Type[Heavy Printing Window Month Start], "(Set Type not found)", 0, 1)</f>
        <v/>
      </c>
      <c r="P158" s="28">
        <f>tbl_MTG_Set[[#This Row],[Released On]]+tbl_MTG_Set[[#This Row],[Heavy Printing Window Month Start]]*365.25/12</f>
        <v/>
      </c>
      <c r="Q158" s="19">
        <f>_xlfn.xlookup(tbl_MTG_Set[[#This Row],[Type Name]], tbl_MTG_Set_Type[Set Type], tbl_MTG_Set_Type[Heavy Printing Window Month End], "(Set Type not found)", 0, 1)</f>
        <v/>
      </c>
      <c r="R158" s="28">
        <f>tbl_MTG_Set[[#This Row],[Released On]]+tbl_MTG_Set[[#This Row],[Heavy Printing Window Month End]]*365.25/12</f>
        <v/>
      </c>
      <c r="S158" s="28">
        <f>AND(NOW()&gt;=tbl_MTG_Set[[#This Row],[Heavy Printing Window Start]], NOW()&lt;=tbl_MTG_Set[[#This Row],[Heavy Printing Window End]])</f>
        <v/>
      </c>
      <c r="T158" s="19">
        <f>_xlfn.xlookup(tbl_MTG_Set[[#This Row],[Type Name]], tbl_MTG_Set_Type[Set Type], tbl_MTG_Set_Type[Sell Window Month Start], "(Set Type not found)", 0, 1)</f>
        <v/>
      </c>
      <c r="U158" s="28">
        <f>tbl_MTG_Set[[#This Row],[Released On]]+tbl_MTG_Set[[#This Row],[Sell Window Month Start]]*365.25/12</f>
        <v/>
      </c>
      <c r="V158" s="19">
        <f>_xlfn.xlookup(tbl_MTG_Set[[#This Row],[Type Name]], tbl_MTG_Set_Type[Set Type], tbl_MTG_Set_Type[Sell Window Month End], "(Set Type not found)", 0, 1)</f>
        <v/>
      </c>
      <c r="W158" s="28">
        <f>tbl_MTG_Set[[#This Row],[Released On]]+tbl_MTG_Set[[#This Row],[Sell Window Month End]]*365.25/12</f>
        <v/>
      </c>
      <c r="X158" s="28">
        <f>AND(NOW()&gt;=tbl_MTG_Set[[#This Row],[Sell Window Start]], NOW()&lt;=tbl_MTG_Set[[#This Row],[Sell Window End]])</f>
        <v/>
      </c>
      <c r="AG158" s="23" t="n"/>
      <c r="AH158" s="23" t="n"/>
      <c r="AJ158" s="23">
        <f t="array" ref="AJ158:AJ158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158" s="23">
        <f t="array" ref="AK158:AK158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158" s="24">
        <f>_xlfn.xlookup(tbl_MTG_Set[[#This Row],[Play Booster Box Product Id]], tbl_Product[Product Id], tbl_Product[Pack Size])</f>
        <v/>
      </c>
      <c r="AM158" s="23">
        <f>(tbl_MTG_Set[[#This Row],[Play Booster Box Cost]]+v_Item_Shipping_Cost_In)/tbl_MTG_Set[[#This Row],[Play Booster Box Size]]</f>
        <v/>
      </c>
      <c r="AN158" s="23" t="n"/>
      <c r="AO158" s="23" t="n"/>
      <c r="AP158" s="23" t="n"/>
      <c r="AQ158" s="23" t="n"/>
      <c r="AT158" s="23">
        <f>tbl_MTG_Set[[#This Row],[Play Booster Sell Price CardMarket]]*tbl_MTG_Set[[#This Row],[Play Booster Expected Market Value]]/tbl_MTG_Set[[#This Row],[Play Boost Sealed Market Value]]</f>
        <v/>
      </c>
    </row>
    <row r="159" ht="15" customHeight="1" s="20">
      <c r="A159" s="19" t="n">
        <v>522</v>
      </c>
      <c r="B159" s="19" t="inlineStr">
        <is>
          <t>Commander 2017 Tokens TC17</t>
        </is>
      </c>
      <c r="C159" s="19" t="n">
        <v>11</v>
      </c>
      <c r="D159" s="28" t="n">
        <v>42972</v>
      </c>
      <c r="F159" s="19" t="inlineStr">
        <is>
          <t>en es fr de it pt ja ko ru 汉语 漢語</t>
        </is>
      </c>
      <c r="G159" s="19" t="n">
        <v>990</v>
      </c>
      <c r="H159" s="19">
        <f>MONTH(NOW())+12*YEAR(NOW())-MONTH(tbl_MTG_Set[[#This Row],[Released On]])-12*YEAR(tbl_MTG_Set[[#This Row],[Released On]])</f>
        <v/>
      </c>
      <c r="I159" s="19">
        <f>_xlfn.xlookup(tbl_MTG_Set[[#This Row],[Type Name]], tbl_MTG_Set_Type[Set Type], tbl_MTG_Set_Type[Index], "(Set Type not found)")</f>
        <v/>
      </c>
      <c r="J159" s="19">
        <f>_xlfn.xlookup(tbl_MTG_Set[[#This Row],[Type Name]], tbl_MTG_Set_Type[Set Type], tbl_MTG_Set_Type[Buy Window Month Start], "(Set Type not found)")</f>
        <v/>
      </c>
      <c r="K159" s="28">
        <f>tbl_MTG_Set[[#This Row],[Released On]]+tbl_MTG_Set[[#This Row],[Buy Window Month Start]]*365.25/12</f>
        <v/>
      </c>
      <c r="L159" s="19">
        <f>_xlfn.xlookup(tbl_MTG_Set[[#This Row],[Type Name]], tbl_MTG_Set_Type[Set Type], tbl_MTG_Set_Type[Buy Window Month End], "(Set Type not found)", 0, 1)</f>
        <v/>
      </c>
      <c r="M159" s="28">
        <f>tbl_MTG_Set[[#This Row],[Released On]]+tbl_MTG_Set[[#This Row],[Buy Window Month End]]*365.25/12</f>
        <v/>
      </c>
      <c r="N159" s="28">
        <f>AND(NOW()&gt;=tbl_MTG_Set[[#This Row],[Buy Window Start]], NOW()&lt;=tbl_MTG_Set[[#This Row],[Buy Window End]])</f>
        <v/>
      </c>
      <c r="O159" s="19">
        <f>_xlfn.xlookup(tbl_MTG_Set[[#This Row],[Type Name]], tbl_MTG_Set_Type[Set Type], tbl_MTG_Set_Type[Heavy Printing Window Month Start], "(Set Type not found)", 0, 1)</f>
        <v/>
      </c>
      <c r="P159" s="28">
        <f>tbl_MTG_Set[[#This Row],[Released On]]+tbl_MTG_Set[[#This Row],[Heavy Printing Window Month Start]]*365.25/12</f>
        <v/>
      </c>
      <c r="Q159" s="19">
        <f>_xlfn.xlookup(tbl_MTG_Set[[#This Row],[Type Name]], tbl_MTG_Set_Type[Set Type], tbl_MTG_Set_Type[Heavy Printing Window Month End], "(Set Type not found)", 0, 1)</f>
        <v/>
      </c>
      <c r="R159" s="28">
        <f>tbl_MTG_Set[[#This Row],[Released On]]+tbl_MTG_Set[[#This Row],[Heavy Printing Window Month End]]*365.25/12</f>
        <v/>
      </c>
      <c r="S159" s="28">
        <f>AND(NOW()&gt;=tbl_MTG_Set[[#This Row],[Heavy Printing Window Start]], NOW()&lt;=tbl_MTG_Set[[#This Row],[Heavy Printing Window End]])</f>
        <v/>
      </c>
      <c r="T159" s="19">
        <f>_xlfn.xlookup(tbl_MTG_Set[[#This Row],[Type Name]], tbl_MTG_Set_Type[Set Type], tbl_MTG_Set_Type[Sell Window Month Start], "(Set Type not found)", 0, 1)</f>
        <v/>
      </c>
      <c r="U159" s="28">
        <f>tbl_MTG_Set[[#This Row],[Released On]]+tbl_MTG_Set[[#This Row],[Sell Window Month Start]]*365.25/12</f>
        <v/>
      </c>
      <c r="V159" s="19">
        <f>_xlfn.xlookup(tbl_MTG_Set[[#This Row],[Type Name]], tbl_MTG_Set_Type[Set Type], tbl_MTG_Set_Type[Sell Window Month End], "(Set Type not found)", 0, 1)</f>
        <v/>
      </c>
      <c r="W159" s="28">
        <f>tbl_MTG_Set[[#This Row],[Released On]]+tbl_MTG_Set[[#This Row],[Sell Window Month End]]*365.25/12</f>
        <v/>
      </c>
      <c r="X159" s="28">
        <f>AND(NOW()&gt;=tbl_MTG_Set[[#This Row],[Sell Window Start]], NOW()&lt;=tbl_MTG_Set[[#This Row],[Sell Window End]])</f>
        <v/>
      </c>
      <c r="AG159" s="23" t="n"/>
      <c r="AH159" s="23" t="n"/>
      <c r="AJ159" s="23">
        <f t="array" ref="AJ159:AJ159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159" s="23">
        <f t="array" ref="AK159:AK159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159" s="24">
        <f>_xlfn.xlookup(tbl_MTG_Set[[#This Row],[Play Booster Box Product Id]], tbl_Product[Product Id], tbl_Product[Pack Size])</f>
        <v/>
      </c>
      <c r="AM159" s="23">
        <f>(tbl_MTG_Set[[#This Row],[Play Booster Box Cost]]+v_Item_Shipping_Cost_In)/tbl_MTG_Set[[#This Row],[Play Booster Box Size]]</f>
        <v/>
      </c>
      <c r="AN159" s="23" t="n"/>
      <c r="AO159" s="23" t="n"/>
      <c r="AP159" s="23" t="n"/>
      <c r="AQ159" s="23" t="n"/>
      <c r="AT159" s="23">
        <f>tbl_MTG_Set[[#This Row],[Play Booster Sell Price CardMarket]]*tbl_MTG_Set[[#This Row],[Play Booster Expected Market Value]]/tbl_MTG_Set[[#This Row],[Play Boost Sealed Market Value]]</f>
        <v/>
      </c>
    </row>
    <row r="160" ht="15" customHeight="1" s="20">
      <c r="A160" s="19" t="n">
        <v>465</v>
      </c>
      <c r="B160" s="19" t="inlineStr">
        <is>
          <t>Commander 2018 C18</t>
        </is>
      </c>
      <c r="C160" s="19" t="n">
        <v>307</v>
      </c>
      <c r="D160" s="28" t="n">
        <v>43322</v>
      </c>
      <c r="F160" s="19" t="inlineStr">
        <is>
          <t>en es fr de it pt ja ko ru 汉语 漢語</t>
        </is>
      </c>
      <c r="G160" s="19" t="n">
        <v>876</v>
      </c>
      <c r="H160" s="19">
        <f>MONTH(NOW())+12*YEAR(NOW())-MONTH(tbl_MTG_Set[[#This Row],[Released On]])-12*YEAR(tbl_MTG_Set[[#This Row],[Released On]])</f>
        <v/>
      </c>
      <c r="I160" s="19">
        <f>_xlfn.xlookup(tbl_MTG_Set[[#This Row],[Type Name]], tbl_MTG_Set_Type[Set Type], tbl_MTG_Set_Type[Index], "(Set Type not found)")</f>
        <v/>
      </c>
      <c r="J160" s="19">
        <f>_xlfn.xlookup(tbl_MTG_Set[[#This Row],[Type Name]], tbl_MTG_Set_Type[Set Type], tbl_MTG_Set_Type[Buy Window Month Start], "(Set Type not found)")</f>
        <v/>
      </c>
      <c r="K160" s="28">
        <f>tbl_MTG_Set[[#This Row],[Released On]]+tbl_MTG_Set[[#This Row],[Buy Window Month Start]]*365.25/12</f>
        <v/>
      </c>
      <c r="L160" s="19">
        <f>_xlfn.xlookup(tbl_MTG_Set[[#This Row],[Type Name]], tbl_MTG_Set_Type[Set Type], tbl_MTG_Set_Type[Buy Window Month End], "(Set Type not found)", 0, 1)</f>
        <v/>
      </c>
      <c r="M160" s="28">
        <f>tbl_MTG_Set[[#This Row],[Released On]]+tbl_MTG_Set[[#This Row],[Buy Window Month End]]*365.25/12</f>
        <v/>
      </c>
      <c r="N160" s="28">
        <f>AND(NOW()&gt;=tbl_MTG_Set[[#This Row],[Buy Window Start]], NOW()&lt;=tbl_MTG_Set[[#This Row],[Buy Window End]])</f>
        <v/>
      </c>
      <c r="O160" s="19">
        <f>_xlfn.xlookup(tbl_MTG_Set[[#This Row],[Type Name]], tbl_MTG_Set_Type[Set Type], tbl_MTG_Set_Type[Heavy Printing Window Month Start], "(Set Type not found)", 0, 1)</f>
        <v/>
      </c>
      <c r="P160" s="28">
        <f>tbl_MTG_Set[[#This Row],[Released On]]+tbl_MTG_Set[[#This Row],[Heavy Printing Window Month Start]]*365.25/12</f>
        <v/>
      </c>
      <c r="Q160" s="19">
        <f>_xlfn.xlookup(tbl_MTG_Set[[#This Row],[Type Name]], tbl_MTG_Set_Type[Set Type], tbl_MTG_Set_Type[Heavy Printing Window Month End], "(Set Type not found)", 0, 1)</f>
        <v/>
      </c>
      <c r="R160" s="28">
        <f>tbl_MTG_Set[[#This Row],[Released On]]+tbl_MTG_Set[[#This Row],[Heavy Printing Window Month End]]*365.25/12</f>
        <v/>
      </c>
      <c r="S160" s="28">
        <f>AND(NOW()&gt;=tbl_MTG_Set[[#This Row],[Heavy Printing Window Start]], NOW()&lt;=tbl_MTG_Set[[#This Row],[Heavy Printing Window End]])</f>
        <v/>
      </c>
      <c r="T160" s="19">
        <f>_xlfn.xlookup(tbl_MTG_Set[[#This Row],[Type Name]], tbl_MTG_Set_Type[Set Type], tbl_MTG_Set_Type[Sell Window Month Start], "(Set Type not found)", 0, 1)</f>
        <v/>
      </c>
      <c r="U160" s="28">
        <f>tbl_MTG_Set[[#This Row],[Released On]]+tbl_MTG_Set[[#This Row],[Sell Window Month Start]]*365.25/12</f>
        <v/>
      </c>
      <c r="V160" s="19">
        <f>_xlfn.xlookup(tbl_MTG_Set[[#This Row],[Type Name]], tbl_MTG_Set_Type[Set Type], tbl_MTG_Set_Type[Sell Window Month End], "(Set Type not found)", 0, 1)</f>
        <v/>
      </c>
      <c r="W160" s="28">
        <f>tbl_MTG_Set[[#This Row],[Released On]]+tbl_MTG_Set[[#This Row],[Sell Window Month End]]*365.25/12</f>
        <v/>
      </c>
      <c r="X160" s="28">
        <f>AND(NOW()&gt;=tbl_MTG_Set[[#This Row],[Sell Window Start]], NOW()&lt;=tbl_MTG_Set[[#This Row],[Sell Window End]])</f>
        <v/>
      </c>
      <c r="AG160" s="23" t="n"/>
      <c r="AH160" s="23" t="n"/>
      <c r="AJ160" s="23">
        <f t="array" ref="AJ160:AJ160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160" s="23">
        <f t="array" ref="AK160:AK160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160" s="24">
        <f>_xlfn.xlookup(tbl_MTG_Set[[#This Row],[Play Booster Box Product Id]], tbl_Product[Product Id], tbl_Product[Pack Size])</f>
        <v/>
      </c>
      <c r="AM160" s="23">
        <f>(tbl_MTG_Set[[#This Row],[Play Booster Box Cost]]+v_Item_Shipping_Cost_In)/tbl_MTG_Set[[#This Row],[Play Booster Box Size]]</f>
        <v/>
      </c>
      <c r="AN160" s="23" t="n"/>
      <c r="AO160" s="23" t="n"/>
      <c r="AP160" s="23" t="n"/>
      <c r="AQ160" s="23" t="n"/>
      <c r="AT160" s="23">
        <f>tbl_MTG_Set[[#This Row],[Play Booster Sell Price CardMarket]]*tbl_MTG_Set[[#This Row],[Play Booster Expected Market Value]]/tbl_MTG_Set[[#This Row],[Play Boost Sealed Market Value]]</f>
        <v/>
      </c>
    </row>
    <row r="161" ht="15" customHeight="1" s="20">
      <c r="A161" s="19" t="n">
        <v>467</v>
      </c>
      <c r="B161" s="19" t="inlineStr">
        <is>
          <t>Commander 2018 Oversized OC18</t>
        </is>
      </c>
      <c r="C161" s="19" t="n">
        <v>4</v>
      </c>
      <c r="D161" s="28" t="n">
        <v>43321</v>
      </c>
      <c r="F161" s="19" t="inlineStr">
        <is>
          <t>en es fr de it pt ja ko ru 汉语 漢語</t>
        </is>
      </c>
      <c r="G161" s="19" t="n">
        <v>880</v>
      </c>
      <c r="H161" s="19">
        <f>MONTH(NOW())+12*YEAR(NOW())-MONTH(tbl_MTG_Set[[#This Row],[Released On]])-12*YEAR(tbl_MTG_Set[[#This Row],[Released On]])</f>
        <v/>
      </c>
      <c r="I161" s="19">
        <f>_xlfn.xlookup(tbl_MTG_Set[[#This Row],[Type Name]], tbl_MTG_Set_Type[Set Type], tbl_MTG_Set_Type[Index], "(Set Type not found)")</f>
        <v/>
      </c>
      <c r="J161" s="19">
        <f>_xlfn.xlookup(tbl_MTG_Set[[#This Row],[Type Name]], tbl_MTG_Set_Type[Set Type], tbl_MTG_Set_Type[Buy Window Month Start], "(Set Type not found)")</f>
        <v/>
      </c>
      <c r="K161" s="28">
        <f>tbl_MTG_Set[[#This Row],[Released On]]+tbl_MTG_Set[[#This Row],[Buy Window Month Start]]*365.25/12</f>
        <v/>
      </c>
      <c r="L161" s="19">
        <f>_xlfn.xlookup(tbl_MTG_Set[[#This Row],[Type Name]], tbl_MTG_Set_Type[Set Type], tbl_MTG_Set_Type[Buy Window Month End], "(Set Type not found)", 0, 1)</f>
        <v/>
      </c>
      <c r="M161" s="28">
        <f>tbl_MTG_Set[[#This Row],[Released On]]+tbl_MTG_Set[[#This Row],[Buy Window Month End]]*365.25/12</f>
        <v/>
      </c>
      <c r="N161" s="28">
        <f>AND(NOW()&gt;=tbl_MTG_Set[[#This Row],[Buy Window Start]], NOW()&lt;=tbl_MTG_Set[[#This Row],[Buy Window End]])</f>
        <v/>
      </c>
      <c r="O161" s="19">
        <f>_xlfn.xlookup(tbl_MTG_Set[[#This Row],[Type Name]], tbl_MTG_Set_Type[Set Type], tbl_MTG_Set_Type[Heavy Printing Window Month Start], "(Set Type not found)", 0, 1)</f>
        <v/>
      </c>
      <c r="P161" s="28">
        <f>tbl_MTG_Set[[#This Row],[Released On]]+tbl_MTG_Set[[#This Row],[Heavy Printing Window Month Start]]*365.25/12</f>
        <v/>
      </c>
      <c r="Q161" s="19">
        <f>_xlfn.xlookup(tbl_MTG_Set[[#This Row],[Type Name]], tbl_MTG_Set_Type[Set Type], tbl_MTG_Set_Type[Heavy Printing Window Month End], "(Set Type not found)", 0, 1)</f>
        <v/>
      </c>
      <c r="R161" s="28">
        <f>tbl_MTG_Set[[#This Row],[Released On]]+tbl_MTG_Set[[#This Row],[Heavy Printing Window Month End]]*365.25/12</f>
        <v/>
      </c>
      <c r="S161" s="28">
        <f>AND(NOW()&gt;=tbl_MTG_Set[[#This Row],[Heavy Printing Window Start]], NOW()&lt;=tbl_MTG_Set[[#This Row],[Heavy Printing Window End]])</f>
        <v/>
      </c>
      <c r="T161" s="19">
        <f>_xlfn.xlookup(tbl_MTG_Set[[#This Row],[Type Name]], tbl_MTG_Set_Type[Set Type], tbl_MTG_Set_Type[Sell Window Month Start], "(Set Type not found)", 0, 1)</f>
        <v/>
      </c>
      <c r="U161" s="28">
        <f>tbl_MTG_Set[[#This Row],[Released On]]+tbl_MTG_Set[[#This Row],[Sell Window Month Start]]*365.25/12</f>
        <v/>
      </c>
      <c r="V161" s="19">
        <f>_xlfn.xlookup(tbl_MTG_Set[[#This Row],[Type Name]], tbl_MTG_Set_Type[Set Type], tbl_MTG_Set_Type[Sell Window Month End], "(Set Type not found)", 0, 1)</f>
        <v/>
      </c>
      <c r="W161" s="28">
        <f>tbl_MTG_Set[[#This Row],[Released On]]+tbl_MTG_Set[[#This Row],[Sell Window Month End]]*365.25/12</f>
        <v/>
      </c>
      <c r="X161" s="28">
        <f>AND(NOW()&gt;=tbl_MTG_Set[[#This Row],[Sell Window Start]], NOW()&lt;=tbl_MTG_Set[[#This Row],[Sell Window End]])</f>
        <v/>
      </c>
      <c r="AG161" s="23" t="n"/>
      <c r="AH161" s="23" t="n"/>
      <c r="AJ161" s="23">
        <f t="array" ref="AJ161:AJ161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161" s="23">
        <f t="array" ref="AK161:AK161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161" s="24">
        <f>_xlfn.xlookup(tbl_MTG_Set[[#This Row],[Play Booster Box Product Id]], tbl_Product[Product Id], tbl_Product[Pack Size])</f>
        <v/>
      </c>
      <c r="AM161" s="23">
        <f>(tbl_MTG_Set[[#This Row],[Play Booster Box Cost]]+v_Item_Shipping_Cost_In)/tbl_MTG_Set[[#This Row],[Play Booster Box Size]]</f>
        <v/>
      </c>
      <c r="AN161" s="23" t="n"/>
      <c r="AO161" s="23" t="n"/>
      <c r="AP161" s="23" t="n"/>
      <c r="AQ161" s="23" t="n"/>
      <c r="AT161" s="23">
        <f>tbl_MTG_Set[[#This Row],[Play Booster Sell Price CardMarket]]*tbl_MTG_Set[[#This Row],[Play Booster Expected Market Value]]/tbl_MTG_Set[[#This Row],[Play Boost Sealed Market Value]]</f>
        <v/>
      </c>
    </row>
    <row r="162" ht="15" customHeight="1" s="20">
      <c r="A162" s="19" t="n">
        <v>466</v>
      </c>
      <c r="B162" s="19" t="inlineStr">
        <is>
          <t>Commander 2018 Tokens TC18</t>
        </is>
      </c>
      <c r="C162" s="19" t="n">
        <v>26</v>
      </c>
      <c r="D162" s="28" t="n">
        <v>43321</v>
      </c>
      <c r="F162" s="19" t="inlineStr">
        <is>
          <t>en es fr de it pt ja ko ru 汉语 漢語</t>
        </is>
      </c>
      <c r="G162" s="19" t="n">
        <v>878</v>
      </c>
      <c r="H162" s="19">
        <f>MONTH(NOW())+12*YEAR(NOW())-MONTH(tbl_MTG_Set[[#This Row],[Released On]])-12*YEAR(tbl_MTG_Set[[#This Row],[Released On]])</f>
        <v/>
      </c>
      <c r="I162" s="19">
        <f>_xlfn.xlookup(tbl_MTG_Set[[#This Row],[Type Name]], tbl_MTG_Set_Type[Set Type], tbl_MTG_Set_Type[Index], "(Set Type not found)")</f>
        <v/>
      </c>
      <c r="J162" s="19">
        <f>_xlfn.xlookup(tbl_MTG_Set[[#This Row],[Type Name]], tbl_MTG_Set_Type[Set Type], tbl_MTG_Set_Type[Buy Window Month Start], "(Set Type not found)")</f>
        <v/>
      </c>
      <c r="K162" s="28">
        <f>tbl_MTG_Set[[#This Row],[Released On]]+tbl_MTG_Set[[#This Row],[Buy Window Month Start]]*365.25/12</f>
        <v/>
      </c>
      <c r="L162" s="19">
        <f>_xlfn.xlookup(tbl_MTG_Set[[#This Row],[Type Name]], tbl_MTG_Set_Type[Set Type], tbl_MTG_Set_Type[Buy Window Month End], "(Set Type not found)", 0, 1)</f>
        <v/>
      </c>
      <c r="M162" s="28">
        <f>tbl_MTG_Set[[#This Row],[Released On]]+tbl_MTG_Set[[#This Row],[Buy Window Month End]]*365.25/12</f>
        <v/>
      </c>
      <c r="N162" s="28">
        <f>AND(NOW()&gt;=tbl_MTG_Set[[#This Row],[Buy Window Start]], NOW()&lt;=tbl_MTG_Set[[#This Row],[Buy Window End]])</f>
        <v/>
      </c>
      <c r="O162" s="19">
        <f>_xlfn.xlookup(tbl_MTG_Set[[#This Row],[Type Name]], tbl_MTG_Set_Type[Set Type], tbl_MTG_Set_Type[Heavy Printing Window Month Start], "(Set Type not found)", 0, 1)</f>
        <v/>
      </c>
      <c r="P162" s="28">
        <f>tbl_MTG_Set[[#This Row],[Released On]]+tbl_MTG_Set[[#This Row],[Heavy Printing Window Month Start]]*365.25/12</f>
        <v/>
      </c>
      <c r="Q162" s="19">
        <f>_xlfn.xlookup(tbl_MTG_Set[[#This Row],[Type Name]], tbl_MTG_Set_Type[Set Type], tbl_MTG_Set_Type[Heavy Printing Window Month End], "(Set Type not found)", 0, 1)</f>
        <v/>
      </c>
      <c r="R162" s="28">
        <f>tbl_MTG_Set[[#This Row],[Released On]]+tbl_MTG_Set[[#This Row],[Heavy Printing Window Month End]]*365.25/12</f>
        <v/>
      </c>
      <c r="S162" s="28">
        <f>AND(NOW()&gt;=tbl_MTG_Set[[#This Row],[Heavy Printing Window Start]], NOW()&lt;=tbl_MTG_Set[[#This Row],[Heavy Printing Window End]])</f>
        <v/>
      </c>
      <c r="T162" s="19">
        <f>_xlfn.xlookup(tbl_MTG_Set[[#This Row],[Type Name]], tbl_MTG_Set_Type[Set Type], tbl_MTG_Set_Type[Sell Window Month Start], "(Set Type not found)", 0, 1)</f>
        <v/>
      </c>
      <c r="U162" s="28">
        <f>tbl_MTG_Set[[#This Row],[Released On]]+tbl_MTG_Set[[#This Row],[Sell Window Month Start]]*365.25/12</f>
        <v/>
      </c>
      <c r="V162" s="19">
        <f>_xlfn.xlookup(tbl_MTG_Set[[#This Row],[Type Name]], tbl_MTG_Set_Type[Set Type], tbl_MTG_Set_Type[Sell Window Month End], "(Set Type not found)", 0, 1)</f>
        <v/>
      </c>
      <c r="W162" s="28">
        <f>tbl_MTG_Set[[#This Row],[Released On]]+tbl_MTG_Set[[#This Row],[Sell Window Month End]]*365.25/12</f>
        <v/>
      </c>
      <c r="X162" s="28">
        <f>AND(NOW()&gt;=tbl_MTG_Set[[#This Row],[Sell Window Start]], NOW()&lt;=tbl_MTG_Set[[#This Row],[Sell Window End]])</f>
        <v/>
      </c>
      <c r="AG162" s="23" t="n"/>
      <c r="AH162" s="23" t="n"/>
      <c r="AJ162" s="23">
        <f t="array" ref="AJ162:AJ162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162" s="23">
        <f t="array" ref="AK162:AK162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162" s="24">
        <f>_xlfn.xlookup(tbl_MTG_Set[[#This Row],[Play Booster Box Product Id]], tbl_Product[Product Id], tbl_Product[Pack Size])</f>
        <v/>
      </c>
      <c r="AM162" s="23">
        <f>(tbl_MTG_Set[[#This Row],[Play Booster Box Cost]]+v_Item_Shipping_Cost_In)/tbl_MTG_Set[[#This Row],[Play Booster Box Size]]</f>
        <v/>
      </c>
      <c r="AN162" s="23" t="n"/>
      <c r="AO162" s="23" t="n"/>
      <c r="AP162" s="23" t="n"/>
      <c r="AQ162" s="23" t="n"/>
      <c r="AT162" s="23">
        <f>tbl_MTG_Set[[#This Row],[Play Booster Sell Price CardMarket]]*tbl_MTG_Set[[#This Row],[Play Booster Expected Market Value]]/tbl_MTG_Set[[#This Row],[Play Boost Sealed Market Value]]</f>
        <v/>
      </c>
    </row>
    <row r="163" ht="15" customHeight="1" s="20">
      <c r="A163" s="19" t="n">
        <v>428</v>
      </c>
      <c r="B163" s="19" t="inlineStr">
        <is>
          <t>Commander 2019 C19</t>
        </is>
      </c>
      <c r="C163" s="19" t="n">
        <v>302</v>
      </c>
      <c r="D163" s="28" t="n">
        <v>43700</v>
      </c>
      <c r="F163" s="19" t="inlineStr">
        <is>
          <t>en es fr de it pt ja ko ru 汉语 漢語</t>
        </is>
      </c>
      <c r="G163" s="19" t="n">
        <v>802</v>
      </c>
      <c r="H163" s="19">
        <f>MONTH(NOW())+12*YEAR(NOW())-MONTH(tbl_MTG_Set[[#This Row],[Released On]])-12*YEAR(tbl_MTG_Set[[#This Row],[Released On]])</f>
        <v/>
      </c>
      <c r="I163" s="19">
        <f>_xlfn.xlookup(tbl_MTG_Set[[#This Row],[Type Name]], tbl_MTG_Set_Type[Set Type], tbl_MTG_Set_Type[Index], "(Set Type not found)")</f>
        <v/>
      </c>
      <c r="J163" s="19">
        <f>_xlfn.xlookup(tbl_MTG_Set[[#This Row],[Type Name]], tbl_MTG_Set_Type[Set Type], tbl_MTG_Set_Type[Buy Window Month Start], "(Set Type not found)")</f>
        <v/>
      </c>
      <c r="K163" s="28">
        <f>tbl_MTG_Set[[#This Row],[Released On]]+tbl_MTG_Set[[#This Row],[Buy Window Month Start]]*365.25/12</f>
        <v/>
      </c>
      <c r="L163" s="19">
        <f>_xlfn.xlookup(tbl_MTG_Set[[#This Row],[Type Name]], tbl_MTG_Set_Type[Set Type], tbl_MTG_Set_Type[Buy Window Month End], "(Set Type not found)", 0, 1)</f>
        <v/>
      </c>
      <c r="M163" s="28">
        <f>tbl_MTG_Set[[#This Row],[Released On]]+tbl_MTG_Set[[#This Row],[Buy Window Month End]]*365.25/12</f>
        <v/>
      </c>
      <c r="N163" s="28">
        <f>AND(NOW()&gt;=tbl_MTG_Set[[#This Row],[Buy Window Start]], NOW()&lt;=tbl_MTG_Set[[#This Row],[Buy Window End]])</f>
        <v/>
      </c>
      <c r="O163" s="19">
        <f>_xlfn.xlookup(tbl_MTG_Set[[#This Row],[Type Name]], tbl_MTG_Set_Type[Set Type], tbl_MTG_Set_Type[Heavy Printing Window Month Start], "(Set Type not found)", 0, 1)</f>
        <v/>
      </c>
      <c r="P163" s="28">
        <f>tbl_MTG_Set[[#This Row],[Released On]]+tbl_MTG_Set[[#This Row],[Heavy Printing Window Month Start]]*365.25/12</f>
        <v/>
      </c>
      <c r="Q163" s="19">
        <f>_xlfn.xlookup(tbl_MTG_Set[[#This Row],[Type Name]], tbl_MTG_Set_Type[Set Type], tbl_MTG_Set_Type[Heavy Printing Window Month End], "(Set Type not found)", 0, 1)</f>
        <v/>
      </c>
      <c r="R163" s="28">
        <f>tbl_MTG_Set[[#This Row],[Released On]]+tbl_MTG_Set[[#This Row],[Heavy Printing Window Month End]]*365.25/12</f>
        <v/>
      </c>
      <c r="S163" s="28">
        <f>AND(NOW()&gt;=tbl_MTG_Set[[#This Row],[Heavy Printing Window Start]], NOW()&lt;=tbl_MTG_Set[[#This Row],[Heavy Printing Window End]])</f>
        <v/>
      </c>
      <c r="T163" s="19">
        <f>_xlfn.xlookup(tbl_MTG_Set[[#This Row],[Type Name]], tbl_MTG_Set_Type[Set Type], tbl_MTG_Set_Type[Sell Window Month Start], "(Set Type not found)", 0, 1)</f>
        <v/>
      </c>
      <c r="U163" s="28">
        <f>tbl_MTG_Set[[#This Row],[Released On]]+tbl_MTG_Set[[#This Row],[Sell Window Month Start]]*365.25/12</f>
        <v/>
      </c>
      <c r="V163" s="19">
        <f>_xlfn.xlookup(tbl_MTG_Set[[#This Row],[Type Name]], tbl_MTG_Set_Type[Set Type], tbl_MTG_Set_Type[Sell Window Month End], "(Set Type not found)", 0, 1)</f>
        <v/>
      </c>
      <c r="W163" s="28">
        <f>tbl_MTG_Set[[#This Row],[Released On]]+tbl_MTG_Set[[#This Row],[Sell Window Month End]]*365.25/12</f>
        <v/>
      </c>
      <c r="X163" s="28">
        <f>AND(NOW()&gt;=tbl_MTG_Set[[#This Row],[Sell Window Start]], NOW()&lt;=tbl_MTG_Set[[#This Row],[Sell Window End]])</f>
        <v/>
      </c>
      <c r="AG163" s="23" t="n"/>
      <c r="AH163" s="23" t="n"/>
      <c r="AJ163" s="23">
        <f t="array" ref="AJ163:AJ163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163" s="23">
        <f t="array" ref="AK163:AK163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163" s="24">
        <f>_xlfn.xlookup(tbl_MTG_Set[[#This Row],[Play Booster Box Product Id]], tbl_Product[Product Id], tbl_Product[Pack Size])</f>
        <v/>
      </c>
      <c r="AM163" s="23">
        <f>(tbl_MTG_Set[[#This Row],[Play Booster Box Cost]]+v_Item_Shipping_Cost_In)/tbl_MTG_Set[[#This Row],[Play Booster Box Size]]</f>
        <v/>
      </c>
      <c r="AN163" s="23" t="n"/>
      <c r="AO163" s="23" t="n"/>
      <c r="AP163" s="23" t="n"/>
      <c r="AQ163" s="23" t="n"/>
      <c r="AT163" s="23">
        <f>tbl_MTG_Set[[#This Row],[Play Booster Sell Price CardMarket]]*tbl_MTG_Set[[#This Row],[Play Booster Expected Market Value]]/tbl_MTG_Set[[#This Row],[Play Boost Sealed Market Value]]</f>
        <v/>
      </c>
    </row>
    <row r="164" ht="15" customHeight="1" s="20">
      <c r="A164" s="19" t="n">
        <v>430</v>
      </c>
      <c r="B164" s="19" t="inlineStr">
        <is>
          <t>Commander 2019 Oversized OC19</t>
        </is>
      </c>
      <c r="C164" s="19" t="n">
        <v>4</v>
      </c>
      <c r="D164" s="28" t="n">
        <v>43708</v>
      </c>
      <c r="F164" s="19" t="inlineStr">
        <is>
          <t>en es fr de it pt ja ko ru 汉语 漢語</t>
        </is>
      </c>
      <c r="G164" s="19" t="n">
        <v>806</v>
      </c>
      <c r="H164" s="19">
        <f>MONTH(NOW())+12*YEAR(NOW())-MONTH(tbl_MTG_Set[[#This Row],[Released On]])-12*YEAR(tbl_MTG_Set[[#This Row],[Released On]])</f>
        <v/>
      </c>
      <c r="I164" s="19">
        <f>_xlfn.xlookup(tbl_MTG_Set[[#This Row],[Type Name]], tbl_MTG_Set_Type[Set Type], tbl_MTG_Set_Type[Index], "(Set Type not found)")</f>
        <v/>
      </c>
      <c r="J164" s="19">
        <f>_xlfn.xlookup(tbl_MTG_Set[[#This Row],[Type Name]], tbl_MTG_Set_Type[Set Type], tbl_MTG_Set_Type[Buy Window Month Start], "(Set Type not found)")</f>
        <v/>
      </c>
      <c r="K164" s="28">
        <f>tbl_MTG_Set[[#This Row],[Released On]]+tbl_MTG_Set[[#This Row],[Buy Window Month Start]]*365.25/12</f>
        <v/>
      </c>
      <c r="L164" s="19">
        <f>_xlfn.xlookup(tbl_MTG_Set[[#This Row],[Type Name]], tbl_MTG_Set_Type[Set Type], tbl_MTG_Set_Type[Buy Window Month End], "(Set Type not found)", 0, 1)</f>
        <v/>
      </c>
      <c r="M164" s="28">
        <f>tbl_MTG_Set[[#This Row],[Released On]]+tbl_MTG_Set[[#This Row],[Buy Window Month End]]*365.25/12</f>
        <v/>
      </c>
      <c r="N164" s="28">
        <f>AND(NOW()&gt;=tbl_MTG_Set[[#This Row],[Buy Window Start]], NOW()&lt;=tbl_MTG_Set[[#This Row],[Buy Window End]])</f>
        <v/>
      </c>
      <c r="O164" s="19">
        <f>_xlfn.xlookup(tbl_MTG_Set[[#This Row],[Type Name]], tbl_MTG_Set_Type[Set Type], tbl_MTG_Set_Type[Heavy Printing Window Month Start], "(Set Type not found)", 0, 1)</f>
        <v/>
      </c>
      <c r="P164" s="28">
        <f>tbl_MTG_Set[[#This Row],[Released On]]+tbl_MTG_Set[[#This Row],[Heavy Printing Window Month Start]]*365.25/12</f>
        <v/>
      </c>
      <c r="Q164" s="19">
        <f>_xlfn.xlookup(tbl_MTG_Set[[#This Row],[Type Name]], tbl_MTG_Set_Type[Set Type], tbl_MTG_Set_Type[Heavy Printing Window Month End], "(Set Type not found)", 0, 1)</f>
        <v/>
      </c>
      <c r="R164" s="28">
        <f>tbl_MTG_Set[[#This Row],[Released On]]+tbl_MTG_Set[[#This Row],[Heavy Printing Window Month End]]*365.25/12</f>
        <v/>
      </c>
      <c r="S164" s="28">
        <f>AND(NOW()&gt;=tbl_MTG_Set[[#This Row],[Heavy Printing Window Start]], NOW()&lt;=tbl_MTG_Set[[#This Row],[Heavy Printing Window End]])</f>
        <v/>
      </c>
      <c r="T164" s="19">
        <f>_xlfn.xlookup(tbl_MTG_Set[[#This Row],[Type Name]], tbl_MTG_Set_Type[Set Type], tbl_MTG_Set_Type[Sell Window Month Start], "(Set Type not found)", 0, 1)</f>
        <v/>
      </c>
      <c r="U164" s="28">
        <f>tbl_MTG_Set[[#This Row],[Released On]]+tbl_MTG_Set[[#This Row],[Sell Window Month Start]]*365.25/12</f>
        <v/>
      </c>
      <c r="V164" s="19">
        <f>_xlfn.xlookup(tbl_MTG_Set[[#This Row],[Type Name]], tbl_MTG_Set_Type[Set Type], tbl_MTG_Set_Type[Sell Window Month End], "(Set Type not found)", 0, 1)</f>
        <v/>
      </c>
      <c r="W164" s="28">
        <f>tbl_MTG_Set[[#This Row],[Released On]]+tbl_MTG_Set[[#This Row],[Sell Window Month End]]*365.25/12</f>
        <v/>
      </c>
      <c r="X164" s="28">
        <f>AND(NOW()&gt;=tbl_MTG_Set[[#This Row],[Sell Window Start]], NOW()&lt;=tbl_MTG_Set[[#This Row],[Sell Window End]])</f>
        <v/>
      </c>
      <c r="AG164" s="23" t="n"/>
      <c r="AH164" s="23" t="n"/>
      <c r="AJ164" s="23">
        <f t="array" ref="AJ164:AJ164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164" s="23">
        <f t="array" ref="AK164:AK164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164" s="24">
        <f>_xlfn.xlookup(tbl_MTG_Set[[#This Row],[Play Booster Box Product Id]], tbl_Product[Product Id], tbl_Product[Pack Size])</f>
        <v/>
      </c>
      <c r="AM164" s="23">
        <f>(tbl_MTG_Set[[#This Row],[Play Booster Box Cost]]+v_Item_Shipping_Cost_In)/tbl_MTG_Set[[#This Row],[Play Booster Box Size]]</f>
        <v/>
      </c>
      <c r="AN164" s="23" t="n"/>
      <c r="AO164" s="23" t="n"/>
      <c r="AP164" s="23" t="n"/>
      <c r="AQ164" s="23" t="n"/>
      <c r="AT164" s="23">
        <f>tbl_MTG_Set[[#This Row],[Play Booster Sell Price CardMarket]]*tbl_MTG_Set[[#This Row],[Play Booster Expected Market Value]]/tbl_MTG_Set[[#This Row],[Play Boost Sealed Market Value]]</f>
        <v/>
      </c>
    </row>
    <row r="165" ht="15" customHeight="1" s="20">
      <c r="A165" s="19" t="n">
        <v>429</v>
      </c>
      <c r="B165" s="19" t="inlineStr">
        <is>
          <t>Commander 2019 Tokens TC19</t>
        </is>
      </c>
      <c r="C165" s="19" t="n">
        <v>29</v>
      </c>
      <c r="D165" s="28" t="n">
        <v>43678</v>
      </c>
      <c r="F165" s="19" t="inlineStr">
        <is>
          <t>en es fr de it pt ja ko ru 汉语 漢語</t>
        </is>
      </c>
      <c r="G165" s="19" t="n">
        <v>804</v>
      </c>
      <c r="H165" s="19">
        <f>MONTH(NOW())+12*YEAR(NOW())-MONTH(tbl_MTG_Set[[#This Row],[Released On]])-12*YEAR(tbl_MTG_Set[[#This Row],[Released On]])</f>
        <v/>
      </c>
      <c r="I165" s="19">
        <f>_xlfn.xlookup(tbl_MTG_Set[[#This Row],[Type Name]], tbl_MTG_Set_Type[Set Type], tbl_MTG_Set_Type[Index], "(Set Type not found)")</f>
        <v/>
      </c>
      <c r="J165" s="19">
        <f>_xlfn.xlookup(tbl_MTG_Set[[#This Row],[Type Name]], tbl_MTG_Set_Type[Set Type], tbl_MTG_Set_Type[Buy Window Month Start], "(Set Type not found)")</f>
        <v/>
      </c>
      <c r="K165" s="28">
        <f>tbl_MTG_Set[[#This Row],[Released On]]+tbl_MTG_Set[[#This Row],[Buy Window Month Start]]*365.25/12</f>
        <v/>
      </c>
      <c r="L165" s="19">
        <f>_xlfn.xlookup(tbl_MTG_Set[[#This Row],[Type Name]], tbl_MTG_Set_Type[Set Type], tbl_MTG_Set_Type[Buy Window Month End], "(Set Type not found)", 0, 1)</f>
        <v/>
      </c>
      <c r="M165" s="28">
        <f>tbl_MTG_Set[[#This Row],[Released On]]+tbl_MTG_Set[[#This Row],[Buy Window Month End]]*365.25/12</f>
        <v/>
      </c>
      <c r="N165" s="28">
        <f>AND(NOW()&gt;=tbl_MTG_Set[[#This Row],[Buy Window Start]], NOW()&lt;=tbl_MTG_Set[[#This Row],[Buy Window End]])</f>
        <v/>
      </c>
      <c r="O165" s="19">
        <f>_xlfn.xlookup(tbl_MTG_Set[[#This Row],[Type Name]], tbl_MTG_Set_Type[Set Type], tbl_MTG_Set_Type[Heavy Printing Window Month Start], "(Set Type not found)", 0, 1)</f>
        <v/>
      </c>
      <c r="P165" s="28">
        <f>tbl_MTG_Set[[#This Row],[Released On]]+tbl_MTG_Set[[#This Row],[Heavy Printing Window Month Start]]*365.25/12</f>
        <v/>
      </c>
      <c r="Q165" s="19">
        <f>_xlfn.xlookup(tbl_MTG_Set[[#This Row],[Type Name]], tbl_MTG_Set_Type[Set Type], tbl_MTG_Set_Type[Heavy Printing Window Month End], "(Set Type not found)", 0, 1)</f>
        <v/>
      </c>
      <c r="R165" s="28">
        <f>tbl_MTG_Set[[#This Row],[Released On]]+tbl_MTG_Set[[#This Row],[Heavy Printing Window Month End]]*365.25/12</f>
        <v/>
      </c>
      <c r="S165" s="28">
        <f>AND(NOW()&gt;=tbl_MTG_Set[[#This Row],[Heavy Printing Window Start]], NOW()&lt;=tbl_MTG_Set[[#This Row],[Heavy Printing Window End]])</f>
        <v/>
      </c>
      <c r="T165" s="19">
        <f>_xlfn.xlookup(tbl_MTG_Set[[#This Row],[Type Name]], tbl_MTG_Set_Type[Set Type], tbl_MTG_Set_Type[Sell Window Month Start], "(Set Type not found)", 0, 1)</f>
        <v/>
      </c>
      <c r="U165" s="28">
        <f>tbl_MTG_Set[[#This Row],[Released On]]+tbl_MTG_Set[[#This Row],[Sell Window Month Start]]*365.25/12</f>
        <v/>
      </c>
      <c r="V165" s="19">
        <f>_xlfn.xlookup(tbl_MTG_Set[[#This Row],[Type Name]], tbl_MTG_Set_Type[Set Type], tbl_MTG_Set_Type[Sell Window Month End], "(Set Type not found)", 0, 1)</f>
        <v/>
      </c>
      <c r="W165" s="28">
        <f>tbl_MTG_Set[[#This Row],[Released On]]+tbl_MTG_Set[[#This Row],[Sell Window Month End]]*365.25/12</f>
        <v/>
      </c>
      <c r="X165" s="28">
        <f>AND(NOW()&gt;=tbl_MTG_Set[[#This Row],[Sell Window Start]], NOW()&lt;=tbl_MTG_Set[[#This Row],[Sell Window End]])</f>
        <v/>
      </c>
      <c r="AG165" s="23" t="n"/>
      <c r="AH165" s="23" t="n"/>
      <c r="AJ165" s="23">
        <f t="array" ref="AJ165:AJ165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165" s="23">
        <f t="array" ref="AK165:AK165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165" s="24">
        <f>_xlfn.xlookup(tbl_MTG_Set[[#This Row],[Play Booster Box Product Id]], tbl_Product[Product Id], tbl_Product[Pack Size])</f>
        <v/>
      </c>
      <c r="AM165" s="23">
        <f>(tbl_MTG_Set[[#This Row],[Play Booster Box Cost]]+v_Item_Shipping_Cost_In)/tbl_MTG_Set[[#This Row],[Play Booster Box Size]]</f>
        <v/>
      </c>
      <c r="AN165" s="23" t="n"/>
      <c r="AO165" s="23" t="n"/>
      <c r="AP165" s="23" t="n"/>
      <c r="AQ165" s="23" t="n"/>
      <c r="AT165" s="23">
        <f>tbl_MTG_Set[[#This Row],[Play Booster Sell Price CardMarket]]*tbl_MTG_Set[[#This Row],[Play Booster Expected Market Value]]/tbl_MTG_Set[[#This Row],[Play Boost Sealed Market Value]]</f>
        <v/>
      </c>
    </row>
    <row r="166" ht="15" customHeight="1" s="20">
      <c r="A166" s="19" t="n">
        <v>401</v>
      </c>
      <c r="B166" s="19" t="inlineStr">
        <is>
          <t>Commander 2020 C20</t>
        </is>
      </c>
      <c r="C166" s="19" t="n">
        <v>322</v>
      </c>
      <c r="D166" s="28" t="n">
        <v>43938</v>
      </c>
      <c r="F166" s="19" t="inlineStr">
        <is>
          <t>en es fr de it pt ja ko ru 汉语 漢語</t>
        </is>
      </c>
      <c r="G166" s="19" t="n">
        <v>748</v>
      </c>
      <c r="H166" s="19">
        <f>MONTH(NOW())+12*YEAR(NOW())-MONTH(tbl_MTG_Set[[#This Row],[Released On]])-12*YEAR(tbl_MTG_Set[[#This Row],[Released On]])</f>
        <v/>
      </c>
      <c r="I166" s="19">
        <f>_xlfn.xlookup(tbl_MTG_Set[[#This Row],[Type Name]], tbl_MTG_Set_Type[Set Type], tbl_MTG_Set_Type[Index], "(Set Type not found)")</f>
        <v/>
      </c>
      <c r="J166" s="19">
        <f>_xlfn.xlookup(tbl_MTG_Set[[#This Row],[Type Name]], tbl_MTG_Set_Type[Set Type], tbl_MTG_Set_Type[Buy Window Month Start], "(Set Type not found)")</f>
        <v/>
      </c>
      <c r="K166" s="28">
        <f>tbl_MTG_Set[[#This Row],[Released On]]+tbl_MTG_Set[[#This Row],[Buy Window Month Start]]*365.25/12</f>
        <v/>
      </c>
      <c r="L166" s="19">
        <f>_xlfn.xlookup(tbl_MTG_Set[[#This Row],[Type Name]], tbl_MTG_Set_Type[Set Type], tbl_MTG_Set_Type[Buy Window Month End], "(Set Type not found)", 0, 1)</f>
        <v/>
      </c>
      <c r="M166" s="28">
        <f>tbl_MTG_Set[[#This Row],[Released On]]+tbl_MTG_Set[[#This Row],[Buy Window Month End]]*365.25/12</f>
        <v/>
      </c>
      <c r="N166" s="28">
        <f>AND(NOW()&gt;=tbl_MTG_Set[[#This Row],[Buy Window Start]], NOW()&lt;=tbl_MTG_Set[[#This Row],[Buy Window End]])</f>
        <v/>
      </c>
      <c r="O166" s="19">
        <f>_xlfn.xlookup(tbl_MTG_Set[[#This Row],[Type Name]], tbl_MTG_Set_Type[Set Type], tbl_MTG_Set_Type[Heavy Printing Window Month Start], "(Set Type not found)", 0, 1)</f>
        <v/>
      </c>
      <c r="P166" s="28">
        <f>tbl_MTG_Set[[#This Row],[Released On]]+tbl_MTG_Set[[#This Row],[Heavy Printing Window Month Start]]*365.25/12</f>
        <v/>
      </c>
      <c r="Q166" s="19">
        <f>_xlfn.xlookup(tbl_MTG_Set[[#This Row],[Type Name]], tbl_MTG_Set_Type[Set Type], tbl_MTG_Set_Type[Heavy Printing Window Month End], "(Set Type not found)", 0, 1)</f>
        <v/>
      </c>
      <c r="R166" s="28">
        <f>tbl_MTG_Set[[#This Row],[Released On]]+tbl_MTG_Set[[#This Row],[Heavy Printing Window Month End]]*365.25/12</f>
        <v/>
      </c>
      <c r="S166" s="28">
        <f>AND(NOW()&gt;=tbl_MTG_Set[[#This Row],[Heavy Printing Window Start]], NOW()&lt;=tbl_MTG_Set[[#This Row],[Heavy Printing Window End]])</f>
        <v/>
      </c>
      <c r="T166" s="19">
        <f>_xlfn.xlookup(tbl_MTG_Set[[#This Row],[Type Name]], tbl_MTG_Set_Type[Set Type], tbl_MTG_Set_Type[Sell Window Month Start], "(Set Type not found)", 0, 1)</f>
        <v/>
      </c>
      <c r="U166" s="28">
        <f>tbl_MTG_Set[[#This Row],[Released On]]+tbl_MTG_Set[[#This Row],[Sell Window Month Start]]*365.25/12</f>
        <v/>
      </c>
      <c r="V166" s="19">
        <f>_xlfn.xlookup(tbl_MTG_Set[[#This Row],[Type Name]], tbl_MTG_Set_Type[Set Type], tbl_MTG_Set_Type[Sell Window Month End], "(Set Type not found)", 0, 1)</f>
        <v/>
      </c>
      <c r="W166" s="28">
        <f>tbl_MTG_Set[[#This Row],[Released On]]+tbl_MTG_Set[[#This Row],[Sell Window Month End]]*365.25/12</f>
        <v/>
      </c>
      <c r="X166" s="28">
        <f>AND(NOW()&gt;=tbl_MTG_Set[[#This Row],[Sell Window Start]], NOW()&lt;=tbl_MTG_Set[[#This Row],[Sell Window End]])</f>
        <v/>
      </c>
      <c r="AG166" s="23" t="n"/>
      <c r="AH166" s="23" t="n"/>
      <c r="AJ166" s="23">
        <f t="array" ref="AJ166:AJ166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166" s="23">
        <f t="array" ref="AK166:AK166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166" s="24">
        <f>_xlfn.xlookup(tbl_MTG_Set[[#This Row],[Play Booster Box Product Id]], tbl_Product[Product Id], tbl_Product[Pack Size])</f>
        <v/>
      </c>
      <c r="AM166" s="23">
        <f>(tbl_MTG_Set[[#This Row],[Play Booster Box Cost]]+v_Item_Shipping_Cost_In)/tbl_MTG_Set[[#This Row],[Play Booster Box Size]]</f>
        <v/>
      </c>
      <c r="AN166" s="23" t="n"/>
      <c r="AO166" s="23" t="n"/>
      <c r="AP166" s="23" t="n"/>
      <c r="AQ166" s="23" t="n"/>
      <c r="AT166" s="23">
        <f>tbl_MTG_Set[[#This Row],[Play Booster Sell Price CardMarket]]*tbl_MTG_Set[[#This Row],[Play Booster Expected Market Value]]/tbl_MTG_Set[[#This Row],[Play Boost Sealed Market Value]]</f>
        <v/>
      </c>
    </row>
    <row r="167" ht="15" customHeight="1" s="20">
      <c r="A167" s="19" t="n">
        <v>403</v>
      </c>
      <c r="B167" s="19" t="inlineStr">
        <is>
          <t>Commander 2020 Oversized OC20</t>
        </is>
      </c>
      <c r="C167" s="19" t="n">
        <v>5</v>
      </c>
      <c r="D167" s="28" t="n">
        <v>43938</v>
      </c>
      <c r="F167" s="19" t="inlineStr">
        <is>
          <t>en es fr de it pt ja ko ru 汉语 漢語</t>
        </is>
      </c>
      <c r="G167" s="19" t="n">
        <v>752</v>
      </c>
      <c r="H167" s="19">
        <f>MONTH(NOW())+12*YEAR(NOW())-MONTH(tbl_MTG_Set[[#This Row],[Released On]])-12*YEAR(tbl_MTG_Set[[#This Row],[Released On]])</f>
        <v/>
      </c>
      <c r="I167" s="19">
        <f>_xlfn.xlookup(tbl_MTG_Set[[#This Row],[Type Name]], tbl_MTG_Set_Type[Set Type], tbl_MTG_Set_Type[Index], "(Set Type not found)")</f>
        <v/>
      </c>
      <c r="J167" s="19">
        <f>_xlfn.xlookup(tbl_MTG_Set[[#This Row],[Type Name]], tbl_MTG_Set_Type[Set Type], tbl_MTG_Set_Type[Buy Window Month Start], "(Set Type not found)")</f>
        <v/>
      </c>
      <c r="K167" s="28">
        <f>tbl_MTG_Set[[#This Row],[Released On]]+tbl_MTG_Set[[#This Row],[Buy Window Month Start]]*365.25/12</f>
        <v/>
      </c>
      <c r="L167" s="19">
        <f>_xlfn.xlookup(tbl_MTG_Set[[#This Row],[Type Name]], tbl_MTG_Set_Type[Set Type], tbl_MTG_Set_Type[Buy Window Month End], "(Set Type not found)", 0, 1)</f>
        <v/>
      </c>
      <c r="M167" s="28">
        <f>tbl_MTG_Set[[#This Row],[Released On]]+tbl_MTG_Set[[#This Row],[Buy Window Month End]]*365.25/12</f>
        <v/>
      </c>
      <c r="N167" s="28">
        <f>AND(NOW()&gt;=tbl_MTG_Set[[#This Row],[Buy Window Start]], NOW()&lt;=tbl_MTG_Set[[#This Row],[Buy Window End]])</f>
        <v/>
      </c>
      <c r="O167" s="19">
        <f>_xlfn.xlookup(tbl_MTG_Set[[#This Row],[Type Name]], tbl_MTG_Set_Type[Set Type], tbl_MTG_Set_Type[Heavy Printing Window Month Start], "(Set Type not found)", 0, 1)</f>
        <v/>
      </c>
      <c r="P167" s="28">
        <f>tbl_MTG_Set[[#This Row],[Released On]]+tbl_MTG_Set[[#This Row],[Heavy Printing Window Month Start]]*365.25/12</f>
        <v/>
      </c>
      <c r="Q167" s="19">
        <f>_xlfn.xlookup(tbl_MTG_Set[[#This Row],[Type Name]], tbl_MTG_Set_Type[Set Type], tbl_MTG_Set_Type[Heavy Printing Window Month End], "(Set Type not found)", 0, 1)</f>
        <v/>
      </c>
      <c r="R167" s="28">
        <f>tbl_MTG_Set[[#This Row],[Released On]]+tbl_MTG_Set[[#This Row],[Heavy Printing Window Month End]]*365.25/12</f>
        <v/>
      </c>
      <c r="S167" s="28">
        <f>AND(NOW()&gt;=tbl_MTG_Set[[#This Row],[Heavy Printing Window Start]], NOW()&lt;=tbl_MTG_Set[[#This Row],[Heavy Printing Window End]])</f>
        <v/>
      </c>
      <c r="T167" s="19">
        <f>_xlfn.xlookup(tbl_MTG_Set[[#This Row],[Type Name]], tbl_MTG_Set_Type[Set Type], tbl_MTG_Set_Type[Sell Window Month Start], "(Set Type not found)", 0, 1)</f>
        <v/>
      </c>
      <c r="U167" s="28">
        <f>tbl_MTG_Set[[#This Row],[Released On]]+tbl_MTG_Set[[#This Row],[Sell Window Month Start]]*365.25/12</f>
        <v/>
      </c>
      <c r="V167" s="19">
        <f>_xlfn.xlookup(tbl_MTG_Set[[#This Row],[Type Name]], tbl_MTG_Set_Type[Set Type], tbl_MTG_Set_Type[Sell Window Month End], "(Set Type not found)", 0, 1)</f>
        <v/>
      </c>
      <c r="W167" s="28">
        <f>tbl_MTG_Set[[#This Row],[Released On]]+tbl_MTG_Set[[#This Row],[Sell Window Month End]]*365.25/12</f>
        <v/>
      </c>
      <c r="X167" s="28">
        <f>AND(NOW()&gt;=tbl_MTG_Set[[#This Row],[Sell Window Start]], NOW()&lt;=tbl_MTG_Set[[#This Row],[Sell Window End]])</f>
        <v/>
      </c>
      <c r="AG167" s="23" t="n"/>
      <c r="AH167" s="23" t="n"/>
      <c r="AJ167" s="23">
        <f t="array" ref="AJ167:AJ167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167" s="23">
        <f t="array" ref="AK167:AK167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167" s="24">
        <f>_xlfn.xlookup(tbl_MTG_Set[[#This Row],[Play Booster Box Product Id]], tbl_Product[Product Id], tbl_Product[Pack Size])</f>
        <v/>
      </c>
      <c r="AM167" s="23">
        <f>(tbl_MTG_Set[[#This Row],[Play Booster Box Cost]]+v_Item_Shipping_Cost_In)/tbl_MTG_Set[[#This Row],[Play Booster Box Size]]</f>
        <v/>
      </c>
      <c r="AN167" s="23" t="n"/>
      <c r="AO167" s="23" t="n"/>
      <c r="AP167" s="23" t="n"/>
      <c r="AQ167" s="23" t="n"/>
      <c r="AT167" s="23">
        <f>tbl_MTG_Set[[#This Row],[Play Booster Sell Price CardMarket]]*tbl_MTG_Set[[#This Row],[Play Booster Expected Market Value]]/tbl_MTG_Set[[#This Row],[Play Boost Sealed Market Value]]</f>
        <v/>
      </c>
    </row>
    <row r="168" ht="15" customHeight="1" s="20">
      <c r="A168" s="19" t="n">
        <v>402</v>
      </c>
      <c r="B168" s="19" t="inlineStr">
        <is>
          <t>Commander 2020 Tokens TC20</t>
        </is>
      </c>
      <c r="C168" s="19" t="n">
        <v>20</v>
      </c>
      <c r="D168" s="28" t="n">
        <v>43938</v>
      </c>
      <c r="F168" s="19" t="inlineStr">
        <is>
          <t>en es fr de it pt ja ko ru 汉语 漢語</t>
        </is>
      </c>
      <c r="G168" s="19" t="n">
        <v>750</v>
      </c>
      <c r="H168" s="19">
        <f>MONTH(NOW())+12*YEAR(NOW())-MONTH(tbl_MTG_Set[[#This Row],[Released On]])-12*YEAR(tbl_MTG_Set[[#This Row],[Released On]])</f>
        <v/>
      </c>
      <c r="I168" s="19">
        <f>_xlfn.xlookup(tbl_MTG_Set[[#This Row],[Type Name]], tbl_MTG_Set_Type[Set Type], tbl_MTG_Set_Type[Index], "(Set Type not found)")</f>
        <v/>
      </c>
      <c r="J168" s="19">
        <f>_xlfn.xlookup(tbl_MTG_Set[[#This Row],[Type Name]], tbl_MTG_Set_Type[Set Type], tbl_MTG_Set_Type[Buy Window Month Start], "(Set Type not found)")</f>
        <v/>
      </c>
      <c r="K168" s="28">
        <f>tbl_MTG_Set[[#This Row],[Released On]]+tbl_MTG_Set[[#This Row],[Buy Window Month Start]]*365.25/12</f>
        <v/>
      </c>
      <c r="L168" s="19">
        <f>_xlfn.xlookup(tbl_MTG_Set[[#This Row],[Type Name]], tbl_MTG_Set_Type[Set Type], tbl_MTG_Set_Type[Buy Window Month End], "(Set Type not found)", 0, 1)</f>
        <v/>
      </c>
      <c r="M168" s="28">
        <f>tbl_MTG_Set[[#This Row],[Released On]]+tbl_MTG_Set[[#This Row],[Buy Window Month End]]*365.25/12</f>
        <v/>
      </c>
      <c r="N168" s="28">
        <f>AND(NOW()&gt;=tbl_MTG_Set[[#This Row],[Buy Window Start]], NOW()&lt;=tbl_MTG_Set[[#This Row],[Buy Window End]])</f>
        <v/>
      </c>
      <c r="O168" s="19">
        <f>_xlfn.xlookup(tbl_MTG_Set[[#This Row],[Type Name]], tbl_MTG_Set_Type[Set Type], tbl_MTG_Set_Type[Heavy Printing Window Month Start], "(Set Type not found)", 0, 1)</f>
        <v/>
      </c>
      <c r="P168" s="28">
        <f>tbl_MTG_Set[[#This Row],[Released On]]+tbl_MTG_Set[[#This Row],[Heavy Printing Window Month Start]]*365.25/12</f>
        <v/>
      </c>
      <c r="Q168" s="19">
        <f>_xlfn.xlookup(tbl_MTG_Set[[#This Row],[Type Name]], tbl_MTG_Set_Type[Set Type], tbl_MTG_Set_Type[Heavy Printing Window Month End], "(Set Type not found)", 0, 1)</f>
        <v/>
      </c>
      <c r="R168" s="28">
        <f>tbl_MTG_Set[[#This Row],[Released On]]+tbl_MTG_Set[[#This Row],[Heavy Printing Window Month End]]*365.25/12</f>
        <v/>
      </c>
      <c r="S168" s="28">
        <f>AND(NOW()&gt;=tbl_MTG_Set[[#This Row],[Heavy Printing Window Start]], NOW()&lt;=tbl_MTG_Set[[#This Row],[Heavy Printing Window End]])</f>
        <v/>
      </c>
      <c r="T168" s="19">
        <f>_xlfn.xlookup(tbl_MTG_Set[[#This Row],[Type Name]], tbl_MTG_Set_Type[Set Type], tbl_MTG_Set_Type[Sell Window Month Start], "(Set Type not found)", 0, 1)</f>
        <v/>
      </c>
      <c r="U168" s="28">
        <f>tbl_MTG_Set[[#This Row],[Released On]]+tbl_MTG_Set[[#This Row],[Sell Window Month Start]]*365.25/12</f>
        <v/>
      </c>
      <c r="V168" s="19">
        <f>_xlfn.xlookup(tbl_MTG_Set[[#This Row],[Type Name]], tbl_MTG_Set_Type[Set Type], tbl_MTG_Set_Type[Sell Window Month End], "(Set Type not found)", 0, 1)</f>
        <v/>
      </c>
      <c r="W168" s="28">
        <f>tbl_MTG_Set[[#This Row],[Released On]]+tbl_MTG_Set[[#This Row],[Sell Window Month End]]*365.25/12</f>
        <v/>
      </c>
      <c r="X168" s="28">
        <f>AND(NOW()&gt;=tbl_MTG_Set[[#This Row],[Sell Window Start]], NOW()&lt;=tbl_MTG_Set[[#This Row],[Sell Window End]])</f>
        <v/>
      </c>
      <c r="AG168" s="23" t="n"/>
      <c r="AH168" s="23" t="n"/>
      <c r="AJ168" s="23">
        <f t="array" ref="AJ168:AJ168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168" s="23">
        <f t="array" ref="AK168:AK168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168" s="24">
        <f>_xlfn.xlookup(tbl_MTG_Set[[#This Row],[Play Booster Box Product Id]], tbl_Product[Product Id], tbl_Product[Pack Size])</f>
        <v/>
      </c>
      <c r="AM168" s="23">
        <f>(tbl_MTG_Set[[#This Row],[Play Booster Box Cost]]+v_Item_Shipping_Cost_In)/tbl_MTG_Set[[#This Row],[Play Booster Box Size]]</f>
        <v/>
      </c>
      <c r="AN168" s="23" t="n"/>
      <c r="AO168" s="23" t="n"/>
      <c r="AP168" s="23" t="n"/>
      <c r="AQ168" s="23" t="n"/>
      <c r="AT168" s="23">
        <f>tbl_MTG_Set[[#This Row],[Play Booster Sell Price CardMarket]]*tbl_MTG_Set[[#This Row],[Play Booster Expected Market Value]]/tbl_MTG_Set[[#This Row],[Play Boost Sealed Market Value]]</f>
        <v/>
      </c>
    </row>
    <row r="169" ht="15" customHeight="1" s="20">
      <c r="A169" s="19" t="n">
        <v>348</v>
      </c>
      <c r="B169" s="19" t="inlineStr">
        <is>
          <t>Commander 2021 C21</t>
        </is>
      </c>
      <c r="C169" s="19" t="n">
        <v>409</v>
      </c>
      <c r="D169" s="28" t="n">
        <v>44309</v>
      </c>
      <c r="F169" s="19" t="inlineStr">
        <is>
          <t>en es fr de it pt ja ko ru 汉语 漢語</t>
        </is>
      </c>
      <c r="G169" s="19" t="n">
        <v>642</v>
      </c>
      <c r="H169" s="19">
        <f>MONTH(NOW())+12*YEAR(NOW())-MONTH(tbl_MTG_Set[[#This Row],[Released On]])-12*YEAR(tbl_MTG_Set[[#This Row],[Released On]])</f>
        <v/>
      </c>
      <c r="I169" s="19">
        <f>_xlfn.xlookup(tbl_MTG_Set[[#This Row],[Type Name]], tbl_MTG_Set_Type[Set Type], tbl_MTG_Set_Type[Index], "(Set Type not found)")</f>
        <v/>
      </c>
      <c r="J169" s="19">
        <f>_xlfn.xlookup(tbl_MTG_Set[[#This Row],[Type Name]], tbl_MTG_Set_Type[Set Type], tbl_MTG_Set_Type[Buy Window Month Start], "(Set Type not found)")</f>
        <v/>
      </c>
      <c r="K169" s="28">
        <f>tbl_MTG_Set[[#This Row],[Released On]]+tbl_MTG_Set[[#This Row],[Buy Window Month Start]]*365.25/12</f>
        <v/>
      </c>
      <c r="L169" s="19">
        <f>_xlfn.xlookup(tbl_MTG_Set[[#This Row],[Type Name]], tbl_MTG_Set_Type[Set Type], tbl_MTG_Set_Type[Buy Window Month End], "(Set Type not found)", 0, 1)</f>
        <v/>
      </c>
      <c r="M169" s="28">
        <f>tbl_MTG_Set[[#This Row],[Released On]]+tbl_MTG_Set[[#This Row],[Buy Window Month End]]*365.25/12</f>
        <v/>
      </c>
      <c r="N169" s="28">
        <f>AND(NOW()&gt;=tbl_MTG_Set[[#This Row],[Buy Window Start]], NOW()&lt;=tbl_MTG_Set[[#This Row],[Buy Window End]])</f>
        <v/>
      </c>
      <c r="O169" s="19">
        <f>_xlfn.xlookup(tbl_MTG_Set[[#This Row],[Type Name]], tbl_MTG_Set_Type[Set Type], tbl_MTG_Set_Type[Heavy Printing Window Month Start], "(Set Type not found)", 0, 1)</f>
        <v/>
      </c>
      <c r="P169" s="28">
        <f>tbl_MTG_Set[[#This Row],[Released On]]+tbl_MTG_Set[[#This Row],[Heavy Printing Window Month Start]]*365.25/12</f>
        <v/>
      </c>
      <c r="Q169" s="19">
        <f>_xlfn.xlookup(tbl_MTG_Set[[#This Row],[Type Name]], tbl_MTG_Set_Type[Set Type], tbl_MTG_Set_Type[Heavy Printing Window Month End], "(Set Type not found)", 0, 1)</f>
        <v/>
      </c>
      <c r="R169" s="28">
        <f>tbl_MTG_Set[[#This Row],[Released On]]+tbl_MTG_Set[[#This Row],[Heavy Printing Window Month End]]*365.25/12</f>
        <v/>
      </c>
      <c r="S169" s="28">
        <f>AND(NOW()&gt;=tbl_MTG_Set[[#This Row],[Heavy Printing Window Start]], NOW()&lt;=tbl_MTG_Set[[#This Row],[Heavy Printing Window End]])</f>
        <v/>
      </c>
      <c r="T169" s="19">
        <f>_xlfn.xlookup(tbl_MTG_Set[[#This Row],[Type Name]], tbl_MTG_Set_Type[Set Type], tbl_MTG_Set_Type[Sell Window Month Start], "(Set Type not found)", 0, 1)</f>
        <v/>
      </c>
      <c r="U169" s="28">
        <f>tbl_MTG_Set[[#This Row],[Released On]]+tbl_MTG_Set[[#This Row],[Sell Window Month Start]]*365.25/12</f>
        <v/>
      </c>
      <c r="V169" s="19">
        <f>_xlfn.xlookup(tbl_MTG_Set[[#This Row],[Type Name]], tbl_MTG_Set_Type[Set Type], tbl_MTG_Set_Type[Sell Window Month End], "(Set Type not found)", 0, 1)</f>
        <v/>
      </c>
      <c r="W169" s="28">
        <f>tbl_MTG_Set[[#This Row],[Released On]]+tbl_MTG_Set[[#This Row],[Sell Window Month End]]*365.25/12</f>
        <v/>
      </c>
      <c r="X169" s="28">
        <f>AND(NOW()&gt;=tbl_MTG_Set[[#This Row],[Sell Window Start]], NOW()&lt;=tbl_MTG_Set[[#This Row],[Sell Window End]])</f>
        <v/>
      </c>
      <c r="AG169" s="23" t="n"/>
      <c r="AH169" s="23" t="n"/>
      <c r="AJ169" s="23">
        <f t="array" ref="AJ169:AJ169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169" s="23">
        <f t="array" ref="AK169:AK169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169" s="24">
        <f>_xlfn.xlookup(tbl_MTG_Set[[#This Row],[Play Booster Box Product Id]], tbl_Product[Product Id], tbl_Product[Pack Size])</f>
        <v/>
      </c>
      <c r="AM169" s="23">
        <f>(tbl_MTG_Set[[#This Row],[Play Booster Box Cost]]+v_Item_Shipping_Cost_In)/tbl_MTG_Set[[#This Row],[Play Booster Box Size]]</f>
        <v/>
      </c>
      <c r="AN169" s="23" t="n"/>
      <c r="AO169" s="23" t="n"/>
      <c r="AP169" s="23" t="n"/>
      <c r="AQ169" s="23" t="n"/>
      <c r="AT169" s="23">
        <f>tbl_MTG_Set[[#This Row],[Play Booster Sell Price CardMarket]]*tbl_MTG_Set[[#This Row],[Play Booster Expected Market Value]]/tbl_MTG_Set[[#This Row],[Play Boost Sealed Market Value]]</f>
        <v/>
      </c>
    </row>
    <row r="170" ht="15" customHeight="1" s="20">
      <c r="A170" s="19" t="n">
        <v>350</v>
      </c>
      <c r="B170" s="19" t="inlineStr">
        <is>
          <t>Commander 2021 Display Commanders OC21</t>
        </is>
      </c>
      <c r="C170" s="19" t="n">
        <v>5</v>
      </c>
      <c r="D170" s="28" t="n">
        <v>44309</v>
      </c>
      <c r="F170" s="19" t="inlineStr">
        <is>
          <t>en es fr de it pt ja ko ru 汉语 漢語</t>
        </is>
      </c>
      <c r="G170" s="19" t="n">
        <v>646</v>
      </c>
      <c r="H170" s="19">
        <f>MONTH(NOW())+12*YEAR(NOW())-MONTH(tbl_MTG_Set[[#This Row],[Released On]])-12*YEAR(tbl_MTG_Set[[#This Row],[Released On]])</f>
        <v/>
      </c>
      <c r="I170" s="19">
        <f>_xlfn.xlookup(tbl_MTG_Set[[#This Row],[Type Name]], tbl_MTG_Set_Type[Set Type], tbl_MTG_Set_Type[Index], "(Set Type not found)")</f>
        <v/>
      </c>
      <c r="J170" s="19">
        <f>_xlfn.xlookup(tbl_MTG_Set[[#This Row],[Type Name]], tbl_MTG_Set_Type[Set Type], tbl_MTG_Set_Type[Buy Window Month Start], "(Set Type not found)")</f>
        <v/>
      </c>
      <c r="K170" s="28">
        <f>tbl_MTG_Set[[#This Row],[Released On]]+tbl_MTG_Set[[#This Row],[Buy Window Month Start]]*365.25/12</f>
        <v/>
      </c>
      <c r="L170" s="19">
        <f>_xlfn.xlookup(tbl_MTG_Set[[#This Row],[Type Name]], tbl_MTG_Set_Type[Set Type], tbl_MTG_Set_Type[Buy Window Month End], "(Set Type not found)", 0, 1)</f>
        <v/>
      </c>
      <c r="M170" s="28">
        <f>tbl_MTG_Set[[#This Row],[Released On]]+tbl_MTG_Set[[#This Row],[Buy Window Month End]]*365.25/12</f>
        <v/>
      </c>
      <c r="N170" s="28">
        <f>AND(NOW()&gt;=tbl_MTG_Set[[#This Row],[Buy Window Start]], NOW()&lt;=tbl_MTG_Set[[#This Row],[Buy Window End]])</f>
        <v/>
      </c>
      <c r="O170" s="19">
        <f>_xlfn.xlookup(tbl_MTG_Set[[#This Row],[Type Name]], tbl_MTG_Set_Type[Set Type], tbl_MTG_Set_Type[Heavy Printing Window Month Start], "(Set Type not found)", 0, 1)</f>
        <v/>
      </c>
      <c r="P170" s="28">
        <f>tbl_MTG_Set[[#This Row],[Released On]]+tbl_MTG_Set[[#This Row],[Heavy Printing Window Month Start]]*365.25/12</f>
        <v/>
      </c>
      <c r="Q170" s="19">
        <f>_xlfn.xlookup(tbl_MTG_Set[[#This Row],[Type Name]], tbl_MTG_Set_Type[Set Type], tbl_MTG_Set_Type[Heavy Printing Window Month End], "(Set Type not found)", 0, 1)</f>
        <v/>
      </c>
      <c r="R170" s="28">
        <f>tbl_MTG_Set[[#This Row],[Released On]]+tbl_MTG_Set[[#This Row],[Heavy Printing Window Month End]]*365.25/12</f>
        <v/>
      </c>
      <c r="S170" s="28">
        <f>AND(NOW()&gt;=tbl_MTG_Set[[#This Row],[Heavy Printing Window Start]], NOW()&lt;=tbl_MTG_Set[[#This Row],[Heavy Printing Window End]])</f>
        <v/>
      </c>
      <c r="T170" s="19">
        <f>_xlfn.xlookup(tbl_MTG_Set[[#This Row],[Type Name]], tbl_MTG_Set_Type[Set Type], tbl_MTG_Set_Type[Sell Window Month Start], "(Set Type not found)", 0, 1)</f>
        <v/>
      </c>
      <c r="U170" s="28">
        <f>tbl_MTG_Set[[#This Row],[Released On]]+tbl_MTG_Set[[#This Row],[Sell Window Month Start]]*365.25/12</f>
        <v/>
      </c>
      <c r="V170" s="19">
        <f>_xlfn.xlookup(tbl_MTG_Set[[#This Row],[Type Name]], tbl_MTG_Set_Type[Set Type], tbl_MTG_Set_Type[Sell Window Month End], "(Set Type not found)", 0, 1)</f>
        <v/>
      </c>
      <c r="W170" s="28">
        <f>tbl_MTG_Set[[#This Row],[Released On]]+tbl_MTG_Set[[#This Row],[Sell Window Month End]]*365.25/12</f>
        <v/>
      </c>
      <c r="X170" s="28">
        <f>AND(NOW()&gt;=tbl_MTG_Set[[#This Row],[Sell Window Start]], NOW()&lt;=tbl_MTG_Set[[#This Row],[Sell Window End]])</f>
        <v/>
      </c>
      <c r="AG170" s="23" t="n"/>
      <c r="AH170" s="23" t="n"/>
      <c r="AJ170" s="23">
        <f t="array" ref="AJ170:AJ170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170" s="23">
        <f t="array" ref="AK170:AK170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170" s="24">
        <f>_xlfn.xlookup(tbl_MTG_Set[[#This Row],[Play Booster Box Product Id]], tbl_Product[Product Id], tbl_Product[Pack Size])</f>
        <v/>
      </c>
      <c r="AM170" s="23">
        <f>(tbl_MTG_Set[[#This Row],[Play Booster Box Cost]]+v_Item_Shipping_Cost_In)/tbl_MTG_Set[[#This Row],[Play Booster Box Size]]</f>
        <v/>
      </c>
      <c r="AN170" s="23" t="n"/>
      <c r="AO170" s="23" t="n"/>
      <c r="AP170" s="23" t="n"/>
      <c r="AQ170" s="23" t="n"/>
      <c r="AT170" s="23">
        <f>tbl_MTG_Set[[#This Row],[Play Booster Sell Price CardMarket]]*tbl_MTG_Set[[#This Row],[Play Booster Expected Market Value]]/tbl_MTG_Set[[#This Row],[Play Boost Sealed Market Value]]</f>
        <v/>
      </c>
    </row>
    <row r="171" ht="15" customHeight="1" s="20">
      <c r="A171" s="19" t="n">
        <v>349</v>
      </c>
      <c r="B171" s="19" t="inlineStr">
        <is>
          <t>Commander 2021 Tokens TC21</t>
        </is>
      </c>
      <c r="C171" s="19" t="n">
        <v>30</v>
      </c>
      <c r="D171" s="28" t="n">
        <v>44309</v>
      </c>
      <c r="F171" s="19" t="inlineStr">
        <is>
          <t>en es fr de it pt ja ko ru 汉语 漢語</t>
        </is>
      </c>
      <c r="G171" s="19" t="n">
        <v>644</v>
      </c>
      <c r="H171" s="19">
        <f>MONTH(NOW())+12*YEAR(NOW())-MONTH(tbl_MTG_Set[[#This Row],[Released On]])-12*YEAR(tbl_MTG_Set[[#This Row],[Released On]])</f>
        <v/>
      </c>
      <c r="I171" s="19">
        <f>_xlfn.xlookup(tbl_MTG_Set[[#This Row],[Type Name]], tbl_MTG_Set_Type[Set Type], tbl_MTG_Set_Type[Index], "(Set Type not found)")</f>
        <v/>
      </c>
      <c r="J171" s="19">
        <f>_xlfn.xlookup(tbl_MTG_Set[[#This Row],[Type Name]], tbl_MTG_Set_Type[Set Type], tbl_MTG_Set_Type[Buy Window Month Start], "(Set Type not found)")</f>
        <v/>
      </c>
      <c r="K171" s="28">
        <f>tbl_MTG_Set[[#This Row],[Released On]]+tbl_MTG_Set[[#This Row],[Buy Window Month Start]]*365.25/12</f>
        <v/>
      </c>
      <c r="L171" s="19">
        <f>_xlfn.xlookup(tbl_MTG_Set[[#This Row],[Type Name]], tbl_MTG_Set_Type[Set Type], tbl_MTG_Set_Type[Buy Window Month End], "(Set Type not found)", 0, 1)</f>
        <v/>
      </c>
      <c r="M171" s="28">
        <f>tbl_MTG_Set[[#This Row],[Released On]]+tbl_MTG_Set[[#This Row],[Buy Window Month End]]*365.25/12</f>
        <v/>
      </c>
      <c r="N171" s="28">
        <f>AND(NOW()&gt;=tbl_MTG_Set[[#This Row],[Buy Window Start]], NOW()&lt;=tbl_MTG_Set[[#This Row],[Buy Window End]])</f>
        <v/>
      </c>
      <c r="O171" s="19">
        <f>_xlfn.xlookup(tbl_MTG_Set[[#This Row],[Type Name]], tbl_MTG_Set_Type[Set Type], tbl_MTG_Set_Type[Heavy Printing Window Month Start], "(Set Type not found)", 0, 1)</f>
        <v/>
      </c>
      <c r="P171" s="28">
        <f>tbl_MTG_Set[[#This Row],[Released On]]+tbl_MTG_Set[[#This Row],[Heavy Printing Window Month Start]]*365.25/12</f>
        <v/>
      </c>
      <c r="Q171" s="19">
        <f>_xlfn.xlookup(tbl_MTG_Set[[#This Row],[Type Name]], tbl_MTG_Set_Type[Set Type], tbl_MTG_Set_Type[Heavy Printing Window Month End], "(Set Type not found)", 0, 1)</f>
        <v/>
      </c>
      <c r="R171" s="28">
        <f>tbl_MTG_Set[[#This Row],[Released On]]+tbl_MTG_Set[[#This Row],[Heavy Printing Window Month End]]*365.25/12</f>
        <v/>
      </c>
      <c r="S171" s="28">
        <f>AND(NOW()&gt;=tbl_MTG_Set[[#This Row],[Heavy Printing Window Start]], NOW()&lt;=tbl_MTG_Set[[#This Row],[Heavy Printing Window End]])</f>
        <v/>
      </c>
      <c r="T171" s="19">
        <f>_xlfn.xlookup(tbl_MTG_Set[[#This Row],[Type Name]], tbl_MTG_Set_Type[Set Type], tbl_MTG_Set_Type[Sell Window Month Start], "(Set Type not found)", 0, 1)</f>
        <v/>
      </c>
      <c r="U171" s="28">
        <f>tbl_MTG_Set[[#This Row],[Released On]]+tbl_MTG_Set[[#This Row],[Sell Window Month Start]]*365.25/12</f>
        <v/>
      </c>
      <c r="V171" s="19">
        <f>_xlfn.xlookup(tbl_MTG_Set[[#This Row],[Type Name]], tbl_MTG_Set_Type[Set Type], tbl_MTG_Set_Type[Sell Window Month End], "(Set Type not found)", 0, 1)</f>
        <v/>
      </c>
      <c r="W171" s="28">
        <f>tbl_MTG_Set[[#This Row],[Released On]]+tbl_MTG_Set[[#This Row],[Sell Window Month End]]*365.25/12</f>
        <v/>
      </c>
      <c r="X171" s="28">
        <f>AND(NOW()&gt;=tbl_MTG_Set[[#This Row],[Sell Window Start]], NOW()&lt;=tbl_MTG_Set[[#This Row],[Sell Window End]])</f>
        <v/>
      </c>
      <c r="AG171" s="23" t="n"/>
      <c r="AH171" s="23" t="n"/>
      <c r="AJ171" s="23">
        <f t="array" ref="AJ171:AJ171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171" s="23">
        <f t="array" ref="AK171:AK171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171" s="24">
        <f>_xlfn.xlookup(tbl_MTG_Set[[#This Row],[Play Booster Box Product Id]], tbl_Product[Product Id], tbl_Product[Pack Size])</f>
        <v/>
      </c>
      <c r="AM171" s="23">
        <f>(tbl_MTG_Set[[#This Row],[Play Booster Box Cost]]+v_Item_Shipping_Cost_In)/tbl_MTG_Set[[#This Row],[Play Booster Box Size]]</f>
        <v/>
      </c>
      <c r="AN171" s="23" t="n"/>
      <c r="AO171" s="23" t="n"/>
      <c r="AP171" s="23" t="n"/>
      <c r="AQ171" s="23" t="n"/>
      <c r="AT171" s="23">
        <f>tbl_MTG_Set[[#This Row],[Play Booster Sell Price CardMarket]]*tbl_MTG_Set[[#This Row],[Play Booster Expected Market Value]]/tbl_MTG_Set[[#This Row],[Play Boost Sealed Market Value]]</f>
        <v/>
      </c>
    </row>
    <row r="172" ht="15" customHeight="1" s="20">
      <c r="A172" s="19" t="n">
        <v>531</v>
      </c>
      <c r="B172" s="19" t="inlineStr">
        <is>
          <t>Commander Anthology CMA</t>
        </is>
      </c>
      <c r="C172" s="19" t="n">
        <v>320</v>
      </c>
      <c r="D172" s="28" t="n">
        <v>42895</v>
      </c>
      <c r="F172" s="19" t="inlineStr">
        <is>
          <t>en es fr de it pt ja ko ru 汉语 漢語</t>
        </is>
      </c>
      <c r="G172" s="19" t="n">
        <v>1008</v>
      </c>
      <c r="H172" s="19">
        <f>MONTH(NOW())+12*YEAR(NOW())-MONTH(tbl_MTG_Set[[#This Row],[Released On]])-12*YEAR(tbl_MTG_Set[[#This Row],[Released On]])</f>
        <v/>
      </c>
      <c r="I172" s="19">
        <f>_xlfn.xlookup(tbl_MTG_Set[[#This Row],[Type Name]], tbl_MTG_Set_Type[Set Type], tbl_MTG_Set_Type[Index], "(Set Type not found)")</f>
        <v/>
      </c>
      <c r="J172" s="19">
        <f>_xlfn.xlookup(tbl_MTG_Set[[#This Row],[Type Name]], tbl_MTG_Set_Type[Set Type], tbl_MTG_Set_Type[Buy Window Month Start], "(Set Type not found)")</f>
        <v/>
      </c>
      <c r="K172" s="28">
        <f>tbl_MTG_Set[[#This Row],[Released On]]+tbl_MTG_Set[[#This Row],[Buy Window Month Start]]*365.25/12</f>
        <v/>
      </c>
      <c r="L172" s="19">
        <f>_xlfn.xlookup(tbl_MTG_Set[[#This Row],[Type Name]], tbl_MTG_Set_Type[Set Type], tbl_MTG_Set_Type[Buy Window Month End], "(Set Type not found)", 0, 1)</f>
        <v/>
      </c>
      <c r="M172" s="28">
        <f>tbl_MTG_Set[[#This Row],[Released On]]+tbl_MTG_Set[[#This Row],[Buy Window Month End]]*365.25/12</f>
        <v/>
      </c>
      <c r="N172" s="28">
        <f>AND(NOW()&gt;=tbl_MTG_Set[[#This Row],[Buy Window Start]], NOW()&lt;=tbl_MTG_Set[[#This Row],[Buy Window End]])</f>
        <v/>
      </c>
      <c r="O172" s="19">
        <f>_xlfn.xlookup(tbl_MTG_Set[[#This Row],[Type Name]], tbl_MTG_Set_Type[Set Type], tbl_MTG_Set_Type[Heavy Printing Window Month Start], "(Set Type not found)", 0, 1)</f>
        <v/>
      </c>
      <c r="P172" s="28">
        <f>tbl_MTG_Set[[#This Row],[Released On]]+tbl_MTG_Set[[#This Row],[Heavy Printing Window Month Start]]*365.25/12</f>
        <v/>
      </c>
      <c r="Q172" s="19">
        <f>_xlfn.xlookup(tbl_MTG_Set[[#This Row],[Type Name]], tbl_MTG_Set_Type[Set Type], tbl_MTG_Set_Type[Heavy Printing Window Month End], "(Set Type not found)", 0, 1)</f>
        <v/>
      </c>
      <c r="R172" s="28">
        <f>tbl_MTG_Set[[#This Row],[Released On]]+tbl_MTG_Set[[#This Row],[Heavy Printing Window Month End]]*365.25/12</f>
        <v/>
      </c>
      <c r="S172" s="28">
        <f>AND(NOW()&gt;=tbl_MTG_Set[[#This Row],[Heavy Printing Window Start]], NOW()&lt;=tbl_MTG_Set[[#This Row],[Heavy Printing Window End]])</f>
        <v/>
      </c>
      <c r="T172" s="19">
        <f>_xlfn.xlookup(tbl_MTG_Set[[#This Row],[Type Name]], tbl_MTG_Set_Type[Set Type], tbl_MTG_Set_Type[Sell Window Month Start], "(Set Type not found)", 0, 1)</f>
        <v/>
      </c>
      <c r="U172" s="28">
        <f>tbl_MTG_Set[[#This Row],[Released On]]+tbl_MTG_Set[[#This Row],[Sell Window Month Start]]*365.25/12</f>
        <v/>
      </c>
      <c r="V172" s="19">
        <f>_xlfn.xlookup(tbl_MTG_Set[[#This Row],[Type Name]], tbl_MTG_Set_Type[Set Type], tbl_MTG_Set_Type[Sell Window Month End], "(Set Type not found)", 0, 1)</f>
        <v/>
      </c>
      <c r="W172" s="28">
        <f>tbl_MTG_Set[[#This Row],[Released On]]+tbl_MTG_Set[[#This Row],[Sell Window Month End]]*365.25/12</f>
        <v/>
      </c>
      <c r="X172" s="28">
        <f>AND(NOW()&gt;=tbl_MTG_Set[[#This Row],[Sell Window Start]], NOW()&lt;=tbl_MTG_Set[[#This Row],[Sell Window End]])</f>
        <v/>
      </c>
      <c r="AG172" s="23" t="n"/>
      <c r="AH172" s="23" t="n"/>
      <c r="AJ172" s="23">
        <f t="array" ref="AJ172:AJ172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172" s="23">
        <f t="array" ref="AK172:AK172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172" s="24">
        <f>_xlfn.xlookup(tbl_MTG_Set[[#This Row],[Play Booster Box Product Id]], tbl_Product[Product Id], tbl_Product[Pack Size])</f>
        <v/>
      </c>
      <c r="AM172" s="23">
        <f>(tbl_MTG_Set[[#This Row],[Play Booster Box Cost]]+v_Item_Shipping_Cost_In)/tbl_MTG_Set[[#This Row],[Play Booster Box Size]]</f>
        <v/>
      </c>
      <c r="AN172" s="23" t="n"/>
      <c r="AO172" s="23" t="n"/>
      <c r="AP172" s="23" t="n"/>
      <c r="AQ172" s="23" t="n"/>
      <c r="AT172" s="23">
        <f>tbl_MTG_Set[[#This Row],[Play Booster Sell Price CardMarket]]*tbl_MTG_Set[[#This Row],[Play Booster Expected Market Value]]/tbl_MTG_Set[[#This Row],[Play Boost Sealed Market Value]]</f>
        <v/>
      </c>
    </row>
    <row r="173" ht="15" customHeight="1" s="20">
      <c r="A173" s="19" t="n">
        <v>532</v>
      </c>
      <c r="B173" s="19" t="inlineStr">
        <is>
          <t>Commander Anthology Tokens TCMA</t>
        </is>
      </c>
      <c r="C173" s="19" t="n">
        <v>20</v>
      </c>
      <c r="D173" s="28" t="n">
        <v>42895</v>
      </c>
      <c r="F173" s="19" t="inlineStr">
        <is>
          <t>en es fr de it pt ja ko ru 汉语 漢語</t>
        </is>
      </c>
      <c r="G173" s="19" t="n">
        <v>1010</v>
      </c>
      <c r="H173" s="19">
        <f>MONTH(NOW())+12*YEAR(NOW())-MONTH(tbl_MTG_Set[[#This Row],[Released On]])-12*YEAR(tbl_MTG_Set[[#This Row],[Released On]])</f>
        <v/>
      </c>
      <c r="I173" s="19">
        <f>_xlfn.xlookup(tbl_MTG_Set[[#This Row],[Type Name]], tbl_MTG_Set_Type[Set Type], tbl_MTG_Set_Type[Index], "(Set Type not found)")</f>
        <v/>
      </c>
      <c r="J173" s="19">
        <f>_xlfn.xlookup(tbl_MTG_Set[[#This Row],[Type Name]], tbl_MTG_Set_Type[Set Type], tbl_MTG_Set_Type[Buy Window Month Start], "(Set Type not found)")</f>
        <v/>
      </c>
      <c r="K173" s="28">
        <f>tbl_MTG_Set[[#This Row],[Released On]]+tbl_MTG_Set[[#This Row],[Buy Window Month Start]]*365.25/12</f>
        <v/>
      </c>
      <c r="L173" s="19">
        <f>_xlfn.xlookup(tbl_MTG_Set[[#This Row],[Type Name]], tbl_MTG_Set_Type[Set Type], tbl_MTG_Set_Type[Buy Window Month End], "(Set Type not found)", 0, 1)</f>
        <v/>
      </c>
      <c r="M173" s="28">
        <f>tbl_MTG_Set[[#This Row],[Released On]]+tbl_MTG_Set[[#This Row],[Buy Window Month End]]*365.25/12</f>
        <v/>
      </c>
      <c r="N173" s="28">
        <f>AND(NOW()&gt;=tbl_MTG_Set[[#This Row],[Buy Window Start]], NOW()&lt;=tbl_MTG_Set[[#This Row],[Buy Window End]])</f>
        <v/>
      </c>
      <c r="O173" s="19">
        <f>_xlfn.xlookup(tbl_MTG_Set[[#This Row],[Type Name]], tbl_MTG_Set_Type[Set Type], tbl_MTG_Set_Type[Heavy Printing Window Month Start], "(Set Type not found)", 0, 1)</f>
        <v/>
      </c>
      <c r="P173" s="28">
        <f>tbl_MTG_Set[[#This Row],[Released On]]+tbl_MTG_Set[[#This Row],[Heavy Printing Window Month Start]]*365.25/12</f>
        <v/>
      </c>
      <c r="Q173" s="19">
        <f>_xlfn.xlookup(tbl_MTG_Set[[#This Row],[Type Name]], tbl_MTG_Set_Type[Set Type], tbl_MTG_Set_Type[Heavy Printing Window Month End], "(Set Type not found)", 0, 1)</f>
        <v/>
      </c>
      <c r="R173" s="28">
        <f>tbl_MTG_Set[[#This Row],[Released On]]+tbl_MTG_Set[[#This Row],[Heavy Printing Window Month End]]*365.25/12</f>
        <v/>
      </c>
      <c r="S173" s="28">
        <f>AND(NOW()&gt;=tbl_MTG_Set[[#This Row],[Heavy Printing Window Start]], NOW()&lt;=tbl_MTG_Set[[#This Row],[Heavy Printing Window End]])</f>
        <v/>
      </c>
      <c r="T173" s="19">
        <f>_xlfn.xlookup(tbl_MTG_Set[[#This Row],[Type Name]], tbl_MTG_Set_Type[Set Type], tbl_MTG_Set_Type[Sell Window Month Start], "(Set Type not found)", 0, 1)</f>
        <v/>
      </c>
      <c r="U173" s="28">
        <f>tbl_MTG_Set[[#This Row],[Released On]]+tbl_MTG_Set[[#This Row],[Sell Window Month Start]]*365.25/12</f>
        <v/>
      </c>
      <c r="V173" s="19">
        <f>_xlfn.xlookup(tbl_MTG_Set[[#This Row],[Type Name]], tbl_MTG_Set_Type[Set Type], tbl_MTG_Set_Type[Sell Window Month End], "(Set Type not found)", 0, 1)</f>
        <v/>
      </c>
      <c r="W173" s="28">
        <f>tbl_MTG_Set[[#This Row],[Released On]]+tbl_MTG_Set[[#This Row],[Sell Window Month End]]*365.25/12</f>
        <v/>
      </c>
      <c r="X173" s="28">
        <f>AND(NOW()&gt;=tbl_MTG_Set[[#This Row],[Sell Window Start]], NOW()&lt;=tbl_MTG_Set[[#This Row],[Sell Window End]])</f>
        <v/>
      </c>
      <c r="AG173" s="23" t="n"/>
      <c r="AH173" s="23" t="n"/>
      <c r="AJ173" s="23">
        <f t="array" ref="AJ173:AJ173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173" s="23">
        <f t="array" ref="AK173:AK173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173" s="24">
        <f>_xlfn.xlookup(tbl_MTG_Set[[#This Row],[Play Booster Box Product Id]], tbl_Product[Product Id], tbl_Product[Pack Size])</f>
        <v/>
      </c>
      <c r="AM173" s="23">
        <f>(tbl_MTG_Set[[#This Row],[Play Booster Box Cost]]+v_Item_Shipping_Cost_In)/tbl_MTG_Set[[#This Row],[Play Booster Box Size]]</f>
        <v/>
      </c>
      <c r="AN173" s="23" t="n"/>
      <c r="AO173" s="23" t="n"/>
      <c r="AP173" s="23" t="n"/>
      <c r="AQ173" s="23" t="n"/>
      <c r="AT173" s="23">
        <f>tbl_MTG_Set[[#This Row],[Play Booster Sell Price CardMarket]]*tbl_MTG_Set[[#This Row],[Play Booster Expected Market Value]]/tbl_MTG_Set[[#This Row],[Play Boost Sealed Market Value]]</f>
        <v/>
      </c>
    </row>
    <row r="174" ht="15" customHeight="1" s="20">
      <c r="A174" s="19" t="n">
        <v>483</v>
      </c>
      <c r="B174" s="19" t="inlineStr">
        <is>
          <t>Commander Anthology Volume II CM2</t>
        </is>
      </c>
      <c r="C174" s="19" t="n">
        <v>312</v>
      </c>
      <c r="D174" s="28" t="n">
        <v>43259</v>
      </c>
      <c r="F174" s="19" t="inlineStr">
        <is>
          <t>en es fr de it pt ja ko ru 汉语 漢語</t>
        </is>
      </c>
      <c r="G174" s="19" t="n">
        <v>912</v>
      </c>
      <c r="H174" s="19">
        <f>MONTH(NOW())+12*YEAR(NOW())-MONTH(tbl_MTG_Set[[#This Row],[Released On]])-12*YEAR(tbl_MTG_Set[[#This Row],[Released On]])</f>
        <v/>
      </c>
      <c r="I174" s="19">
        <f>_xlfn.xlookup(tbl_MTG_Set[[#This Row],[Type Name]], tbl_MTG_Set_Type[Set Type], tbl_MTG_Set_Type[Index], "(Set Type not found)")</f>
        <v/>
      </c>
      <c r="J174" s="19">
        <f>_xlfn.xlookup(tbl_MTG_Set[[#This Row],[Type Name]], tbl_MTG_Set_Type[Set Type], tbl_MTG_Set_Type[Buy Window Month Start], "(Set Type not found)")</f>
        <v/>
      </c>
      <c r="K174" s="28">
        <f>tbl_MTG_Set[[#This Row],[Released On]]+tbl_MTG_Set[[#This Row],[Buy Window Month Start]]*365.25/12</f>
        <v/>
      </c>
      <c r="L174" s="19">
        <f>_xlfn.xlookup(tbl_MTG_Set[[#This Row],[Type Name]], tbl_MTG_Set_Type[Set Type], tbl_MTG_Set_Type[Buy Window Month End], "(Set Type not found)", 0, 1)</f>
        <v/>
      </c>
      <c r="M174" s="28">
        <f>tbl_MTG_Set[[#This Row],[Released On]]+tbl_MTG_Set[[#This Row],[Buy Window Month End]]*365.25/12</f>
        <v/>
      </c>
      <c r="N174" s="28">
        <f>AND(NOW()&gt;=tbl_MTG_Set[[#This Row],[Buy Window Start]], NOW()&lt;=tbl_MTG_Set[[#This Row],[Buy Window End]])</f>
        <v/>
      </c>
      <c r="O174" s="19">
        <f>_xlfn.xlookup(tbl_MTG_Set[[#This Row],[Type Name]], tbl_MTG_Set_Type[Set Type], tbl_MTG_Set_Type[Heavy Printing Window Month Start], "(Set Type not found)", 0, 1)</f>
        <v/>
      </c>
      <c r="P174" s="28">
        <f>tbl_MTG_Set[[#This Row],[Released On]]+tbl_MTG_Set[[#This Row],[Heavy Printing Window Month Start]]*365.25/12</f>
        <v/>
      </c>
      <c r="Q174" s="19">
        <f>_xlfn.xlookup(tbl_MTG_Set[[#This Row],[Type Name]], tbl_MTG_Set_Type[Set Type], tbl_MTG_Set_Type[Heavy Printing Window Month End], "(Set Type not found)", 0, 1)</f>
        <v/>
      </c>
      <c r="R174" s="28">
        <f>tbl_MTG_Set[[#This Row],[Released On]]+tbl_MTG_Set[[#This Row],[Heavy Printing Window Month End]]*365.25/12</f>
        <v/>
      </c>
      <c r="S174" s="28">
        <f>AND(NOW()&gt;=tbl_MTG_Set[[#This Row],[Heavy Printing Window Start]], NOW()&lt;=tbl_MTG_Set[[#This Row],[Heavy Printing Window End]])</f>
        <v/>
      </c>
      <c r="T174" s="19">
        <f>_xlfn.xlookup(tbl_MTG_Set[[#This Row],[Type Name]], tbl_MTG_Set_Type[Set Type], tbl_MTG_Set_Type[Sell Window Month Start], "(Set Type not found)", 0, 1)</f>
        <v/>
      </c>
      <c r="U174" s="28">
        <f>tbl_MTG_Set[[#This Row],[Released On]]+tbl_MTG_Set[[#This Row],[Sell Window Month Start]]*365.25/12</f>
        <v/>
      </c>
      <c r="V174" s="19">
        <f>_xlfn.xlookup(tbl_MTG_Set[[#This Row],[Type Name]], tbl_MTG_Set_Type[Set Type], tbl_MTG_Set_Type[Sell Window Month End], "(Set Type not found)", 0, 1)</f>
        <v/>
      </c>
      <c r="W174" s="28">
        <f>tbl_MTG_Set[[#This Row],[Released On]]+tbl_MTG_Set[[#This Row],[Sell Window Month End]]*365.25/12</f>
        <v/>
      </c>
      <c r="X174" s="28">
        <f>AND(NOW()&gt;=tbl_MTG_Set[[#This Row],[Sell Window Start]], NOW()&lt;=tbl_MTG_Set[[#This Row],[Sell Window End]])</f>
        <v/>
      </c>
      <c r="AG174" s="23" t="n"/>
      <c r="AH174" s="23" t="n"/>
      <c r="AJ174" s="23">
        <f t="array" ref="AJ174:AJ174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174" s="23">
        <f t="array" ref="AK174:AK174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174" s="24">
        <f>_xlfn.xlookup(tbl_MTG_Set[[#This Row],[Play Booster Box Product Id]], tbl_Product[Product Id], tbl_Product[Pack Size])</f>
        <v/>
      </c>
      <c r="AM174" s="23">
        <f>(tbl_MTG_Set[[#This Row],[Play Booster Box Cost]]+v_Item_Shipping_Cost_In)/tbl_MTG_Set[[#This Row],[Play Booster Box Size]]</f>
        <v/>
      </c>
      <c r="AN174" s="23" t="n"/>
      <c r="AO174" s="23" t="n"/>
      <c r="AP174" s="23" t="n"/>
      <c r="AQ174" s="23" t="n"/>
      <c r="AT174" s="23">
        <f>tbl_MTG_Set[[#This Row],[Play Booster Sell Price CardMarket]]*tbl_MTG_Set[[#This Row],[Play Booster Expected Market Value]]/tbl_MTG_Set[[#This Row],[Play Boost Sealed Market Value]]</f>
        <v/>
      </c>
    </row>
    <row r="175" ht="15" customHeight="1" s="20">
      <c r="A175" s="19" t="n">
        <v>484</v>
      </c>
      <c r="B175" s="19" t="inlineStr">
        <is>
          <t>Commander Anthology Volume II Tokens TCM2</t>
        </is>
      </c>
      <c r="C175" s="19" t="n">
        <v>19</v>
      </c>
      <c r="D175" s="28" t="n">
        <v>43259</v>
      </c>
      <c r="F175" s="19" t="inlineStr">
        <is>
          <t>en es fr de it pt ja ko ru 汉语 漢語</t>
        </is>
      </c>
      <c r="G175" s="19" t="n">
        <v>914</v>
      </c>
      <c r="H175" s="19">
        <f>MONTH(NOW())+12*YEAR(NOW())-MONTH(tbl_MTG_Set[[#This Row],[Released On]])-12*YEAR(tbl_MTG_Set[[#This Row],[Released On]])</f>
        <v/>
      </c>
      <c r="I175" s="19">
        <f>_xlfn.xlookup(tbl_MTG_Set[[#This Row],[Type Name]], tbl_MTG_Set_Type[Set Type], tbl_MTG_Set_Type[Index], "(Set Type not found)")</f>
        <v/>
      </c>
      <c r="J175" s="19">
        <f>_xlfn.xlookup(tbl_MTG_Set[[#This Row],[Type Name]], tbl_MTG_Set_Type[Set Type], tbl_MTG_Set_Type[Buy Window Month Start], "(Set Type not found)")</f>
        <v/>
      </c>
      <c r="K175" s="28">
        <f>tbl_MTG_Set[[#This Row],[Released On]]+tbl_MTG_Set[[#This Row],[Buy Window Month Start]]*365.25/12</f>
        <v/>
      </c>
      <c r="L175" s="19">
        <f>_xlfn.xlookup(tbl_MTG_Set[[#This Row],[Type Name]], tbl_MTG_Set_Type[Set Type], tbl_MTG_Set_Type[Buy Window Month End], "(Set Type not found)", 0, 1)</f>
        <v/>
      </c>
      <c r="M175" s="28">
        <f>tbl_MTG_Set[[#This Row],[Released On]]+tbl_MTG_Set[[#This Row],[Buy Window Month End]]*365.25/12</f>
        <v/>
      </c>
      <c r="N175" s="28">
        <f>AND(NOW()&gt;=tbl_MTG_Set[[#This Row],[Buy Window Start]], NOW()&lt;=tbl_MTG_Set[[#This Row],[Buy Window End]])</f>
        <v/>
      </c>
      <c r="O175" s="19">
        <f>_xlfn.xlookup(tbl_MTG_Set[[#This Row],[Type Name]], tbl_MTG_Set_Type[Set Type], tbl_MTG_Set_Type[Heavy Printing Window Month Start], "(Set Type not found)", 0, 1)</f>
        <v/>
      </c>
      <c r="P175" s="28">
        <f>tbl_MTG_Set[[#This Row],[Released On]]+tbl_MTG_Set[[#This Row],[Heavy Printing Window Month Start]]*365.25/12</f>
        <v/>
      </c>
      <c r="Q175" s="19">
        <f>_xlfn.xlookup(tbl_MTG_Set[[#This Row],[Type Name]], tbl_MTG_Set_Type[Set Type], tbl_MTG_Set_Type[Heavy Printing Window Month End], "(Set Type not found)", 0, 1)</f>
        <v/>
      </c>
      <c r="R175" s="28">
        <f>tbl_MTG_Set[[#This Row],[Released On]]+tbl_MTG_Set[[#This Row],[Heavy Printing Window Month End]]*365.25/12</f>
        <v/>
      </c>
      <c r="S175" s="28">
        <f>AND(NOW()&gt;=tbl_MTG_Set[[#This Row],[Heavy Printing Window Start]], NOW()&lt;=tbl_MTG_Set[[#This Row],[Heavy Printing Window End]])</f>
        <v/>
      </c>
      <c r="T175" s="19">
        <f>_xlfn.xlookup(tbl_MTG_Set[[#This Row],[Type Name]], tbl_MTG_Set_Type[Set Type], tbl_MTG_Set_Type[Sell Window Month Start], "(Set Type not found)", 0, 1)</f>
        <v/>
      </c>
      <c r="U175" s="28">
        <f>tbl_MTG_Set[[#This Row],[Released On]]+tbl_MTG_Set[[#This Row],[Sell Window Month Start]]*365.25/12</f>
        <v/>
      </c>
      <c r="V175" s="19">
        <f>_xlfn.xlookup(tbl_MTG_Set[[#This Row],[Type Name]], tbl_MTG_Set_Type[Set Type], tbl_MTG_Set_Type[Sell Window Month End], "(Set Type not found)", 0, 1)</f>
        <v/>
      </c>
      <c r="W175" s="28">
        <f>tbl_MTG_Set[[#This Row],[Released On]]+tbl_MTG_Set[[#This Row],[Sell Window Month End]]*365.25/12</f>
        <v/>
      </c>
      <c r="X175" s="28">
        <f>AND(NOW()&gt;=tbl_MTG_Set[[#This Row],[Sell Window Start]], NOW()&lt;=tbl_MTG_Set[[#This Row],[Sell Window End]])</f>
        <v/>
      </c>
      <c r="AG175" s="23" t="n"/>
      <c r="AH175" s="23" t="n"/>
      <c r="AJ175" s="23">
        <f t="array" ref="AJ175:AJ175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175" s="23">
        <f t="array" ref="AK175:AK175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175" s="24">
        <f>_xlfn.xlookup(tbl_MTG_Set[[#This Row],[Play Booster Box Product Id]], tbl_Product[Product Id], tbl_Product[Pack Size])</f>
        <v/>
      </c>
      <c r="AM175" s="23">
        <f>(tbl_MTG_Set[[#This Row],[Play Booster Box Cost]]+v_Item_Shipping_Cost_In)/tbl_MTG_Set[[#This Row],[Play Booster Box Size]]</f>
        <v/>
      </c>
      <c r="AN175" s="23" t="n"/>
      <c r="AO175" s="23" t="n"/>
      <c r="AP175" s="23" t="n"/>
      <c r="AQ175" s="23" t="n"/>
      <c r="AT175" s="23">
        <f>tbl_MTG_Set[[#This Row],[Play Booster Sell Price CardMarket]]*tbl_MTG_Set[[#This Row],[Play Booster Expected Market Value]]/tbl_MTG_Set[[#This Row],[Play Boost Sealed Market Value]]</f>
        <v/>
      </c>
    </row>
    <row r="176" ht="15" customHeight="1" s="20">
      <c r="A176" s="19" t="n">
        <v>296</v>
      </c>
      <c r="B176" s="19" t="inlineStr">
        <is>
          <t>Commander Collection: Black CC2</t>
        </is>
      </c>
      <c r="C176" s="19" t="n">
        <v>9</v>
      </c>
      <c r="D176" s="28" t="n">
        <v>44589</v>
      </c>
      <c r="F176" s="19" t="inlineStr">
        <is>
          <t>en es fr de it pt ja ko ru 汉语 漢語</t>
        </is>
      </c>
      <c r="G176" s="19" t="n">
        <v>538</v>
      </c>
      <c r="H176" s="19">
        <f>MONTH(NOW())+12*YEAR(NOW())-MONTH(tbl_MTG_Set[[#This Row],[Released On]])-12*YEAR(tbl_MTG_Set[[#This Row],[Released On]])</f>
        <v/>
      </c>
      <c r="I176" s="19">
        <f>_xlfn.xlookup(tbl_MTG_Set[[#This Row],[Type Name]], tbl_MTG_Set_Type[Set Type], tbl_MTG_Set_Type[Index], "(Set Type not found)")</f>
        <v/>
      </c>
      <c r="J176" s="19">
        <f>_xlfn.xlookup(tbl_MTG_Set[[#This Row],[Type Name]], tbl_MTG_Set_Type[Set Type], tbl_MTG_Set_Type[Buy Window Month Start], "(Set Type not found)")</f>
        <v/>
      </c>
      <c r="K176" s="28">
        <f>tbl_MTG_Set[[#This Row],[Released On]]+tbl_MTG_Set[[#This Row],[Buy Window Month Start]]*365.25/12</f>
        <v/>
      </c>
      <c r="L176" s="19">
        <f>_xlfn.xlookup(tbl_MTG_Set[[#This Row],[Type Name]], tbl_MTG_Set_Type[Set Type], tbl_MTG_Set_Type[Buy Window Month End], "(Set Type not found)", 0, 1)</f>
        <v/>
      </c>
      <c r="M176" s="28">
        <f>tbl_MTG_Set[[#This Row],[Released On]]+tbl_MTG_Set[[#This Row],[Buy Window Month End]]*365.25/12</f>
        <v/>
      </c>
      <c r="N176" s="28">
        <f>AND(NOW()&gt;=tbl_MTG_Set[[#This Row],[Buy Window Start]], NOW()&lt;=tbl_MTG_Set[[#This Row],[Buy Window End]])</f>
        <v/>
      </c>
      <c r="O176" s="19">
        <f>_xlfn.xlookup(tbl_MTG_Set[[#This Row],[Type Name]], tbl_MTG_Set_Type[Set Type], tbl_MTG_Set_Type[Heavy Printing Window Month Start], "(Set Type not found)", 0, 1)</f>
        <v/>
      </c>
      <c r="P176" s="28">
        <f>tbl_MTG_Set[[#This Row],[Released On]]+tbl_MTG_Set[[#This Row],[Heavy Printing Window Month Start]]*365.25/12</f>
        <v/>
      </c>
      <c r="Q176" s="19">
        <f>_xlfn.xlookup(tbl_MTG_Set[[#This Row],[Type Name]], tbl_MTG_Set_Type[Set Type], tbl_MTG_Set_Type[Heavy Printing Window Month End], "(Set Type not found)", 0, 1)</f>
        <v/>
      </c>
      <c r="R176" s="28">
        <f>tbl_MTG_Set[[#This Row],[Released On]]+tbl_MTG_Set[[#This Row],[Heavy Printing Window Month End]]*365.25/12</f>
        <v/>
      </c>
      <c r="S176" s="28">
        <f>AND(NOW()&gt;=tbl_MTG_Set[[#This Row],[Heavy Printing Window Start]], NOW()&lt;=tbl_MTG_Set[[#This Row],[Heavy Printing Window End]])</f>
        <v/>
      </c>
      <c r="T176" s="19">
        <f>_xlfn.xlookup(tbl_MTG_Set[[#This Row],[Type Name]], tbl_MTG_Set_Type[Set Type], tbl_MTG_Set_Type[Sell Window Month Start], "(Set Type not found)", 0, 1)</f>
        <v/>
      </c>
      <c r="U176" s="28">
        <f>tbl_MTG_Set[[#This Row],[Released On]]+tbl_MTG_Set[[#This Row],[Sell Window Month Start]]*365.25/12</f>
        <v/>
      </c>
      <c r="V176" s="19">
        <f>_xlfn.xlookup(tbl_MTG_Set[[#This Row],[Type Name]], tbl_MTG_Set_Type[Set Type], tbl_MTG_Set_Type[Sell Window Month End], "(Set Type not found)", 0, 1)</f>
        <v/>
      </c>
      <c r="W176" s="28">
        <f>tbl_MTG_Set[[#This Row],[Released On]]+tbl_MTG_Set[[#This Row],[Sell Window Month End]]*365.25/12</f>
        <v/>
      </c>
      <c r="X176" s="28">
        <f>AND(NOW()&gt;=tbl_MTG_Set[[#This Row],[Sell Window Start]], NOW()&lt;=tbl_MTG_Set[[#This Row],[Sell Window End]])</f>
        <v/>
      </c>
      <c r="AG176" s="23" t="n"/>
      <c r="AH176" s="23" t="n"/>
      <c r="AJ176" s="23">
        <f t="array" ref="AJ176:AJ176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176" s="23">
        <f t="array" ref="AK176:AK176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176" s="24">
        <f>_xlfn.xlookup(tbl_MTG_Set[[#This Row],[Play Booster Box Product Id]], tbl_Product[Product Id], tbl_Product[Pack Size])</f>
        <v/>
      </c>
      <c r="AM176" s="23">
        <f>(tbl_MTG_Set[[#This Row],[Play Booster Box Cost]]+v_Item_Shipping_Cost_In)/tbl_MTG_Set[[#This Row],[Play Booster Box Size]]</f>
        <v/>
      </c>
      <c r="AN176" s="23" t="n"/>
      <c r="AO176" s="23" t="n"/>
      <c r="AP176" s="23" t="n"/>
      <c r="AQ176" s="23" t="n"/>
      <c r="AT176" s="23">
        <f>tbl_MTG_Set[[#This Row],[Play Booster Sell Price CardMarket]]*tbl_MTG_Set[[#This Row],[Play Booster Expected Market Value]]/tbl_MTG_Set[[#This Row],[Play Boost Sealed Market Value]]</f>
        <v/>
      </c>
    </row>
    <row r="177" ht="15" customHeight="1" s="20">
      <c r="A177" s="19" t="n">
        <v>365</v>
      </c>
      <c r="B177" s="19" t="inlineStr">
        <is>
          <t>Commander Collection: Green CC1</t>
        </is>
      </c>
      <c r="C177" s="19" t="n">
        <v>8</v>
      </c>
      <c r="D177" s="28" t="n">
        <v>44169</v>
      </c>
      <c r="F177" s="19" t="inlineStr">
        <is>
          <t>en es fr de it pt ja ko ru 汉语 漢語</t>
        </is>
      </c>
      <c r="G177" s="19" t="n">
        <v>676</v>
      </c>
      <c r="H177" s="19">
        <f>MONTH(NOW())+12*YEAR(NOW())-MONTH(tbl_MTG_Set[[#This Row],[Released On]])-12*YEAR(tbl_MTG_Set[[#This Row],[Released On]])</f>
        <v/>
      </c>
      <c r="I177" s="19">
        <f>_xlfn.xlookup(tbl_MTG_Set[[#This Row],[Type Name]], tbl_MTG_Set_Type[Set Type], tbl_MTG_Set_Type[Index], "(Set Type not found)")</f>
        <v/>
      </c>
      <c r="J177" s="19">
        <f>_xlfn.xlookup(tbl_MTG_Set[[#This Row],[Type Name]], tbl_MTG_Set_Type[Set Type], tbl_MTG_Set_Type[Buy Window Month Start], "(Set Type not found)")</f>
        <v/>
      </c>
      <c r="K177" s="28">
        <f>tbl_MTG_Set[[#This Row],[Released On]]+tbl_MTG_Set[[#This Row],[Buy Window Month Start]]*365.25/12</f>
        <v/>
      </c>
      <c r="L177" s="19">
        <f>_xlfn.xlookup(tbl_MTG_Set[[#This Row],[Type Name]], tbl_MTG_Set_Type[Set Type], tbl_MTG_Set_Type[Buy Window Month End], "(Set Type not found)", 0, 1)</f>
        <v/>
      </c>
      <c r="M177" s="28">
        <f>tbl_MTG_Set[[#This Row],[Released On]]+tbl_MTG_Set[[#This Row],[Buy Window Month End]]*365.25/12</f>
        <v/>
      </c>
      <c r="N177" s="28">
        <f>AND(NOW()&gt;=tbl_MTG_Set[[#This Row],[Buy Window Start]], NOW()&lt;=tbl_MTG_Set[[#This Row],[Buy Window End]])</f>
        <v/>
      </c>
      <c r="O177" s="19">
        <f>_xlfn.xlookup(tbl_MTG_Set[[#This Row],[Type Name]], tbl_MTG_Set_Type[Set Type], tbl_MTG_Set_Type[Heavy Printing Window Month Start], "(Set Type not found)", 0, 1)</f>
        <v/>
      </c>
      <c r="P177" s="28">
        <f>tbl_MTG_Set[[#This Row],[Released On]]+tbl_MTG_Set[[#This Row],[Heavy Printing Window Month Start]]*365.25/12</f>
        <v/>
      </c>
      <c r="Q177" s="19">
        <f>_xlfn.xlookup(tbl_MTG_Set[[#This Row],[Type Name]], tbl_MTG_Set_Type[Set Type], tbl_MTG_Set_Type[Heavy Printing Window Month End], "(Set Type not found)", 0, 1)</f>
        <v/>
      </c>
      <c r="R177" s="28">
        <f>tbl_MTG_Set[[#This Row],[Released On]]+tbl_MTG_Set[[#This Row],[Heavy Printing Window Month End]]*365.25/12</f>
        <v/>
      </c>
      <c r="S177" s="28">
        <f>AND(NOW()&gt;=tbl_MTG_Set[[#This Row],[Heavy Printing Window Start]], NOW()&lt;=tbl_MTG_Set[[#This Row],[Heavy Printing Window End]])</f>
        <v/>
      </c>
      <c r="T177" s="19">
        <f>_xlfn.xlookup(tbl_MTG_Set[[#This Row],[Type Name]], tbl_MTG_Set_Type[Set Type], tbl_MTG_Set_Type[Sell Window Month Start], "(Set Type not found)", 0, 1)</f>
        <v/>
      </c>
      <c r="U177" s="28">
        <f>tbl_MTG_Set[[#This Row],[Released On]]+tbl_MTG_Set[[#This Row],[Sell Window Month Start]]*365.25/12</f>
        <v/>
      </c>
      <c r="V177" s="19">
        <f>_xlfn.xlookup(tbl_MTG_Set[[#This Row],[Type Name]], tbl_MTG_Set_Type[Set Type], tbl_MTG_Set_Type[Sell Window Month End], "(Set Type not found)", 0, 1)</f>
        <v/>
      </c>
      <c r="W177" s="28">
        <f>tbl_MTG_Set[[#This Row],[Released On]]+tbl_MTG_Set[[#This Row],[Sell Window Month End]]*365.25/12</f>
        <v/>
      </c>
      <c r="X177" s="28">
        <f>AND(NOW()&gt;=tbl_MTG_Set[[#This Row],[Sell Window Start]], NOW()&lt;=tbl_MTG_Set[[#This Row],[Sell Window End]])</f>
        <v/>
      </c>
      <c r="AG177" s="23" t="n"/>
      <c r="AH177" s="23" t="n"/>
      <c r="AJ177" s="23">
        <f t="array" ref="AJ177:AJ177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177" s="23">
        <f t="array" ref="AK177:AK177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177" s="24">
        <f>_xlfn.xlookup(tbl_MTG_Set[[#This Row],[Play Booster Box Product Id]], tbl_Product[Product Id], tbl_Product[Pack Size])</f>
        <v/>
      </c>
      <c r="AM177" s="23">
        <f>(tbl_MTG_Set[[#This Row],[Play Booster Box Cost]]+v_Item_Shipping_Cost_In)/tbl_MTG_Set[[#This Row],[Play Booster Box Size]]</f>
        <v/>
      </c>
      <c r="AN177" s="23" t="n"/>
      <c r="AO177" s="23" t="n"/>
      <c r="AP177" s="23" t="n"/>
      <c r="AQ177" s="23" t="n"/>
      <c r="AT177" s="23">
        <f>tbl_MTG_Set[[#This Row],[Play Booster Sell Price CardMarket]]*tbl_MTG_Set[[#This Row],[Play Booster Expected Market Value]]/tbl_MTG_Set[[#This Row],[Play Boost Sealed Market Value]]</f>
        <v/>
      </c>
    </row>
    <row r="178" ht="15" customHeight="1" s="20">
      <c r="A178" s="19" t="n">
        <v>366</v>
      </c>
      <c r="B178" s="19" t="inlineStr">
        <is>
          <t>Commander Legends CMR</t>
        </is>
      </c>
      <c r="C178" s="19" t="n">
        <v>718</v>
      </c>
      <c r="D178" s="28" t="n">
        <v>44155</v>
      </c>
      <c r="F178" s="19" t="inlineStr">
        <is>
          <t>en es fr de it pt ja ko ru 汉语 漢語</t>
        </is>
      </c>
      <c r="G178" s="19" t="n">
        <v>678</v>
      </c>
      <c r="H178" s="19">
        <f>MONTH(NOW())+12*YEAR(NOW())-MONTH(tbl_MTG_Set[[#This Row],[Released On]])-12*YEAR(tbl_MTG_Set[[#This Row],[Released On]])</f>
        <v/>
      </c>
      <c r="I178" s="19">
        <f>_xlfn.xlookup(tbl_MTG_Set[[#This Row],[Type Name]], tbl_MTG_Set_Type[Set Type], tbl_MTG_Set_Type[Index], "(Set Type not found)")</f>
        <v/>
      </c>
      <c r="J178" s="19">
        <f>_xlfn.xlookup(tbl_MTG_Set[[#This Row],[Type Name]], tbl_MTG_Set_Type[Set Type], tbl_MTG_Set_Type[Buy Window Month Start], "(Set Type not found)")</f>
        <v/>
      </c>
      <c r="K178" s="28">
        <f>tbl_MTG_Set[[#This Row],[Released On]]+tbl_MTG_Set[[#This Row],[Buy Window Month Start]]*365.25/12</f>
        <v/>
      </c>
      <c r="L178" s="19">
        <f>_xlfn.xlookup(tbl_MTG_Set[[#This Row],[Type Name]], tbl_MTG_Set_Type[Set Type], tbl_MTG_Set_Type[Buy Window Month End], "(Set Type not found)", 0, 1)</f>
        <v/>
      </c>
      <c r="M178" s="28">
        <f>tbl_MTG_Set[[#This Row],[Released On]]+tbl_MTG_Set[[#This Row],[Buy Window Month End]]*365.25/12</f>
        <v/>
      </c>
      <c r="N178" s="28">
        <f>AND(NOW()&gt;=tbl_MTG_Set[[#This Row],[Buy Window Start]], NOW()&lt;=tbl_MTG_Set[[#This Row],[Buy Window End]])</f>
        <v/>
      </c>
      <c r="O178" s="19">
        <f>_xlfn.xlookup(tbl_MTG_Set[[#This Row],[Type Name]], tbl_MTG_Set_Type[Set Type], tbl_MTG_Set_Type[Heavy Printing Window Month Start], "(Set Type not found)", 0, 1)</f>
        <v/>
      </c>
      <c r="P178" s="28">
        <f>tbl_MTG_Set[[#This Row],[Released On]]+tbl_MTG_Set[[#This Row],[Heavy Printing Window Month Start]]*365.25/12</f>
        <v/>
      </c>
      <c r="Q178" s="19">
        <f>_xlfn.xlookup(tbl_MTG_Set[[#This Row],[Type Name]], tbl_MTG_Set_Type[Set Type], tbl_MTG_Set_Type[Heavy Printing Window Month End], "(Set Type not found)", 0, 1)</f>
        <v/>
      </c>
      <c r="R178" s="28">
        <f>tbl_MTG_Set[[#This Row],[Released On]]+tbl_MTG_Set[[#This Row],[Heavy Printing Window Month End]]*365.25/12</f>
        <v/>
      </c>
      <c r="S178" s="28">
        <f>AND(NOW()&gt;=tbl_MTG_Set[[#This Row],[Heavy Printing Window Start]], NOW()&lt;=tbl_MTG_Set[[#This Row],[Heavy Printing Window End]])</f>
        <v/>
      </c>
      <c r="T178" s="19">
        <f>_xlfn.xlookup(tbl_MTG_Set[[#This Row],[Type Name]], tbl_MTG_Set_Type[Set Type], tbl_MTG_Set_Type[Sell Window Month Start], "(Set Type not found)", 0, 1)</f>
        <v/>
      </c>
      <c r="U178" s="28">
        <f>tbl_MTG_Set[[#This Row],[Released On]]+tbl_MTG_Set[[#This Row],[Sell Window Month Start]]*365.25/12</f>
        <v/>
      </c>
      <c r="V178" s="19">
        <f>_xlfn.xlookup(tbl_MTG_Set[[#This Row],[Type Name]], tbl_MTG_Set_Type[Set Type], tbl_MTG_Set_Type[Sell Window Month End], "(Set Type not found)", 0, 1)</f>
        <v/>
      </c>
      <c r="W178" s="28">
        <f>tbl_MTG_Set[[#This Row],[Released On]]+tbl_MTG_Set[[#This Row],[Sell Window Month End]]*365.25/12</f>
        <v/>
      </c>
      <c r="X178" s="28">
        <f>AND(NOW()&gt;=tbl_MTG_Set[[#This Row],[Sell Window Start]], NOW()&lt;=tbl_MTG_Set[[#This Row],[Sell Window End]])</f>
        <v/>
      </c>
      <c r="AG178" s="23" t="n"/>
      <c r="AH178" s="23" t="n"/>
      <c r="AJ178" s="23">
        <f t="array" ref="AJ178:AJ178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178" s="23">
        <f t="array" ref="AK178:AK178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178" s="24">
        <f>_xlfn.xlookup(tbl_MTG_Set[[#This Row],[Play Booster Box Product Id]], tbl_Product[Product Id], tbl_Product[Pack Size])</f>
        <v/>
      </c>
      <c r="AM178" s="23">
        <f>(tbl_MTG_Set[[#This Row],[Play Booster Box Cost]]+v_Item_Shipping_Cost_In)/tbl_MTG_Set[[#This Row],[Play Booster Box Size]]</f>
        <v/>
      </c>
      <c r="AN178" s="23" t="n"/>
      <c r="AO178" s="23" t="n"/>
      <c r="AP178" s="23" t="n"/>
      <c r="AQ178" s="23" t="n"/>
      <c r="AT178" s="23">
        <f>tbl_MTG_Set[[#This Row],[Play Booster Sell Price CardMarket]]*tbl_MTG_Set[[#This Row],[Play Booster Expected Market Value]]/tbl_MTG_Set[[#This Row],[Play Boost Sealed Market Value]]</f>
        <v/>
      </c>
    </row>
    <row r="179" ht="15" customHeight="1" s="20">
      <c r="A179" s="19" t="n">
        <v>367</v>
      </c>
      <c r="B179" s="19" t="inlineStr">
        <is>
          <t>Commander Legends Promos PCMR</t>
        </is>
      </c>
      <c r="C179" s="19" t="n">
        <v>6</v>
      </c>
      <c r="D179" s="28" t="n">
        <v>44155</v>
      </c>
      <c r="F179" s="19" t="inlineStr">
        <is>
          <t>en es fr de it pt ja ko ru 汉语 漢語</t>
        </is>
      </c>
      <c r="G179" s="19" t="n">
        <v>680</v>
      </c>
      <c r="H179" s="19">
        <f>MONTH(NOW())+12*YEAR(NOW())-MONTH(tbl_MTG_Set[[#This Row],[Released On]])-12*YEAR(tbl_MTG_Set[[#This Row],[Released On]])</f>
        <v/>
      </c>
      <c r="I179" s="19">
        <f>_xlfn.xlookup(tbl_MTG_Set[[#This Row],[Type Name]], tbl_MTG_Set_Type[Set Type], tbl_MTG_Set_Type[Index], "(Set Type not found)")</f>
        <v/>
      </c>
      <c r="J179" s="19">
        <f>_xlfn.xlookup(tbl_MTG_Set[[#This Row],[Type Name]], tbl_MTG_Set_Type[Set Type], tbl_MTG_Set_Type[Buy Window Month Start], "(Set Type not found)")</f>
        <v/>
      </c>
      <c r="K179" s="28">
        <f>tbl_MTG_Set[[#This Row],[Released On]]+tbl_MTG_Set[[#This Row],[Buy Window Month Start]]*365.25/12</f>
        <v/>
      </c>
      <c r="L179" s="19">
        <f>_xlfn.xlookup(tbl_MTG_Set[[#This Row],[Type Name]], tbl_MTG_Set_Type[Set Type], tbl_MTG_Set_Type[Buy Window Month End], "(Set Type not found)", 0, 1)</f>
        <v/>
      </c>
      <c r="M179" s="28">
        <f>tbl_MTG_Set[[#This Row],[Released On]]+tbl_MTG_Set[[#This Row],[Buy Window Month End]]*365.25/12</f>
        <v/>
      </c>
      <c r="N179" s="28">
        <f>AND(NOW()&gt;=tbl_MTG_Set[[#This Row],[Buy Window Start]], NOW()&lt;=tbl_MTG_Set[[#This Row],[Buy Window End]])</f>
        <v/>
      </c>
      <c r="O179" s="19">
        <f>_xlfn.xlookup(tbl_MTG_Set[[#This Row],[Type Name]], tbl_MTG_Set_Type[Set Type], tbl_MTG_Set_Type[Heavy Printing Window Month Start], "(Set Type not found)", 0, 1)</f>
        <v/>
      </c>
      <c r="P179" s="28">
        <f>tbl_MTG_Set[[#This Row],[Released On]]+tbl_MTG_Set[[#This Row],[Heavy Printing Window Month Start]]*365.25/12</f>
        <v/>
      </c>
      <c r="Q179" s="19">
        <f>_xlfn.xlookup(tbl_MTG_Set[[#This Row],[Type Name]], tbl_MTG_Set_Type[Set Type], tbl_MTG_Set_Type[Heavy Printing Window Month End], "(Set Type not found)", 0, 1)</f>
        <v/>
      </c>
      <c r="R179" s="28">
        <f>tbl_MTG_Set[[#This Row],[Released On]]+tbl_MTG_Set[[#This Row],[Heavy Printing Window Month End]]*365.25/12</f>
        <v/>
      </c>
      <c r="S179" s="28">
        <f>AND(NOW()&gt;=tbl_MTG_Set[[#This Row],[Heavy Printing Window Start]], NOW()&lt;=tbl_MTG_Set[[#This Row],[Heavy Printing Window End]])</f>
        <v/>
      </c>
      <c r="T179" s="19">
        <f>_xlfn.xlookup(tbl_MTG_Set[[#This Row],[Type Name]], tbl_MTG_Set_Type[Set Type], tbl_MTG_Set_Type[Sell Window Month Start], "(Set Type not found)", 0, 1)</f>
        <v/>
      </c>
      <c r="U179" s="28">
        <f>tbl_MTG_Set[[#This Row],[Released On]]+tbl_MTG_Set[[#This Row],[Sell Window Month Start]]*365.25/12</f>
        <v/>
      </c>
      <c r="V179" s="19">
        <f>_xlfn.xlookup(tbl_MTG_Set[[#This Row],[Type Name]], tbl_MTG_Set_Type[Set Type], tbl_MTG_Set_Type[Sell Window Month End], "(Set Type not found)", 0, 1)</f>
        <v/>
      </c>
      <c r="W179" s="28">
        <f>tbl_MTG_Set[[#This Row],[Released On]]+tbl_MTG_Set[[#This Row],[Sell Window Month End]]*365.25/12</f>
        <v/>
      </c>
      <c r="X179" s="28">
        <f>AND(NOW()&gt;=tbl_MTG_Set[[#This Row],[Sell Window Start]], NOW()&lt;=tbl_MTG_Set[[#This Row],[Sell Window End]])</f>
        <v/>
      </c>
      <c r="AG179" s="23" t="n"/>
      <c r="AH179" s="23" t="n"/>
      <c r="AJ179" s="23">
        <f t="array" ref="AJ179:AJ179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179" s="23">
        <f t="array" ref="AK179:AK179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179" s="24">
        <f>_xlfn.xlookup(tbl_MTG_Set[[#This Row],[Play Booster Box Product Id]], tbl_Product[Product Id], tbl_Product[Pack Size])</f>
        <v/>
      </c>
      <c r="AM179" s="23">
        <f>(tbl_MTG_Set[[#This Row],[Play Booster Box Cost]]+v_Item_Shipping_Cost_In)/tbl_MTG_Set[[#This Row],[Play Booster Box Size]]</f>
        <v/>
      </c>
      <c r="AN179" s="23" t="n"/>
      <c r="AO179" s="23" t="n"/>
      <c r="AP179" s="23" t="n"/>
      <c r="AQ179" s="23" t="n"/>
      <c r="AT179" s="23">
        <f>tbl_MTG_Set[[#This Row],[Play Booster Sell Price CardMarket]]*tbl_MTG_Set[[#This Row],[Play Booster Expected Market Value]]/tbl_MTG_Set[[#This Row],[Play Boost Sealed Market Value]]</f>
        <v/>
      </c>
    </row>
    <row r="180" ht="15" customHeight="1" s="20">
      <c r="A180" s="19" t="n">
        <v>368</v>
      </c>
      <c r="B180" s="19" t="inlineStr">
        <is>
          <t>Commander Legends Tokens TCMR</t>
        </is>
      </c>
      <c r="C180" s="19" t="n">
        <v>23</v>
      </c>
      <c r="D180" s="28" t="n">
        <v>44155</v>
      </c>
      <c r="F180" s="19" t="inlineStr">
        <is>
          <t>en es fr de it pt ja ko ru 汉语 漢語</t>
        </is>
      </c>
      <c r="G180" s="19" t="n">
        <v>682</v>
      </c>
      <c r="H180" s="19">
        <f>MONTH(NOW())+12*YEAR(NOW())-MONTH(tbl_MTG_Set[[#This Row],[Released On]])-12*YEAR(tbl_MTG_Set[[#This Row],[Released On]])</f>
        <v/>
      </c>
      <c r="I180" s="19">
        <f>_xlfn.xlookup(tbl_MTG_Set[[#This Row],[Type Name]], tbl_MTG_Set_Type[Set Type], tbl_MTG_Set_Type[Index], "(Set Type not found)")</f>
        <v/>
      </c>
      <c r="J180" s="19">
        <f>_xlfn.xlookup(tbl_MTG_Set[[#This Row],[Type Name]], tbl_MTG_Set_Type[Set Type], tbl_MTG_Set_Type[Buy Window Month Start], "(Set Type not found)")</f>
        <v/>
      </c>
      <c r="K180" s="28">
        <f>tbl_MTG_Set[[#This Row],[Released On]]+tbl_MTG_Set[[#This Row],[Buy Window Month Start]]*365.25/12</f>
        <v/>
      </c>
      <c r="L180" s="19">
        <f>_xlfn.xlookup(tbl_MTG_Set[[#This Row],[Type Name]], tbl_MTG_Set_Type[Set Type], tbl_MTG_Set_Type[Buy Window Month End], "(Set Type not found)", 0, 1)</f>
        <v/>
      </c>
      <c r="M180" s="28">
        <f>tbl_MTG_Set[[#This Row],[Released On]]+tbl_MTG_Set[[#This Row],[Buy Window Month End]]*365.25/12</f>
        <v/>
      </c>
      <c r="N180" s="28">
        <f>AND(NOW()&gt;=tbl_MTG_Set[[#This Row],[Buy Window Start]], NOW()&lt;=tbl_MTG_Set[[#This Row],[Buy Window End]])</f>
        <v/>
      </c>
      <c r="O180" s="19">
        <f>_xlfn.xlookup(tbl_MTG_Set[[#This Row],[Type Name]], tbl_MTG_Set_Type[Set Type], tbl_MTG_Set_Type[Heavy Printing Window Month Start], "(Set Type not found)", 0, 1)</f>
        <v/>
      </c>
      <c r="P180" s="28">
        <f>tbl_MTG_Set[[#This Row],[Released On]]+tbl_MTG_Set[[#This Row],[Heavy Printing Window Month Start]]*365.25/12</f>
        <v/>
      </c>
      <c r="Q180" s="19">
        <f>_xlfn.xlookup(tbl_MTG_Set[[#This Row],[Type Name]], tbl_MTG_Set_Type[Set Type], tbl_MTG_Set_Type[Heavy Printing Window Month End], "(Set Type not found)", 0, 1)</f>
        <v/>
      </c>
      <c r="R180" s="28">
        <f>tbl_MTG_Set[[#This Row],[Released On]]+tbl_MTG_Set[[#This Row],[Heavy Printing Window Month End]]*365.25/12</f>
        <v/>
      </c>
      <c r="S180" s="28">
        <f>AND(NOW()&gt;=tbl_MTG_Set[[#This Row],[Heavy Printing Window Start]], NOW()&lt;=tbl_MTG_Set[[#This Row],[Heavy Printing Window End]])</f>
        <v/>
      </c>
      <c r="T180" s="19">
        <f>_xlfn.xlookup(tbl_MTG_Set[[#This Row],[Type Name]], tbl_MTG_Set_Type[Set Type], tbl_MTG_Set_Type[Sell Window Month Start], "(Set Type not found)", 0, 1)</f>
        <v/>
      </c>
      <c r="U180" s="28">
        <f>tbl_MTG_Set[[#This Row],[Released On]]+tbl_MTG_Set[[#This Row],[Sell Window Month Start]]*365.25/12</f>
        <v/>
      </c>
      <c r="V180" s="19">
        <f>_xlfn.xlookup(tbl_MTG_Set[[#This Row],[Type Name]], tbl_MTG_Set_Type[Set Type], tbl_MTG_Set_Type[Sell Window Month End], "(Set Type not found)", 0, 1)</f>
        <v/>
      </c>
      <c r="W180" s="28">
        <f>tbl_MTG_Set[[#This Row],[Released On]]+tbl_MTG_Set[[#This Row],[Sell Window Month End]]*365.25/12</f>
        <v/>
      </c>
      <c r="X180" s="28">
        <f>AND(NOW()&gt;=tbl_MTG_Set[[#This Row],[Sell Window Start]], NOW()&lt;=tbl_MTG_Set[[#This Row],[Sell Window End]])</f>
        <v/>
      </c>
      <c r="AG180" s="23" t="n"/>
      <c r="AH180" s="23" t="n"/>
      <c r="AJ180" s="23">
        <f t="array" ref="AJ180:AJ180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180" s="23">
        <f t="array" ref="AK180:AK180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180" s="24">
        <f>_xlfn.xlookup(tbl_MTG_Set[[#This Row],[Play Booster Box Product Id]], tbl_Product[Product Id], tbl_Product[Pack Size])</f>
        <v/>
      </c>
      <c r="AM180" s="23">
        <f>(tbl_MTG_Set[[#This Row],[Play Booster Box Cost]]+v_Item_Shipping_Cost_In)/tbl_MTG_Set[[#This Row],[Play Booster Box Size]]</f>
        <v/>
      </c>
      <c r="AN180" s="23" t="n"/>
      <c r="AO180" s="23" t="n"/>
      <c r="AP180" s="23" t="n"/>
      <c r="AQ180" s="23" t="n"/>
      <c r="AT180" s="23">
        <f>tbl_MTG_Set[[#This Row],[Play Booster Sell Price CardMarket]]*tbl_MTG_Set[[#This Row],[Play Booster Expected Market Value]]/tbl_MTG_Set[[#This Row],[Play Boost Sealed Market Value]]</f>
        <v/>
      </c>
    </row>
    <row r="181" ht="15" customHeight="1" s="20">
      <c r="A181" s="19" t="n">
        <v>267</v>
      </c>
      <c r="B181" s="19" t="inlineStr">
        <is>
          <t>Commander Legends: Battle for Baldur's Gate CLB</t>
        </is>
      </c>
      <c r="C181" s="19" t="n">
        <v>936</v>
      </c>
      <c r="D181" s="28" t="n">
        <v>44722</v>
      </c>
      <c r="F181" s="19" t="inlineStr">
        <is>
          <t>en es fr de it pt ja ko ru 汉语 漢語</t>
        </is>
      </c>
      <c r="G181" s="19" t="n">
        <v>480</v>
      </c>
      <c r="H181" s="19">
        <f>MONTH(NOW())+12*YEAR(NOW())-MONTH(tbl_MTG_Set[[#This Row],[Released On]])-12*YEAR(tbl_MTG_Set[[#This Row],[Released On]])</f>
        <v/>
      </c>
      <c r="I181" s="19">
        <f>_xlfn.xlookup(tbl_MTG_Set[[#This Row],[Type Name]], tbl_MTG_Set_Type[Set Type], tbl_MTG_Set_Type[Index], "(Set Type not found)")</f>
        <v/>
      </c>
      <c r="J181" s="19">
        <f>_xlfn.xlookup(tbl_MTG_Set[[#This Row],[Type Name]], tbl_MTG_Set_Type[Set Type], tbl_MTG_Set_Type[Buy Window Month Start], "(Set Type not found)")</f>
        <v/>
      </c>
      <c r="K181" s="28">
        <f>tbl_MTG_Set[[#This Row],[Released On]]+tbl_MTG_Set[[#This Row],[Buy Window Month Start]]*365.25/12</f>
        <v/>
      </c>
      <c r="L181" s="19">
        <f>_xlfn.xlookup(tbl_MTG_Set[[#This Row],[Type Name]], tbl_MTG_Set_Type[Set Type], tbl_MTG_Set_Type[Buy Window Month End], "(Set Type not found)", 0, 1)</f>
        <v/>
      </c>
      <c r="M181" s="28">
        <f>tbl_MTG_Set[[#This Row],[Released On]]+tbl_MTG_Set[[#This Row],[Buy Window Month End]]*365.25/12</f>
        <v/>
      </c>
      <c r="N181" s="28">
        <f>AND(NOW()&gt;=tbl_MTG_Set[[#This Row],[Buy Window Start]], NOW()&lt;=tbl_MTG_Set[[#This Row],[Buy Window End]])</f>
        <v/>
      </c>
      <c r="O181" s="19">
        <f>_xlfn.xlookup(tbl_MTG_Set[[#This Row],[Type Name]], tbl_MTG_Set_Type[Set Type], tbl_MTG_Set_Type[Heavy Printing Window Month Start], "(Set Type not found)", 0, 1)</f>
        <v/>
      </c>
      <c r="P181" s="28">
        <f>tbl_MTG_Set[[#This Row],[Released On]]+tbl_MTG_Set[[#This Row],[Heavy Printing Window Month Start]]*365.25/12</f>
        <v/>
      </c>
      <c r="Q181" s="19">
        <f>_xlfn.xlookup(tbl_MTG_Set[[#This Row],[Type Name]], tbl_MTG_Set_Type[Set Type], tbl_MTG_Set_Type[Heavy Printing Window Month End], "(Set Type not found)", 0, 1)</f>
        <v/>
      </c>
      <c r="R181" s="28">
        <f>tbl_MTG_Set[[#This Row],[Released On]]+tbl_MTG_Set[[#This Row],[Heavy Printing Window Month End]]*365.25/12</f>
        <v/>
      </c>
      <c r="S181" s="28">
        <f>AND(NOW()&gt;=tbl_MTG_Set[[#This Row],[Heavy Printing Window Start]], NOW()&lt;=tbl_MTG_Set[[#This Row],[Heavy Printing Window End]])</f>
        <v/>
      </c>
      <c r="T181" s="19">
        <f>_xlfn.xlookup(tbl_MTG_Set[[#This Row],[Type Name]], tbl_MTG_Set_Type[Set Type], tbl_MTG_Set_Type[Sell Window Month Start], "(Set Type not found)", 0, 1)</f>
        <v/>
      </c>
      <c r="U181" s="28">
        <f>tbl_MTG_Set[[#This Row],[Released On]]+tbl_MTG_Set[[#This Row],[Sell Window Month Start]]*365.25/12</f>
        <v/>
      </c>
      <c r="V181" s="19">
        <f>_xlfn.xlookup(tbl_MTG_Set[[#This Row],[Type Name]], tbl_MTG_Set_Type[Set Type], tbl_MTG_Set_Type[Sell Window Month End], "(Set Type not found)", 0, 1)</f>
        <v/>
      </c>
      <c r="W181" s="28">
        <f>tbl_MTG_Set[[#This Row],[Released On]]+tbl_MTG_Set[[#This Row],[Sell Window Month End]]*365.25/12</f>
        <v/>
      </c>
      <c r="X181" s="28">
        <f>AND(NOW()&gt;=tbl_MTG_Set[[#This Row],[Sell Window Start]], NOW()&lt;=tbl_MTG_Set[[#This Row],[Sell Window End]])</f>
        <v/>
      </c>
      <c r="AG181" s="23" t="n"/>
      <c r="AH181" s="23" t="n"/>
      <c r="AJ181" s="23">
        <f t="array" ref="AJ181:AJ181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181" s="23">
        <f t="array" ref="AK181:AK181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181" s="24">
        <f>_xlfn.xlookup(tbl_MTG_Set[[#This Row],[Play Booster Box Product Id]], tbl_Product[Product Id], tbl_Product[Pack Size])</f>
        <v/>
      </c>
      <c r="AM181" s="23">
        <f>(tbl_MTG_Set[[#This Row],[Play Booster Box Cost]]+v_Item_Shipping_Cost_In)/tbl_MTG_Set[[#This Row],[Play Booster Box Size]]</f>
        <v/>
      </c>
      <c r="AN181" s="23" t="n"/>
      <c r="AO181" s="23" t="n"/>
      <c r="AP181" s="23" t="n"/>
      <c r="AQ181" s="23" t="n"/>
      <c r="AT181" s="23">
        <f>tbl_MTG_Set[[#This Row],[Play Booster Sell Price CardMarket]]*tbl_MTG_Set[[#This Row],[Play Booster Expected Market Value]]/tbl_MTG_Set[[#This Row],[Play Boost Sealed Market Value]]</f>
        <v/>
      </c>
    </row>
    <row r="182" ht="15" customHeight="1" s="20">
      <c r="A182" s="19" t="n">
        <v>270</v>
      </c>
      <c r="B182" s="19" t="inlineStr">
        <is>
          <t>Commander Legends: Battle for Baldur's Gate Minigames MCLB</t>
        </is>
      </c>
      <c r="C182" s="19" t="n">
        <v>3</v>
      </c>
      <c r="D182" s="28" t="n">
        <v>44722</v>
      </c>
      <c r="F182" s="19" t="inlineStr">
        <is>
          <t>en es fr de it pt ja ko ru 汉语 漢語</t>
        </is>
      </c>
      <c r="G182" s="19" t="n">
        <v>486</v>
      </c>
      <c r="H182" s="19">
        <f>MONTH(NOW())+12*YEAR(NOW())-MONTH(tbl_MTG_Set[[#This Row],[Released On]])-12*YEAR(tbl_MTG_Set[[#This Row],[Released On]])</f>
        <v/>
      </c>
      <c r="I182" s="19">
        <f>_xlfn.xlookup(tbl_MTG_Set[[#This Row],[Type Name]], tbl_MTG_Set_Type[Set Type], tbl_MTG_Set_Type[Index], "(Set Type not found)")</f>
        <v/>
      </c>
      <c r="J182" s="19">
        <f>_xlfn.xlookup(tbl_MTG_Set[[#This Row],[Type Name]], tbl_MTG_Set_Type[Set Type], tbl_MTG_Set_Type[Buy Window Month Start], "(Set Type not found)")</f>
        <v/>
      </c>
      <c r="K182" s="28">
        <f>tbl_MTG_Set[[#This Row],[Released On]]+tbl_MTG_Set[[#This Row],[Buy Window Month Start]]*365.25/12</f>
        <v/>
      </c>
      <c r="L182" s="19">
        <f>_xlfn.xlookup(tbl_MTG_Set[[#This Row],[Type Name]], tbl_MTG_Set_Type[Set Type], tbl_MTG_Set_Type[Buy Window Month End], "(Set Type not found)", 0, 1)</f>
        <v/>
      </c>
      <c r="M182" s="28">
        <f>tbl_MTG_Set[[#This Row],[Released On]]+tbl_MTG_Set[[#This Row],[Buy Window Month End]]*365.25/12</f>
        <v/>
      </c>
      <c r="N182" s="28">
        <f>AND(NOW()&gt;=tbl_MTG_Set[[#This Row],[Buy Window Start]], NOW()&lt;=tbl_MTG_Set[[#This Row],[Buy Window End]])</f>
        <v/>
      </c>
      <c r="O182" s="19">
        <f>_xlfn.xlookup(tbl_MTG_Set[[#This Row],[Type Name]], tbl_MTG_Set_Type[Set Type], tbl_MTG_Set_Type[Heavy Printing Window Month Start], "(Set Type not found)", 0, 1)</f>
        <v/>
      </c>
      <c r="P182" s="28">
        <f>tbl_MTG_Set[[#This Row],[Released On]]+tbl_MTG_Set[[#This Row],[Heavy Printing Window Month Start]]*365.25/12</f>
        <v/>
      </c>
      <c r="Q182" s="19">
        <f>_xlfn.xlookup(tbl_MTG_Set[[#This Row],[Type Name]], tbl_MTG_Set_Type[Set Type], tbl_MTG_Set_Type[Heavy Printing Window Month End], "(Set Type not found)", 0, 1)</f>
        <v/>
      </c>
      <c r="R182" s="28">
        <f>tbl_MTG_Set[[#This Row],[Released On]]+tbl_MTG_Set[[#This Row],[Heavy Printing Window Month End]]*365.25/12</f>
        <v/>
      </c>
      <c r="S182" s="28">
        <f>AND(NOW()&gt;=tbl_MTG_Set[[#This Row],[Heavy Printing Window Start]], NOW()&lt;=tbl_MTG_Set[[#This Row],[Heavy Printing Window End]])</f>
        <v/>
      </c>
      <c r="T182" s="19">
        <f>_xlfn.xlookup(tbl_MTG_Set[[#This Row],[Type Name]], tbl_MTG_Set_Type[Set Type], tbl_MTG_Set_Type[Sell Window Month Start], "(Set Type not found)", 0, 1)</f>
        <v/>
      </c>
      <c r="U182" s="28">
        <f>tbl_MTG_Set[[#This Row],[Released On]]+tbl_MTG_Set[[#This Row],[Sell Window Month Start]]*365.25/12</f>
        <v/>
      </c>
      <c r="V182" s="19">
        <f>_xlfn.xlookup(tbl_MTG_Set[[#This Row],[Type Name]], tbl_MTG_Set_Type[Set Type], tbl_MTG_Set_Type[Sell Window Month End], "(Set Type not found)", 0, 1)</f>
        <v/>
      </c>
      <c r="W182" s="28">
        <f>tbl_MTG_Set[[#This Row],[Released On]]+tbl_MTG_Set[[#This Row],[Sell Window Month End]]*365.25/12</f>
        <v/>
      </c>
      <c r="X182" s="28">
        <f>AND(NOW()&gt;=tbl_MTG_Set[[#This Row],[Sell Window Start]], NOW()&lt;=tbl_MTG_Set[[#This Row],[Sell Window End]])</f>
        <v/>
      </c>
      <c r="AG182" s="23" t="n"/>
      <c r="AH182" s="23" t="n"/>
      <c r="AJ182" s="23">
        <f t="array" ref="AJ182:AJ182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182" s="23">
        <f t="array" ref="AK182:AK182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182" s="24">
        <f>_xlfn.xlookup(tbl_MTG_Set[[#This Row],[Play Booster Box Product Id]], tbl_Product[Product Id], tbl_Product[Pack Size])</f>
        <v/>
      </c>
      <c r="AM182" s="23">
        <f>(tbl_MTG_Set[[#This Row],[Play Booster Box Cost]]+v_Item_Shipping_Cost_In)/tbl_MTG_Set[[#This Row],[Play Booster Box Size]]</f>
        <v/>
      </c>
      <c r="AN182" s="23" t="n"/>
      <c r="AO182" s="23" t="n"/>
      <c r="AP182" s="23" t="n"/>
      <c r="AQ182" s="23" t="n"/>
      <c r="AT182" s="23">
        <f>tbl_MTG_Set[[#This Row],[Play Booster Sell Price CardMarket]]*tbl_MTG_Set[[#This Row],[Play Booster Expected Market Value]]/tbl_MTG_Set[[#This Row],[Play Boost Sealed Market Value]]</f>
        <v/>
      </c>
    </row>
    <row r="183" ht="15" customHeight="1" s="20">
      <c r="A183" s="19" t="n">
        <v>165</v>
      </c>
      <c r="B183" s="19" t="inlineStr">
        <is>
          <t>Commander Masters Art Series ACMM</t>
        </is>
      </c>
      <c r="C183" s="19" t="n">
        <v>81</v>
      </c>
      <c r="D183" s="28" t="n">
        <v>45142</v>
      </c>
      <c r="E183" s="19" t="inlineStr">
        <is>
          <t>Masters</t>
        </is>
      </c>
      <c r="F183" s="19" t="inlineStr">
        <is>
          <t>en es fr de it pt ja ko ru 汉语 漢語</t>
        </is>
      </c>
      <c r="G183" s="19" t="n">
        <v>276</v>
      </c>
      <c r="H183" s="19">
        <f>MONTH(NOW())+12*YEAR(NOW())-MONTH(tbl_MTG_Set[[#This Row],[Released On]])-12*YEAR(tbl_MTG_Set[[#This Row],[Released On]])</f>
        <v/>
      </c>
      <c r="I183" s="19">
        <f>_xlfn.xlookup(tbl_MTG_Set[[#This Row],[Type Name]], tbl_MTG_Set_Type[Set Type], tbl_MTG_Set_Type[Index], "(Set Type not found)")</f>
        <v/>
      </c>
      <c r="J183" s="19">
        <f>_xlfn.xlookup(tbl_MTG_Set[[#This Row],[Type Name]], tbl_MTG_Set_Type[Set Type], tbl_MTG_Set_Type[Buy Window Month Start], "(Set Type not found)")</f>
        <v/>
      </c>
      <c r="K183" s="28">
        <f>tbl_MTG_Set[[#This Row],[Released On]]+tbl_MTG_Set[[#This Row],[Buy Window Month Start]]*365.25/12</f>
        <v/>
      </c>
      <c r="L183" s="19">
        <f>_xlfn.xlookup(tbl_MTG_Set[[#This Row],[Type Name]], tbl_MTG_Set_Type[Set Type], tbl_MTG_Set_Type[Buy Window Month End], "(Set Type not found)", 0, 1)</f>
        <v/>
      </c>
      <c r="M183" s="28">
        <f>tbl_MTG_Set[[#This Row],[Released On]]+tbl_MTG_Set[[#This Row],[Buy Window Month End]]*365.25/12</f>
        <v/>
      </c>
      <c r="N183" s="28">
        <f>AND(NOW()&gt;=tbl_MTG_Set[[#This Row],[Buy Window Start]], NOW()&lt;=tbl_MTG_Set[[#This Row],[Buy Window End]])</f>
        <v/>
      </c>
      <c r="O183" s="19">
        <f>_xlfn.xlookup(tbl_MTG_Set[[#This Row],[Type Name]], tbl_MTG_Set_Type[Set Type], tbl_MTG_Set_Type[Heavy Printing Window Month Start], "(Set Type not found)", 0, 1)</f>
        <v/>
      </c>
      <c r="P183" s="28">
        <f>tbl_MTG_Set[[#This Row],[Released On]]+tbl_MTG_Set[[#This Row],[Heavy Printing Window Month Start]]*365.25/12</f>
        <v/>
      </c>
      <c r="Q183" s="19">
        <f>_xlfn.xlookup(tbl_MTG_Set[[#This Row],[Type Name]], tbl_MTG_Set_Type[Set Type], tbl_MTG_Set_Type[Heavy Printing Window Month End], "(Set Type not found)", 0, 1)</f>
        <v/>
      </c>
      <c r="R183" s="28">
        <f>tbl_MTG_Set[[#This Row],[Released On]]+tbl_MTG_Set[[#This Row],[Heavy Printing Window Month End]]*365.25/12</f>
        <v/>
      </c>
      <c r="S183" s="28">
        <f>AND(NOW()&gt;=tbl_MTG_Set[[#This Row],[Heavy Printing Window Start]], NOW()&lt;=tbl_MTG_Set[[#This Row],[Heavy Printing Window End]])</f>
        <v/>
      </c>
      <c r="T183" s="19">
        <f>_xlfn.xlookup(tbl_MTG_Set[[#This Row],[Type Name]], tbl_MTG_Set_Type[Set Type], tbl_MTG_Set_Type[Sell Window Month Start], "(Set Type not found)", 0, 1)</f>
        <v/>
      </c>
      <c r="U183" s="28">
        <f>tbl_MTG_Set[[#This Row],[Released On]]+tbl_MTG_Set[[#This Row],[Sell Window Month Start]]*365.25/12</f>
        <v/>
      </c>
      <c r="V183" s="19">
        <f>_xlfn.xlookup(tbl_MTG_Set[[#This Row],[Type Name]], tbl_MTG_Set_Type[Set Type], tbl_MTG_Set_Type[Sell Window Month End], "(Set Type not found)", 0, 1)</f>
        <v/>
      </c>
      <c r="W183" s="28">
        <f>tbl_MTG_Set[[#This Row],[Released On]]+tbl_MTG_Set[[#This Row],[Sell Window Month End]]*365.25/12</f>
        <v/>
      </c>
      <c r="X183" s="28">
        <f>AND(NOW()&gt;=tbl_MTG_Set[[#This Row],[Sell Window Start]], NOW()&lt;=tbl_MTG_Set[[#This Row],[Sell Window End]])</f>
        <v/>
      </c>
      <c r="AG183" s="23" t="n"/>
      <c r="AH183" s="23" t="n"/>
      <c r="AJ183" s="23">
        <f t="array" ref="AJ183:AJ183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183" s="23">
        <f t="array" ref="AK183:AK183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183" s="24">
        <f>_xlfn.xlookup(tbl_MTG_Set[[#This Row],[Play Booster Box Product Id]], tbl_Product[Product Id], tbl_Product[Pack Size])</f>
        <v/>
      </c>
      <c r="AM183" s="23">
        <f>(tbl_MTG_Set[[#This Row],[Play Booster Box Cost]]+v_Item_Shipping_Cost_In)/tbl_MTG_Set[[#This Row],[Play Booster Box Size]]</f>
        <v/>
      </c>
      <c r="AN183" s="23" t="n"/>
      <c r="AO183" s="23" t="n"/>
      <c r="AP183" s="23" t="n"/>
      <c r="AQ183" s="23" t="n"/>
      <c r="AT183" s="23">
        <f>tbl_MTG_Set[[#This Row],[Play Booster Sell Price CardMarket]]*tbl_MTG_Set[[#This Row],[Play Booster Expected Market Value]]/tbl_MTG_Set[[#This Row],[Play Boost Sealed Market Value]]</f>
        <v/>
      </c>
    </row>
    <row r="184" ht="15" customHeight="1" s="20">
      <c r="A184" s="19" t="n">
        <v>355</v>
      </c>
      <c r="B184" s="19" t="inlineStr">
        <is>
          <t>Kaldheim KHM</t>
        </is>
      </c>
      <c r="C184" s="19" t="n">
        <v>426</v>
      </c>
      <c r="D184" s="28" t="n">
        <v>44232</v>
      </c>
      <c r="E184" s="19" t="inlineStr">
        <is>
          <t>Standard Expansion</t>
        </is>
      </c>
      <c r="F184" s="19" t="inlineStr">
        <is>
          <t>en es fr de it pt ja ko ru 汉语 漢語</t>
        </is>
      </c>
      <c r="G184" s="19" t="n">
        <v>656</v>
      </c>
      <c r="H184" s="19">
        <f>MONTH(NOW())+12*YEAR(NOW())-MONTH(tbl_MTG_Set[[#This Row],[Released On]])-12*YEAR(tbl_MTG_Set[[#This Row],[Released On]])</f>
        <v/>
      </c>
      <c r="I184" s="19">
        <f>_xlfn.xlookup(tbl_MTG_Set[[#This Row],[Type Name]], tbl_MTG_Set_Type[Set Type], tbl_MTG_Set_Type[Index], "(Set Type not found)")</f>
        <v/>
      </c>
      <c r="J184" s="19">
        <f>_xlfn.xlookup(tbl_MTG_Set[[#This Row],[Type Name]], tbl_MTG_Set_Type[Set Type], tbl_MTG_Set_Type[Buy Window Month Start], "(Set Type not found)")</f>
        <v/>
      </c>
      <c r="K184" s="28">
        <f>tbl_MTG_Set[[#This Row],[Released On]]+tbl_MTG_Set[[#This Row],[Buy Window Month Start]]*365.25/12</f>
        <v/>
      </c>
      <c r="L184" s="19">
        <f>_xlfn.xlookup(tbl_MTG_Set[[#This Row],[Type Name]], tbl_MTG_Set_Type[Set Type], tbl_MTG_Set_Type[Buy Window Month End], "(Set Type not found)", 0, 1)</f>
        <v/>
      </c>
      <c r="M184" s="28">
        <f>tbl_MTG_Set[[#This Row],[Released On]]+tbl_MTG_Set[[#This Row],[Buy Window Month End]]*365.25/12</f>
        <v/>
      </c>
      <c r="N184" s="28">
        <f>AND(NOW()&gt;=tbl_MTG_Set[[#This Row],[Buy Window Start]], NOW()&lt;=tbl_MTG_Set[[#This Row],[Buy Window End]])</f>
        <v/>
      </c>
      <c r="O184" s="19">
        <f>_xlfn.xlookup(tbl_MTG_Set[[#This Row],[Type Name]], tbl_MTG_Set_Type[Set Type], tbl_MTG_Set_Type[Heavy Printing Window Month Start], "(Set Type not found)", 0, 1)</f>
        <v/>
      </c>
      <c r="P184" s="28">
        <f>tbl_MTG_Set[[#This Row],[Released On]]+tbl_MTG_Set[[#This Row],[Heavy Printing Window Month Start]]*365.25/12</f>
        <v/>
      </c>
      <c r="Q184" s="19">
        <f>_xlfn.xlookup(tbl_MTG_Set[[#This Row],[Type Name]], tbl_MTG_Set_Type[Set Type], tbl_MTG_Set_Type[Heavy Printing Window Month End], "(Set Type not found)", 0, 1)</f>
        <v/>
      </c>
      <c r="R184" s="28">
        <f>tbl_MTG_Set[[#This Row],[Released On]]+tbl_MTG_Set[[#This Row],[Heavy Printing Window Month End]]*365.25/12</f>
        <v/>
      </c>
      <c r="S184" s="28">
        <f>AND(NOW()&gt;=tbl_MTG_Set[[#This Row],[Heavy Printing Window Start]], NOW()&lt;=tbl_MTG_Set[[#This Row],[Heavy Printing Window End]])</f>
        <v/>
      </c>
      <c r="T184" s="19">
        <f>_xlfn.xlookup(tbl_MTG_Set[[#This Row],[Type Name]], tbl_MTG_Set_Type[Set Type], tbl_MTG_Set_Type[Sell Window Month Start], "(Set Type not found)", 0, 1)</f>
        <v/>
      </c>
      <c r="U184" s="28">
        <f>tbl_MTG_Set[[#This Row],[Released On]]+tbl_MTG_Set[[#This Row],[Sell Window Month Start]]*365.25/12</f>
        <v/>
      </c>
      <c r="V184" s="19">
        <f>_xlfn.xlookup(tbl_MTG_Set[[#This Row],[Type Name]], tbl_MTG_Set_Type[Set Type], tbl_MTG_Set_Type[Sell Window Month End], "(Set Type not found)", 0, 1)</f>
        <v/>
      </c>
      <c r="W184" s="28">
        <f>tbl_MTG_Set[[#This Row],[Released On]]+tbl_MTG_Set[[#This Row],[Sell Window Month End]]*365.25/12</f>
        <v/>
      </c>
      <c r="X184" s="28">
        <f>AND(NOW()&gt;=tbl_MTG_Set[[#This Row],[Sell Window Start]], NOW()&lt;=tbl_MTG_Set[[#This Row],[Sell Window End]])</f>
        <v/>
      </c>
      <c r="Y184" s="23" t="n">
        <v>188</v>
      </c>
      <c r="Z184" s="23" t="n">
        <v>135</v>
      </c>
      <c r="AD184" s="23">
        <f>(Y184+96/20)/30</f>
        <v/>
      </c>
      <c r="AE184" s="23">
        <f>(Z184+96/20)/30</f>
        <v/>
      </c>
      <c r="AF184" s="23">
        <f>(AA184+96/20)/30</f>
        <v/>
      </c>
      <c r="AG184" s="23">
        <f>(AB184+96/20)/30</f>
        <v/>
      </c>
      <c r="AH184" s="23">
        <f>(AC184+96/20)/30</f>
        <v/>
      </c>
      <c r="AI184" s="24" t="n">
        <v>51</v>
      </c>
      <c r="AJ184" s="23">
        <f t="array" ref="AJ184:AJ184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184" s="23">
        <f t="array" ref="AK184:AK184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184" s="24">
        <f>_xlfn.xlookup(tbl_MTG_Set[[#This Row],[Play Booster Box Product Id]], tbl_Product[Product Id], tbl_Product[Pack Size])</f>
        <v/>
      </c>
      <c r="AM184" s="23">
        <f>(tbl_MTG_Set[[#This Row],[Play Booster Box Cost]]+v_Item_Shipping_Cost_In)/tbl_MTG_Set[[#This Row],[Play Booster Box Size]]</f>
        <v/>
      </c>
      <c r="AN184" s="23" t="n">
        <v>8</v>
      </c>
      <c r="AO184" s="23" t="n">
        <v>8</v>
      </c>
      <c r="AP184" s="23">
        <f>IF(ISERROR(tbl_MTG_Set[[#This Row],[Play Booster Sell Price CardMarket]]-tbl_MTG_Set[[#This Row],[Play Booster Cost]]-v_Item_Shipping_Cost_Out), -999, tbl_MTG_Set[[#This Row],[Play Booster Sell Price CardMarket]]-tbl_MTG_Set[[#This Row],[Play Booster Cost]]-v_Item_Shipping_Cost_Out)</f>
        <v/>
      </c>
      <c r="AQ184" s="23" t="n"/>
      <c r="AT184" s="23">
        <f>tbl_MTG_Set[[#This Row],[Play Booster Sell Price CardMarket]]*tbl_MTG_Set[[#This Row],[Play Booster Expected Market Value]]/tbl_MTG_Set[[#This Row],[Play Boost Sealed Market Value]]</f>
        <v/>
      </c>
    </row>
    <row r="185" ht="15" customHeight="1" s="20">
      <c r="A185" s="19" t="n">
        <v>164</v>
      </c>
      <c r="B185" s="19" t="inlineStr">
        <is>
          <t>Commander Masters Tokens TCMM</t>
        </is>
      </c>
      <c r="C185" s="19" t="n">
        <v>81</v>
      </c>
      <c r="D185" s="28" t="n">
        <v>45142</v>
      </c>
      <c r="E185" s="19" t="inlineStr">
        <is>
          <t>Masters</t>
        </is>
      </c>
      <c r="F185" s="19" t="inlineStr">
        <is>
          <t>en es fr de it pt ja ko ru 汉语 漢語</t>
        </is>
      </c>
      <c r="G185" s="19" t="n">
        <v>274</v>
      </c>
      <c r="H185" s="19">
        <f>MONTH(NOW())+12*YEAR(NOW())-MONTH(tbl_MTG_Set[[#This Row],[Released On]])-12*YEAR(tbl_MTG_Set[[#This Row],[Released On]])</f>
        <v/>
      </c>
      <c r="I185" s="19">
        <f>_xlfn.xlookup(tbl_MTG_Set[[#This Row],[Type Name]], tbl_MTG_Set_Type[Set Type], tbl_MTG_Set_Type[Index], "(Set Type not found)")</f>
        <v/>
      </c>
      <c r="J185" s="19">
        <f>_xlfn.xlookup(tbl_MTG_Set[[#This Row],[Type Name]], tbl_MTG_Set_Type[Set Type], tbl_MTG_Set_Type[Buy Window Month Start], "(Set Type not found)")</f>
        <v/>
      </c>
      <c r="K185" s="28">
        <f>tbl_MTG_Set[[#This Row],[Released On]]+tbl_MTG_Set[[#This Row],[Buy Window Month Start]]*365.25/12</f>
        <v/>
      </c>
      <c r="L185" s="19">
        <f>_xlfn.xlookup(tbl_MTG_Set[[#This Row],[Type Name]], tbl_MTG_Set_Type[Set Type], tbl_MTG_Set_Type[Buy Window Month End], "(Set Type not found)", 0, 1)</f>
        <v/>
      </c>
      <c r="M185" s="28">
        <f>tbl_MTG_Set[[#This Row],[Released On]]+tbl_MTG_Set[[#This Row],[Buy Window Month End]]*365.25/12</f>
        <v/>
      </c>
      <c r="N185" s="28">
        <f>AND(NOW()&gt;=tbl_MTG_Set[[#This Row],[Buy Window Start]], NOW()&lt;=tbl_MTG_Set[[#This Row],[Buy Window End]])</f>
        <v/>
      </c>
      <c r="O185" s="19">
        <f>_xlfn.xlookup(tbl_MTG_Set[[#This Row],[Type Name]], tbl_MTG_Set_Type[Set Type], tbl_MTG_Set_Type[Heavy Printing Window Month Start], "(Set Type not found)", 0, 1)</f>
        <v/>
      </c>
      <c r="P185" s="28">
        <f>tbl_MTG_Set[[#This Row],[Released On]]+tbl_MTG_Set[[#This Row],[Heavy Printing Window Month Start]]*365.25/12</f>
        <v/>
      </c>
      <c r="Q185" s="19">
        <f>_xlfn.xlookup(tbl_MTG_Set[[#This Row],[Type Name]], tbl_MTG_Set_Type[Set Type], tbl_MTG_Set_Type[Heavy Printing Window Month End], "(Set Type not found)", 0, 1)</f>
        <v/>
      </c>
      <c r="R185" s="28">
        <f>tbl_MTG_Set[[#This Row],[Released On]]+tbl_MTG_Set[[#This Row],[Heavy Printing Window Month End]]*365.25/12</f>
        <v/>
      </c>
      <c r="S185" s="28">
        <f>AND(NOW()&gt;=tbl_MTG_Set[[#This Row],[Heavy Printing Window Start]], NOW()&lt;=tbl_MTG_Set[[#This Row],[Heavy Printing Window End]])</f>
        <v/>
      </c>
      <c r="T185" s="19">
        <f>_xlfn.xlookup(tbl_MTG_Set[[#This Row],[Type Name]], tbl_MTG_Set_Type[Set Type], tbl_MTG_Set_Type[Sell Window Month Start], "(Set Type not found)", 0, 1)</f>
        <v/>
      </c>
      <c r="U185" s="28">
        <f>tbl_MTG_Set[[#This Row],[Released On]]+tbl_MTG_Set[[#This Row],[Sell Window Month Start]]*365.25/12</f>
        <v/>
      </c>
      <c r="V185" s="19">
        <f>_xlfn.xlookup(tbl_MTG_Set[[#This Row],[Type Name]], tbl_MTG_Set_Type[Set Type], tbl_MTG_Set_Type[Sell Window Month End], "(Set Type not found)", 0, 1)</f>
        <v/>
      </c>
      <c r="W185" s="28">
        <f>tbl_MTG_Set[[#This Row],[Released On]]+tbl_MTG_Set[[#This Row],[Sell Window Month End]]*365.25/12</f>
        <v/>
      </c>
      <c r="X185" s="28">
        <f>AND(NOW()&gt;=tbl_MTG_Set[[#This Row],[Sell Window Start]], NOW()&lt;=tbl_MTG_Set[[#This Row],[Sell Window End]])</f>
        <v/>
      </c>
      <c r="AG185" s="23" t="n"/>
      <c r="AH185" s="23" t="n"/>
      <c r="AJ185" s="23">
        <f t="array" ref="AJ185:AJ185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185" s="23">
        <f t="array" ref="AK185:AK185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185" s="24">
        <f>_xlfn.xlookup(tbl_MTG_Set[[#This Row],[Play Booster Box Product Id]], tbl_Product[Product Id], tbl_Product[Pack Size])</f>
        <v/>
      </c>
      <c r="AM185" s="23">
        <f>(tbl_MTG_Set[[#This Row],[Play Booster Box Cost]]+v_Item_Shipping_Cost_In)/tbl_MTG_Set[[#This Row],[Play Booster Box Size]]</f>
        <v/>
      </c>
      <c r="AN185" s="23" t="n"/>
      <c r="AO185" s="23" t="n"/>
      <c r="AP185" s="23" t="n"/>
      <c r="AQ185" s="23" t="n"/>
      <c r="AT185" s="23">
        <f>tbl_MTG_Set[[#This Row],[Play Booster Sell Price CardMarket]]*tbl_MTG_Set[[#This Row],[Play Booster Expected Market Value]]/tbl_MTG_Set[[#This Row],[Play Boost Sealed Market Value]]</f>
        <v/>
      </c>
    </row>
    <row r="186" ht="15" customHeight="1" s="20">
      <c r="A186" s="19" t="n">
        <v>687</v>
      </c>
      <c r="B186" s="19" t="inlineStr">
        <is>
          <t>Commander's Arsenal CM1</t>
        </is>
      </c>
      <c r="C186" s="19" t="n">
        <v>18</v>
      </c>
      <c r="D186" s="28" t="n">
        <v>41215</v>
      </c>
      <c r="F186" s="19" t="inlineStr">
        <is>
          <t>en es fr de it pt ja ko ru 汉语 漢語</t>
        </is>
      </c>
      <c r="G186" s="19" t="n">
        <v>1320</v>
      </c>
      <c r="H186" s="19">
        <f>MONTH(NOW())+12*YEAR(NOW())-MONTH(tbl_MTG_Set[[#This Row],[Released On]])-12*YEAR(tbl_MTG_Set[[#This Row],[Released On]])</f>
        <v/>
      </c>
      <c r="I186" s="19">
        <f>_xlfn.xlookup(tbl_MTG_Set[[#This Row],[Type Name]], tbl_MTG_Set_Type[Set Type], tbl_MTG_Set_Type[Index], "(Set Type not found)")</f>
        <v/>
      </c>
      <c r="J186" s="19">
        <f>_xlfn.xlookup(tbl_MTG_Set[[#This Row],[Type Name]], tbl_MTG_Set_Type[Set Type], tbl_MTG_Set_Type[Buy Window Month Start], "(Set Type not found)")</f>
        <v/>
      </c>
      <c r="K186" s="28">
        <f>tbl_MTG_Set[[#This Row],[Released On]]+tbl_MTG_Set[[#This Row],[Buy Window Month Start]]*365.25/12</f>
        <v/>
      </c>
      <c r="L186" s="19">
        <f>_xlfn.xlookup(tbl_MTG_Set[[#This Row],[Type Name]], tbl_MTG_Set_Type[Set Type], tbl_MTG_Set_Type[Buy Window Month End], "(Set Type not found)", 0, 1)</f>
        <v/>
      </c>
      <c r="M186" s="28">
        <f>tbl_MTG_Set[[#This Row],[Released On]]+tbl_MTG_Set[[#This Row],[Buy Window Month End]]*365.25/12</f>
        <v/>
      </c>
      <c r="N186" s="28">
        <f>AND(NOW()&gt;=tbl_MTG_Set[[#This Row],[Buy Window Start]], NOW()&lt;=tbl_MTG_Set[[#This Row],[Buy Window End]])</f>
        <v/>
      </c>
      <c r="O186" s="19">
        <f>_xlfn.xlookup(tbl_MTG_Set[[#This Row],[Type Name]], tbl_MTG_Set_Type[Set Type], tbl_MTG_Set_Type[Heavy Printing Window Month Start], "(Set Type not found)", 0, 1)</f>
        <v/>
      </c>
      <c r="P186" s="28">
        <f>tbl_MTG_Set[[#This Row],[Released On]]+tbl_MTG_Set[[#This Row],[Heavy Printing Window Month Start]]*365.25/12</f>
        <v/>
      </c>
      <c r="Q186" s="19">
        <f>_xlfn.xlookup(tbl_MTG_Set[[#This Row],[Type Name]], tbl_MTG_Set_Type[Set Type], tbl_MTG_Set_Type[Heavy Printing Window Month End], "(Set Type not found)", 0, 1)</f>
        <v/>
      </c>
      <c r="R186" s="28">
        <f>tbl_MTG_Set[[#This Row],[Released On]]+tbl_MTG_Set[[#This Row],[Heavy Printing Window Month End]]*365.25/12</f>
        <v/>
      </c>
      <c r="S186" s="28">
        <f>AND(NOW()&gt;=tbl_MTG_Set[[#This Row],[Heavy Printing Window Start]], NOW()&lt;=tbl_MTG_Set[[#This Row],[Heavy Printing Window End]])</f>
        <v/>
      </c>
      <c r="T186" s="19">
        <f>_xlfn.xlookup(tbl_MTG_Set[[#This Row],[Type Name]], tbl_MTG_Set_Type[Set Type], tbl_MTG_Set_Type[Sell Window Month Start], "(Set Type not found)", 0, 1)</f>
        <v/>
      </c>
      <c r="U186" s="28">
        <f>tbl_MTG_Set[[#This Row],[Released On]]+tbl_MTG_Set[[#This Row],[Sell Window Month Start]]*365.25/12</f>
        <v/>
      </c>
      <c r="V186" s="19">
        <f>_xlfn.xlookup(tbl_MTG_Set[[#This Row],[Type Name]], tbl_MTG_Set_Type[Set Type], tbl_MTG_Set_Type[Sell Window Month End], "(Set Type not found)", 0, 1)</f>
        <v/>
      </c>
      <c r="W186" s="28">
        <f>tbl_MTG_Set[[#This Row],[Released On]]+tbl_MTG_Set[[#This Row],[Sell Window Month End]]*365.25/12</f>
        <v/>
      </c>
      <c r="X186" s="28">
        <f>AND(NOW()&gt;=tbl_MTG_Set[[#This Row],[Sell Window Start]], NOW()&lt;=tbl_MTG_Set[[#This Row],[Sell Window End]])</f>
        <v/>
      </c>
      <c r="AG186" s="23" t="n"/>
      <c r="AH186" s="23" t="n"/>
      <c r="AJ186" s="23">
        <f t="array" ref="AJ186:AJ186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186" s="23">
        <f t="array" ref="AK186:AK186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186" s="24">
        <f>_xlfn.xlookup(tbl_MTG_Set[[#This Row],[Play Booster Box Product Id]], tbl_Product[Product Id], tbl_Product[Pack Size])</f>
        <v/>
      </c>
      <c r="AM186" s="23">
        <f>(tbl_MTG_Set[[#This Row],[Play Booster Box Cost]]+v_Item_Shipping_Cost_In)/tbl_MTG_Set[[#This Row],[Play Booster Box Size]]</f>
        <v/>
      </c>
      <c r="AN186" s="23" t="n"/>
      <c r="AO186" s="23" t="n"/>
      <c r="AP186" s="23" t="n"/>
      <c r="AQ186" s="23" t="n"/>
      <c r="AT186" s="23">
        <f>tbl_MTG_Set[[#This Row],[Play Booster Sell Price CardMarket]]*tbl_MTG_Set[[#This Row],[Play Booster Expected Market Value]]/tbl_MTG_Set[[#This Row],[Play Boost Sealed Market Value]]</f>
        <v/>
      </c>
    </row>
    <row r="187" ht="15" customHeight="1" s="20">
      <c r="A187" s="19" t="n">
        <v>688</v>
      </c>
      <c r="B187" s="19" t="inlineStr">
        <is>
          <t>Commander's Arsenal Oversized OCM1</t>
        </is>
      </c>
      <c r="C187" s="19" t="n">
        <v>10</v>
      </c>
      <c r="D187" s="28" t="n">
        <v>41215</v>
      </c>
      <c r="F187" s="19" t="inlineStr">
        <is>
          <t>en es fr de it pt ja ko ru 汉语 漢語</t>
        </is>
      </c>
      <c r="G187" s="19" t="n">
        <v>1322</v>
      </c>
      <c r="H187" s="19">
        <f>MONTH(NOW())+12*YEAR(NOW())-MONTH(tbl_MTG_Set[[#This Row],[Released On]])-12*YEAR(tbl_MTG_Set[[#This Row],[Released On]])</f>
        <v/>
      </c>
      <c r="I187" s="19">
        <f>_xlfn.xlookup(tbl_MTG_Set[[#This Row],[Type Name]], tbl_MTG_Set_Type[Set Type], tbl_MTG_Set_Type[Index], "(Set Type not found)")</f>
        <v/>
      </c>
      <c r="J187" s="19">
        <f>_xlfn.xlookup(tbl_MTG_Set[[#This Row],[Type Name]], tbl_MTG_Set_Type[Set Type], tbl_MTG_Set_Type[Buy Window Month Start], "(Set Type not found)")</f>
        <v/>
      </c>
      <c r="K187" s="28">
        <f>tbl_MTG_Set[[#This Row],[Released On]]+tbl_MTG_Set[[#This Row],[Buy Window Month Start]]*365.25/12</f>
        <v/>
      </c>
      <c r="L187" s="19">
        <f>_xlfn.xlookup(tbl_MTG_Set[[#This Row],[Type Name]], tbl_MTG_Set_Type[Set Type], tbl_MTG_Set_Type[Buy Window Month End], "(Set Type not found)", 0, 1)</f>
        <v/>
      </c>
      <c r="M187" s="28">
        <f>tbl_MTG_Set[[#This Row],[Released On]]+tbl_MTG_Set[[#This Row],[Buy Window Month End]]*365.25/12</f>
        <v/>
      </c>
      <c r="N187" s="28">
        <f>AND(NOW()&gt;=tbl_MTG_Set[[#This Row],[Buy Window Start]], NOW()&lt;=tbl_MTG_Set[[#This Row],[Buy Window End]])</f>
        <v/>
      </c>
      <c r="O187" s="19">
        <f>_xlfn.xlookup(tbl_MTG_Set[[#This Row],[Type Name]], tbl_MTG_Set_Type[Set Type], tbl_MTG_Set_Type[Heavy Printing Window Month Start], "(Set Type not found)", 0, 1)</f>
        <v/>
      </c>
      <c r="P187" s="28">
        <f>tbl_MTG_Set[[#This Row],[Released On]]+tbl_MTG_Set[[#This Row],[Heavy Printing Window Month Start]]*365.25/12</f>
        <v/>
      </c>
      <c r="Q187" s="19">
        <f>_xlfn.xlookup(tbl_MTG_Set[[#This Row],[Type Name]], tbl_MTG_Set_Type[Set Type], tbl_MTG_Set_Type[Heavy Printing Window Month End], "(Set Type not found)", 0, 1)</f>
        <v/>
      </c>
      <c r="R187" s="28">
        <f>tbl_MTG_Set[[#This Row],[Released On]]+tbl_MTG_Set[[#This Row],[Heavy Printing Window Month End]]*365.25/12</f>
        <v/>
      </c>
      <c r="S187" s="28">
        <f>AND(NOW()&gt;=tbl_MTG_Set[[#This Row],[Heavy Printing Window Start]], NOW()&lt;=tbl_MTG_Set[[#This Row],[Heavy Printing Window End]])</f>
        <v/>
      </c>
      <c r="T187" s="19">
        <f>_xlfn.xlookup(tbl_MTG_Set[[#This Row],[Type Name]], tbl_MTG_Set_Type[Set Type], tbl_MTG_Set_Type[Sell Window Month Start], "(Set Type not found)", 0, 1)</f>
        <v/>
      </c>
      <c r="U187" s="28">
        <f>tbl_MTG_Set[[#This Row],[Released On]]+tbl_MTG_Set[[#This Row],[Sell Window Month Start]]*365.25/12</f>
        <v/>
      </c>
      <c r="V187" s="19">
        <f>_xlfn.xlookup(tbl_MTG_Set[[#This Row],[Type Name]], tbl_MTG_Set_Type[Set Type], tbl_MTG_Set_Type[Sell Window Month End], "(Set Type not found)", 0, 1)</f>
        <v/>
      </c>
      <c r="W187" s="28">
        <f>tbl_MTG_Set[[#This Row],[Released On]]+tbl_MTG_Set[[#This Row],[Sell Window Month End]]*365.25/12</f>
        <v/>
      </c>
      <c r="X187" s="28">
        <f>AND(NOW()&gt;=tbl_MTG_Set[[#This Row],[Sell Window Start]], NOW()&lt;=tbl_MTG_Set[[#This Row],[Sell Window End]])</f>
        <v/>
      </c>
      <c r="AG187" s="23" t="n"/>
      <c r="AH187" s="23" t="n"/>
      <c r="AJ187" s="23">
        <f t="array" ref="AJ187:AJ187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187" s="23">
        <f t="array" ref="AK187:AK187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187" s="24">
        <f>_xlfn.xlookup(tbl_MTG_Set[[#This Row],[Play Booster Box Product Id]], tbl_Product[Product Id], tbl_Product[Pack Size])</f>
        <v/>
      </c>
      <c r="AM187" s="23">
        <f>(tbl_MTG_Set[[#This Row],[Play Booster Box Cost]]+v_Item_Shipping_Cost_In)/tbl_MTG_Set[[#This Row],[Play Booster Box Size]]</f>
        <v/>
      </c>
      <c r="AN187" s="23" t="n"/>
      <c r="AO187" s="23" t="n"/>
      <c r="AP187" s="23" t="n"/>
      <c r="AQ187" s="23" t="n"/>
      <c r="AT187" s="23">
        <f>tbl_MTG_Set[[#This Row],[Play Booster Sell Price CardMarket]]*tbl_MTG_Set[[#This Row],[Play Booster Expected Market Value]]/tbl_MTG_Set[[#This Row],[Play Boost Sealed Market Value]]</f>
        <v/>
      </c>
    </row>
    <row r="188" ht="15" customHeight="1" s="20">
      <c r="A188" s="19" t="n">
        <v>793</v>
      </c>
      <c r="B188" s="19" t="inlineStr">
        <is>
          <t>Conflux CON</t>
        </is>
      </c>
      <c r="C188" s="19" t="n">
        <v>145</v>
      </c>
      <c r="D188" s="28" t="n">
        <v>39850</v>
      </c>
      <c r="F188" s="19" t="inlineStr">
        <is>
          <t>en es fr de it pt ja ko ru 汉语 漢語</t>
        </is>
      </c>
      <c r="G188" s="19" t="n">
        <v>1532</v>
      </c>
      <c r="H188" s="19">
        <f>MONTH(NOW())+12*YEAR(NOW())-MONTH(tbl_MTG_Set[[#This Row],[Released On]])-12*YEAR(tbl_MTG_Set[[#This Row],[Released On]])</f>
        <v/>
      </c>
      <c r="I188" s="19">
        <f>_xlfn.xlookup(tbl_MTG_Set[[#This Row],[Type Name]], tbl_MTG_Set_Type[Set Type], tbl_MTG_Set_Type[Index], "(Set Type not found)")</f>
        <v/>
      </c>
      <c r="J188" s="19">
        <f>_xlfn.xlookup(tbl_MTG_Set[[#This Row],[Type Name]], tbl_MTG_Set_Type[Set Type], tbl_MTG_Set_Type[Buy Window Month Start], "(Set Type not found)")</f>
        <v/>
      </c>
      <c r="K188" s="28">
        <f>tbl_MTG_Set[[#This Row],[Released On]]+tbl_MTG_Set[[#This Row],[Buy Window Month Start]]*365.25/12</f>
        <v/>
      </c>
      <c r="L188" s="19">
        <f>_xlfn.xlookup(tbl_MTG_Set[[#This Row],[Type Name]], tbl_MTG_Set_Type[Set Type], tbl_MTG_Set_Type[Buy Window Month End], "(Set Type not found)", 0, 1)</f>
        <v/>
      </c>
      <c r="M188" s="28">
        <f>tbl_MTG_Set[[#This Row],[Released On]]+tbl_MTG_Set[[#This Row],[Buy Window Month End]]*365.25/12</f>
        <v/>
      </c>
      <c r="N188" s="28">
        <f>AND(NOW()&gt;=tbl_MTG_Set[[#This Row],[Buy Window Start]], NOW()&lt;=tbl_MTG_Set[[#This Row],[Buy Window End]])</f>
        <v/>
      </c>
      <c r="O188" s="19">
        <f>_xlfn.xlookup(tbl_MTG_Set[[#This Row],[Type Name]], tbl_MTG_Set_Type[Set Type], tbl_MTG_Set_Type[Heavy Printing Window Month Start], "(Set Type not found)", 0, 1)</f>
        <v/>
      </c>
      <c r="P188" s="28">
        <f>tbl_MTG_Set[[#This Row],[Released On]]+tbl_MTG_Set[[#This Row],[Heavy Printing Window Month Start]]*365.25/12</f>
        <v/>
      </c>
      <c r="Q188" s="19">
        <f>_xlfn.xlookup(tbl_MTG_Set[[#This Row],[Type Name]], tbl_MTG_Set_Type[Set Type], tbl_MTG_Set_Type[Heavy Printing Window Month End], "(Set Type not found)", 0, 1)</f>
        <v/>
      </c>
      <c r="R188" s="28">
        <f>tbl_MTG_Set[[#This Row],[Released On]]+tbl_MTG_Set[[#This Row],[Heavy Printing Window Month End]]*365.25/12</f>
        <v/>
      </c>
      <c r="S188" s="28">
        <f>AND(NOW()&gt;=tbl_MTG_Set[[#This Row],[Heavy Printing Window Start]], NOW()&lt;=tbl_MTG_Set[[#This Row],[Heavy Printing Window End]])</f>
        <v/>
      </c>
      <c r="T188" s="19">
        <f>_xlfn.xlookup(tbl_MTG_Set[[#This Row],[Type Name]], tbl_MTG_Set_Type[Set Type], tbl_MTG_Set_Type[Sell Window Month Start], "(Set Type not found)", 0, 1)</f>
        <v/>
      </c>
      <c r="U188" s="28">
        <f>tbl_MTG_Set[[#This Row],[Released On]]+tbl_MTG_Set[[#This Row],[Sell Window Month Start]]*365.25/12</f>
        <v/>
      </c>
      <c r="V188" s="19">
        <f>_xlfn.xlookup(tbl_MTG_Set[[#This Row],[Type Name]], tbl_MTG_Set_Type[Set Type], tbl_MTG_Set_Type[Sell Window Month End], "(Set Type not found)", 0, 1)</f>
        <v/>
      </c>
      <c r="W188" s="28">
        <f>tbl_MTG_Set[[#This Row],[Released On]]+tbl_MTG_Set[[#This Row],[Sell Window Month End]]*365.25/12</f>
        <v/>
      </c>
      <c r="X188" s="28">
        <f>AND(NOW()&gt;=tbl_MTG_Set[[#This Row],[Sell Window Start]], NOW()&lt;=tbl_MTG_Set[[#This Row],[Sell Window End]])</f>
        <v/>
      </c>
      <c r="AG188" s="23" t="n"/>
      <c r="AH188" s="23" t="n"/>
      <c r="AJ188" s="23">
        <f t="array" ref="AJ188:AJ188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188" s="23">
        <f t="array" ref="AK188:AK188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188" s="24">
        <f>_xlfn.xlookup(tbl_MTG_Set[[#This Row],[Play Booster Box Product Id]], tbl_Product[Product Id], tbl_Product[Pack Size])</f>
        <v/>
      </c>
      <c r="AM188" s="23">
        <f>(tbl_MTG_Set[[#This Row],[Play Booster Box Cost]]+v_Item_Shipping_Cost_In)/tbl_MTG_Set[[#This Row],[Play Booster Box Size]]</f>
        <v/>
      </c>
      <c r="AN188" s="23" t="n"/>
      <c r="AO188" s="23" t="n"/>
      <c r="AP188" s="23" t="n"/>
      <c r="AQ188" s="23" t="n"/>
      <c r="AT188" s="23">
        <f>tbl_MTG_Set[[#This Row],[Play Booster Sell Price CardMarket]]*tbl_MTG_Set[[#This Row],[Play Booster Expected Market Value]]/tbl_MTG_Set[[#This Row],[Play Boost Sealed Market Value]]</f>
        <v/>
      </c>
    </row>
    <row r="189" ht="15" customHeight="1" s="20">
      <c r="A189" s="19" t="n">
        <v>794</v>
      </c>
      <c r="B189" s="19" t="inlineStr">
        <is>
          <t>Conflux Promos PCON</t>
        </is>
      </c>
      <c r="C189" s="19" t="n">
        <v>2</v>
      </c>
      <c r="D189" s="28" t="n">
        <v>39850</v>
      </c>
      <c r="F189" s="19" t="inlineStr">
        <is>
          <t>en es fr de it pt ja ko ru 汉语 漢語</t>
        </is>
      </c>
      <c r="G189" s="19" t="n">
        <v>1534</v>
      </c>
      <c r="H189" s="19">
        <f>MONTH(NOW())+12*YEAR(NOW())-MONTH(tbl_MTG_Set[[#This Row],[Released On]])-12*YEAR(tbl_MTG_Set[[#This Row],[Released On]])</f>
        <v/>
      </c>
      <c r="I189" s="19">
        <f>_xlfn.xlookup(tbl_MTG_Set[[#This Row],[Type Name]], tbl_MTG_Set_Type[Set Type], tbl_MTG_Set_Type[Index], "(Set Type not found)")</f>
        <v/>
      </c>
      <c r="J189" s="19">
        <f>_xlfn.xlookup(tbl_MTG_Set[[#This Row],[Type Name]], tbl_MTG_Set_Type[Set Type], tbl_MTG_Set_Type[Buy Window Month Start], "(Set Type not found)")</f>
        <v/>
      </c>
      <c r="K189" s="28">
        <f>tbl_MTG_Set[[#This Row],[Released On]]+tbl_MTG_Set[[#This Row],[Buy Window Month Start]]*365.25/12</f>
        <v/>
      </c>
      <c r="L189" s="19">
        <f>_xlfn.xlookup(tbl_MTG_Set[[#This Row],[Type Name]], tbl_MTG_Set_Type[Set Type], tbl_MTG_Set_Type[Buy Window Month End], "(Set Type not found)", 0, 1)</f>
        <v/>
      </c>
      <c r="M189" s="28">
        <f>tbl_MTG_Set[[#This Row],[Released On]]+tbl_MTG_Set[[#This Row],[Buy Window Month End]]*365.25/12</f>
        <v/>
      </c>
      <c r="N189" s="28">
        <f>AND(NOW()&gt;=tbl_MTG_Set[[#This Row],[Buy Window Start]], NOW()&lt;=tbl_MTG_Set[[#This Row],[Buy Window End]])</f>
        <v/>
      </c>
      <c r="O189" s="19">
        <f>_xlfn.xlookup(tbl_MTG_Set[[#This Row],[Type Name]], tbl_MTG_Set_Type[Set Type], tbl_MTG_Set_Type[Heavy Printing Window Month Start], "(Set Type not found)", 0, 1)</f>
        <v/>
      </c>
      <c r="P189" s="28">
        <f>tbl_MTG_Set[[#This Row],[Released On]]+tbl_MTG_Set[[#This Row],[Heavy Printing Window Month Start]]*365.25/12</f>
        <v/>
      </c>
      <c r="Q189" s="19">
        <f>_xlfn.xlookup(tbl_MTG_Set[[#This Row],[Type Name]], tbl_MTG_Set_Type[Set Type], tbl_MTG_Set_Type[Heavy Printing Window Month End], "(Set Type not found)", 0, 1)</f>
        <v/>
      </c>
      <c r="R189" s="28">
        <f>tbl_MTG_Set[[#This Row],[Released On]]+tbl_MTG_Set[[#This Row],[Heavy Printing Window Month End]]*365.25/12</f>
        <v/>
      </c>
      <c r="S189" s="28">
        <f>AND(NOW()&gt;=tbl_MTG_Set[[#This Row],[Heavy Printing Window Start]], NOW()&lt;=tbl_MTG_Set[[#This Row],[Heavy Printing Window End]])</f>
        <v/>
      </c>
      <c r="T189" s="19">
        <f>_xlfn.xlookup(tbl_MTG_Set[[#This Row],[Type Name]], tbl_MTG_Set_Type[Set Type], tbl_MTG_Set_Type[Sell Window Month Start], "(Set Type not found)", 0, 1)</f>
        <v/>
      </c>
      <c r="U189" s="28">
        <f>tbl_MTG_Set[[#This Row],[Released On]]+tbl_MTG_Set[[#This Row],[Sell Window Month Start]]*365.25/12</f>
        <v/>
      </c>
      <c r="V189" s="19">
        <f>_xlfn.xlookup(tbl_MTG_Set[[#This Row],[Type Name]], tbl_MTG_Set_Type[Set Type], tbl_MTG_Set_Type[Sell Window Month End], "(Set Type not found)", 0, 1)</f>
        <v/>
      </c>
      <c r="W189" s="28">
        <f>tbl_MTG_Set[[#This Row],[Released On]]+tbl_MTG_Set[[#This Row],[Sell Window Month End]]*365.25/12</f>
        <v/>
      </c>
      <c r="X189" s="28">
        <f>AND(NOW()&gt;=tbl_MTG_Set[[#This Row],[Sell Window Start]], NOW()&lt;=tbl_MTG_Set[[#This Row],[Sell Window End]])</f>
        <v/>
      </c>
      <c r="AG189" s="23" t="n"/>
      <c r="AH189" s="23" t="n"/>
      <c r="AJ189" s="23">
        <f t="array" ref="AJ189:AJ189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189" s="23">
        <f t="array" ref="AK189:AK189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189" s="24">
        <f>_xlfn.xlookup(tbl_MTG_Set[[#This Row],[Play Booster Box Product Id]], tbl_Product[Product Id], tbl_Product[Pack Size])</f>
        <v/>
      </c>
      <c r="AM189" s="23">
        <f>(tbl_MTG_Set[[#This Row],[Play Booster Box Cost]]+v_Item_Shipping_Cost_In)/tbl_MTG_Set[[#This Row],[Play Booster Box Size]]</f>
        <v/>
      </c>
      <c r="AN189" s="23" t="n"/>
      <c r="AO189" s="23" t="n"/>
      <c r="AP189" s="23" t="n"/>
      <c r="AQ189" s="23" t="n"/>
      <c r="AT189" s="23">
        <f>tbl_MTG_Set[[#This Row],[Play Booster Sell Price CardMarket]]*tbl_MTG_Set[[#This Row],[Play Booster Expected Market Value]]/tbl_MTG_Set[[#This Row],[Play Boost Sealed Market Value]]</f>
        <v/>
      </c>
    </row>
    <row r="190" ht="15" customHeight="1" s="20">
      <c r="A190" s="19" t="n">
        <v>795</v>
      </c>
      <c r="B190" s="19" t="inlineStr">
        <is>
          <t>Conflux Tokens TCON</t>
        </is>
      </c>
      <c r="C190" s="19" t="n">
        <v>2</v>
      </c>
      <c r="D190" s="28" t="n">
        <v>39850</v>
      </c>
      <c r="F190" s="19" t="inlineStr">
        <is>
          <t>en es fr de it pt ja ko ru 汉语 漢語</t>
        </is>
      </c>
      <c r="G190" s="19" t="n">
        <v>1536</v>
      </c>
      <c r="H190" s="19">
        <f>MONTH(NOW())+12*YEAR(NOW())-MONTH(tbl_MTG_Set[[#This Row],[Released On]])-12*YEAR(tbl_MTG_Set[[#This Row],[Released On]])</f>
        <v/>
      </c>
      <c r="I190" s="19">
        <f>_xlfn.xlookup(tbl_MTG_Set[[#This Row],[Type Name]], tbl_MTG_Set_Type[Set Type], tbl_MTG_Set_Type[Index], "(Set Type not found)")</f>
        <v/>
      </c>
      <c r="J190" s="19">
        <f>_xlfn.xlookup(tbl_MTG_Set[[#This Row],[Type Name]], tbl_MTG_Set_Type[Set Type], tbl_MTG_Set_Type[Buy Window Month Start], "(Set Type not found)")</f>
        <v/>
      </c>
      <c r="K190" s="28">
        <f>tbl_MTG_Set[[#This Row],[Released On]]+tbl_MTG_Set[[#This Row],[Buy Window Month Start]]*365.25/12</f>
        <v/>
      </c>
      <c r="L190" s="19">
        <f>_xlfn.xlookup(tbl_MTG_Set[[#This Row],[Type Name]], tbl_MTG_Set_Type[Set Type], tbl_MTG_Set_Type[Buy Window Month End], "(Set Type not found)", 0, 1)</f>
        <v/>
      </c>
      <c r="M190" s="28">
        <f>tbl_MTG_Set[[#This Row],[Released On]]+tbl_MTG_Set[[#This Row],[Buy Window Month End]]*365.25/12</f>
        <v/>
      </c>
      <c r="N190" s="28">
        <f>AND(NOW()&gt;=tbl_MTG_Set[[#This Row],[Buy Window Start]], NOW()&lt;=tbl_MTG_Set[[#This Row],[Buy Window End]])</f>
        <v/>
      </c>
      <c r="O190" s="19">
        <f>_xlfn.xlookup(tbl_MTG_Set[[#This Row],[Type Name]], tbl_MTG_Set_Type[Set Type], tbl_MTG_Set_Type[Heavy Printing Window Month Start], "(Set Type not found)", 0, 1)</f>
        <v/>
      </c>
      <c r="P190" s="28">
        <f>tbl_MTG_Set[[#This Row],[Released On]]+tbl_MTG_Set[[#This Row],[Heavy Printing Window Month Start]]*365.25/12</f>
        <v/>
      </c>
      <c r="Q190" s="19">
        <f>_xlfn.xlookup(tbl_MTG_Set[[#This Row],[Type Name]], tbl_MTG_Set_Type[Set Type], tbl_MTG_Set_Type[Heavy Printing Window Month End], "(Set Type not found)", 0, 1)</f>
        <v/>
      </c>
      <c r="R190" s="28">
        <f>tbl_MTG_Set[[#This Row],[Released On]]+tbl_MTG_Set[[#This Row],[Heavy Printing Window Month End]]*365.25/12</f>
        <v/>
      </c>
      <c r="S190" s="28">
        <f>AND(NOW()&gt;=tbl_MTG_Set[[#This Row],[Heavy Printing Window Start]], NOW()&lt;=tbl_MTG_Set[[#This Row],[Heavy Printing Window End]])</f>
        <v/>
      </c>
      <c r="T190" s="19">
        <f>_xlfn.xlookup(tbl_MTG_Set[[#This Row],[Type Name]], tbl_MTG_Set_Type[Set Type], tbl_MTG_Set_Type[Sell Window Month Start], "(Set Type not found)", 0, 1)</f>
        <v/>
      </c>
      <c r="U190" s="28">
        <f>tbl_MTG_Set[[#This Row],[Released On]]+tbl_MTG_Set[[#This Row],[Sell Window Month Start]]*365.25/12</f>
        <v/>
      </c>
      <c r="V190" s="19">
        <f>_xlfn.xlookup(tbl_MTG_Set[[#This Row],[Type Name]], tbl_MTG_Set_Type[Set Type], tbl_MTG_Set_Type[Sell Window Month End], "(Set Type not found)", 0, 1)</f>
        <v/>
      </c>
      <c r="W190" s="28">
        <f>tbl_MTG_Set[[#This Row],[Released On]]+tbl_MTG_Set[[#This Row],[Sell Window Month End]]*365.25/12</f>
        <v/>
      </c>
      <c r="X190" s="28">
        <f>AND(NOW()&gt;=tbl_MTG_Set[[#This Row],[Sell Window Start]], NOW()&lt;=tbl_MTG_Set[[#This Row],[Sell Window End]])</f>
        <v/>
      </c>
      <c r="AG190" s="23" t="n"/>
      <c r="AH190" s="23" t="n"/>
      <c r="AJ190" s="23">
        <f t="array" ref="AJ190:AJ190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190" s="23">
        <f t="array" ref="AK190:AK190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190" s="24">
        <f>_xlfn.xlookup(tbl_MTG_Set[[#This Row],[Play Booster Box Product Id]], tbl_Product[Product Id], tbl_Product[Pack Size])</f>
        <v/>
      </c>
      <c r="AM190" s="23">
        <f>(tbl_MTG_Set[[#This Row],[Play Booster Box Cost]]+v_Item_Shipping_Cost_In)/tbl_MTG_Set[[#This Row],[Play Booster Box Size]]</f>
        <v/>
      </c>
      <c r="AN190" s="23" t="n"/>
      <c r="AO190" s="23" t="n"/>
      <c r="AP190" s="23" t="n"/>
      <c r="AQ190" s="23" t="n"/>
      <c r="AT190" s="23">
        <f>tbl_MTG_Set[[#This Row],[Play Booster Sell Price CardMarket]]*tbl_MTG_Set[[#This Row],[Play Booster Expected Market Value]]/tbl_MTG_Set[[#This Row],[Play Boost Sealed Market Value]]</f>
        <v/>
      </c>
    </row>
    <row r="191" ht="15" customHeight="1" s="20">
      <c r="A191" s="19" t="n">
        <v>638</v>
      </c>
      <c r="B191" s="19" t="inlineStr">
        <is>
          <t>Conspiracy CNS</t>
        </is>
      </c>
      <c r="C191" s="19" t="n">
        <v>210</v>
      </c>
      <c r="D191" s="28" t="n">
        <v>41796</v>
      </c>
      <c r="F191" s="19" t="inlineStr">
        <is>
          <t>en es fr de it pt ja ko ru 汉语 漢語</t>
        </is>
      </c>
      <c r="G191" s="19" t="n">
        <v>1222</v>
      </c>
      <c r="H191" s="19">
        <f>MONTH(NOW())+12*YEAR(NOW())-MONTH(tbl_MTG_Set[[#This Row],[Released On]])-12*YEAR(tbl_MTG_Set[[#This Row],[Released On]])</f>
        <v/>
      </c>
      <c r="I191" s="19">
        <f>_xlfn.xlookup(tbl_MTG_Set[[#This Row],[Type Name]], tbl_MTG_Set_Type[Set Type], tbl_MTG_Set_Type[Index], "(Set Type not found)")</f>
        <v/>
      </c>
      <c r="J191" s="19">
        <f>_xlfn.xlookup(tbl_MTG_Set[[#This Row],[Type Name]], tbl_MTG_Set_Type[Set Type], tbl_MTG_Set_Type[Buy Window Month Start], "(Set Type not found)")</f>
        <v/>
      </c>
      <c r="K191" s="28">
        <f>tbl_MTG_Set[[#This Row],[Released On]]+tbl_MTG_Set[[#This Row],[Buy Window Month Start]]*365.25/12</f>
        <v/>
      </c>
      <c r="L191" s="19">
        <f>_xlfn.xlookup(tbl_MTG_Set[[#This Row],[Type Name]], tbl_MTG_Set_Type[Set Type], tbl_MTG_Set_Type[Buy Window Month End], "(Set Type not found)", 0, 1)</f>
        <v/>
      </c>
      <c r="M191" s="28">
        <f>tbl_MTG_Set[[#This Row],[Released On]]+tbl_MTG_Set[[#This Row],[Buy Window Month End]]*365.25/12</f>
        <v/>
      </c>
      <c r="N191" s="28">
        <f>AND(NOW()&gt;=tbl_MTG_Set[[#This Row],[Buy Window Start]], NOW()&lt;=tbl_MTG_Set[[#This Row],[Buy Window End]])</f>
        <v/>
      </c>
      <c r="O191" s="19">
        <f>_xlfn.xlookup(tbl_MTG_Set[[#This Row],[Type Name]], tbl_MTG_Set_Type[Set Type], tbl_MTG_Set_Type[Heavy Printing Window Month Start], "(Set Type not found)", 0, 1)</f>
        <v/>
      </c>
      <c r="P191" s="28">
        <f>tbl_MTG_Set[[#This Row],[Released On]]+tbl_MTG_Set[[#This Row],[Heavy Printing Window Month Start]]*365.25/12</f>
        <v/>
      </c>
      <c r="Q191" s="19">
        <f>_xlfn.xlookup(tbl_MTG_Set[[#This Row],[Type Name]], tbl_MTG_Set_Type[Set Type], tbl_MTG_Set_Type[Heavy Printing Window Month End], "(Set Type not found)", 0, 1)</f>
        <v/>
      </c>
      <c r="R191" s="28">
        <f>tbl_MTG_Set[[#This Row],[Released On]]+tbl_MTG_Set[[#This Row],[Heavy Printing Window Month End]]*365.25/12</f>
        <v/>
      </c>
      <c r="S191" s="28">
        <f>AND(NOW()&gt;=tbl_MTG_Set[[#This Row],[Heavy Printing Window Start]], NOW()&lt;=tbl_MTG_Set[[#This Row],[Heavy Printing Window End]])</f>
        <v/>
      </c>
      <c r="T191" s="19">
        <f>_xlfn.xlookup(tbl_MTG_Set[[#This Row],[Type Name]], tbl_MTG_Set_Type[Set Type], tbl_MTG_Set_Type[Sell Window Month Start], "(Set Type not found)", 0, 1)</f>
        <v/>
      </c>
      <c r="U191" s="28">
        <f>tbl_MTG_Set[[#This Row],[Released On]]+tbl_MTG_Set[[#This Row],[Sell Window Month Start]]*365.25/12</f>
        <v/>
      </c>
      <c r="V191" s="19">
        <f>_xlfn.xlookup(tbl_MTG_Set[[#This Row],[Type Name]], tbl_MTG_Set_Type[Set Type], tbl_MTG_Set_Type[Sell Window Month End], "(Set Type not found)", 0, 1)</f>
        <v/>
      </c>
      <c r="W191" s="28">
        <f>tbl_MTG_Set[[#This Row],[Released On]]+tbl_MTG_Set[[#This Row],[Sell Window Month End]]*365.25/12</f>
        <v/>
      </c>
      <c r="X191" s="28">
        <f>AND(NOW()&gt;=tbl_MTG_Set[[#This Row],[Sell Window Start]], NOW()&lt;=tbl_MTG_Set[[#This Row],[Sell Window End]])</f>
        <v/>
      </c>
      <c r="AG191" s="23" t="n"/>
      <c r="AH191" s="23" t="n"/>
      <c r="AJ191" s="23">
        <f t="array" ref="AJ191:AJ191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191" s="23">
        <f t="array" ref="AK191:AK191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191" s="24">
        <f>_xlfn.xlookup(tbl_MTG_Set[[#This Row],[Play Booster Box Product Id]], tbl_Product[Product Id], tbl_Product[Pack Size])</f>
        <v/>
      </c>
      <c r="AM191" s="23">
        <f>(tbl_MTG_Set[[#This Row],[Play Booster Box Cost]]+v_Item_Shipping_Cost_In)/tbl_MTG_Set[[#This Row],[Play Booster Box Size]]</f>
        <v/>
      </c>
      <c r="AN191" s="23" t="n"/>
      <c r="AO191" s="23" t="n"/>
      <c r="AP191" s="23" t="n"/>
      <c r="AQ191" s="23" t="n"/>
      <c r="AT191" s="23">
        <f>tbl_MTG_Set[[#This Row],[Play Booster Sell Price CardMarket]]*tbl_MTG_Set[[#This Row],[Play Booster Expected Market Value]]/tbl_MTG_Set[[#This Row],[Play Boost Sealed Market Value]]</f>
        <v/>
      </c>
    </row>
    <row r="192" ht="15" customHeight="1" s="20">
      <c r="A192" s="19" t="n">
        <v>639</v>
      </c>
      <c r="B192" s="19" t="inlineStr">
        <is>
          <t>Conspiracy Promos PCNS</t>
        </is>
      </c>
      <c r="C192" s="19" t="n">
        <v>1</v>
      </c>
      <c r="D192" s="28" t="n">
        <v>41796</v>
      </c>
      <c r="F192" s="19" t="inlineStr">
        <is>
          <t>en es fr de it pt ja ko ru 汉语 漢語</t>
        </is>
      </c>
      <c r="G192" s="19" t="n">
        <v>1224</v>
      </c>
      <c r="H192" s="19">
        <f>MONTH(NOW())+12*YEAR(NOW())-MONTH(tbl_MTG_Set[[#This Row],[Released On]])-12*YEAR(tbl_MTG_Set[[#This Row],[Released On]])</f>
        <v/>
      </c>
      <c r="I192" s="19">
        <f>_xlfn.xlookup(tbl_MTG_Set[[#This Row],[Type Name]], tbl_MTG_Set_Type[Set Type], tbl_MTG_Set_Type[Index], "(Set Type not found)")</f>
        <v/>
      </c>
      <c r="J192" s="19">
        <f>_xlfn.xlookup(tbl_MTG_Set[[#This Row],[Type Name]], tbl_MTG_Set_Type[Set Type], tbl_MTG_Set_Type[Buy Window Month Start], "(Set Type not found)")</f>
        <v/>
      </c>
      <c r="K192" s="28">
        <f>tbl_MTG_Set[[#This Row],[Released On]]+tbl_MTG_Set[[#This Row],[Buy Window Month Start]]*365.25/12</f>
        <v/>
      </c>
      <c r="L192" s="19">
        <f>_xlfn.xlookup(tbl_MTG_Set[[#This Row],[Type Name]], tbl_MTG_Set_Type[Set Type], tbl_MTG_Set_Type[Buy Window Month End], "(Set Type not found)", 0, 1)</f>
        <v/>
      </c>
      <c r="M192" s="28">
        <f>tbl_MTG_Set[[#This Row],[Released On]]+tbl_MTG_Set[[#This Row],[Buy Window Month End]]*365.25/12</f>
        <v/>
      </c>
      <c r="N192" s="28">
        <f>AND(NOW()&gt;=tbl_MTG_Set[[#This Row],[Buy Window Start]], NOW()&lt;=tbl_MTG_Set[[#This Row],[Buy Window End]])</f>
        <v/>
      </c>
      <c r="O192" s="19">
        <f>_xlfn.xlookup(tbl_MTG_Set[[#This Row],[Type Name]], tbl_MTG_Set_Type[Set Type], tbl_MTG_Set_Type[Heavy Printing Window Month Start], "(Set Type not found)", 0, 1)</f>
        <v/>
      </c>
      <c r="P192" s="28">
        <f>tbl_MTG_Set[[#This Row],[Released On]]+tbl_MTG_Set[[#This Row],[Heavy Printing Window Month Start]]*365.25/12</f>
        <v/>
      </c>
      <c r="Q192" s="19">
        <f>_xlfn.xlookup(tbl_MTG_Set[[#This Row],[Type Name]], tbl_MTG_Set_Type[Set Type], tbl_MTG_Set_Type[Heavy Printing Window Month End], "(Set Type not found)", 0, 1)</f>
        <v/>
      </c>
      <c r="R192" s="28">
        <f>tbl_MTG_Set[[#This Row],[Released On]]+tbl_MTG_Set[[#This Row],[Heavy Printing Window Month End]]*365.25/12</f>
        <v/>
      </c>
      <c r="S192" s="28">
        <f>AND(NOW()&gt;=tbl_MTG_Set[[#This Row],[Heavy Printing Window Start]], NOW()&lt;=tbl_MTG_Set[[#This Row],[Heavy Printing Window End]])</f>
        <v/>
      </c>
      <c r="T192" s="19">
        <f>_xlfn.xlookup(tbl_MTG_Set[[#This Row],[Type Name]], tbl_MTG_Set_Type[Set Type], tbl_MTG_Set_Type[Sell Window Month Start], "(Set Type not found)", 0, 1)</f>
        <v/>
      </c>
      <c r="U192" s="28">
        <f>tbl_MTG_Set[[#This Row],[Released On]]+tbl_MTG_Set[[#This Row],[Sell Window Month Start]]*365.25/12</f>
        <v/>
      </c>
      <c r="V192" s="19">
        <f>_xlfn.xlookup(tbl_MTG_Set[[#This Row],[Type Name]], tbl_MTG_Set_Type[Set Type], tbl_MTG_Set_Type[Sell Window Month End], "(Set Type not found)", 0, 1)</f>
        <v/>
      </c>
      <c r="W192" s="28">
        <f>tbl_MTG_Set[[#This Row],[Released On]]+tbl_MTG_Set[[#This Row],[Sell Window Month End]]*365.25/12</f>
        <v/>
      </c>
      <c r="X192" s="28">
        <f>AND(NOW()&gt;=tbl_MTG_Set[[#This Row],[Sell Window Start]], NOW()&lt;=tbl_MTG_Set[[#This Row],[Sell Window End]])</f>
        <v/>
      </c>
      <c r="AG192" s="23" t="n"/>
      <c r="AH192" s="23" t="n"/>
      <c r="AJ192" s="23">
        <f t="array" ref="AJ192:AJ192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192" s="23">
        <f t="array" ref="AK192:AK192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192" s="24">
        <f>_xlfn.xlookup(tbl_MTG_Set[[#This Row],[Play Booster Box Product Id]], tbl_Product[Product Id], tbl_Product[Pack Size])</f>
        <v/>
      </c>
      <c r="AM192" s="23">
        <f>(tbl_MTG_Set[[#This Row],[Play Booster Box Cost]]+v_Item_Shipping_Cost_In)/tbl_MTG_Set[[#This Row],[Play Booster Box Size]]</f>
        <v/>
      </c>
      <c r="AN192" s="23" t="n"/>
      <c r="AO192" s="23" t="n"/>
      <c r="AP192" s="23" t="n"/>
      <c r="AQ192" s="23" t="n"/>
      <c r="AT192" s="23">
        <f>tbl_MTG_Set[[#This Row],[Play Booster Sell Price CardMarket]]*tbl_MTG_Set[[#This Row],[Play Booster Expected Market Value]]/tbl_MTG_Set[[#This Row],[Play Boost Sealed Market Value]]</f>
        <v/>
      </c>
    </row>
    <row r="193" ht="15" customHeight="1" s="20">
      <c r="A193" s="19" t="n">
        <v>640</v>
      </c>
      <c r="B193" s="19" t="inlineStr">
        <is>
          <t>Conspiracy Tokens TCNS</t>
        </is>
      </c>
      <c r="C193" s="19" t="n">
        <v>9</v>
      </c>
      <c r="D193" s="28" t="n">
        <v>41796</v>
      </c>
      <c r="F193" s="19" t="inlineStr">
        <is>
          <t>en es fr de it pt ja ko ru 汉语 漢語</t>
        </is>
      </c>
      <c r="G193" s="19" t="n">
        <v>1226</v>
      </c>
      <c r="H193" s="19">
        <f>MONTH(NOW())+12*YEAR(NOW())-MONTH(tbl_MTG_Set[[#This Row],[Released On]])-12*YEAR(tbl_MTG_Set[[#This Row],[Released On]])</f>
        <v/>
      </c>
      <c r="I193" s="19">
        <f>_xlfn.xlookup(tbl_MTG_Set[[#This Row],[Type Name]], tbl_MTG_Set_Type[Set Type], tbl_MTG_Set_Type[Index], "(Set Type not found)")</f>
        <v/>
      </c>
      <c r="J193" s="19">
        <f>_xlfn.xlookup(tbl_MTG_Set[[#This Row],[Type Name]], tbl_MTG_Set_Type[Set Type], tbl_MTG_Set_Type[Buy Window Month Start], "(Set Type not found)")</f>
        <v/>
      </c>
      <c r="K193" s="28">
        <f>tbl_MTG_Set[[#This Row],[Released On]]+tbl_MTG_Set[[#This Row],[Buy Window Month Start]]*365.25/12</f>
        <v/>
      </c>
      <c r="L193" s="19">
        <f>_xlfn.xlookup(tbl_MTG_Set[[#This Row],[Type Name]], tbl_MTG_Set_Type[Set Type], tbl_MTG_Set_Type[Buy Window Month End], "(Set Type not found)", 0, 1)</f>
        <v/>
      </c>
      <c r="M193" s="28">
        <f>tbl_MTG_Set[[#This Row],[Released On]]+tbl_MTG_Set[[#This Row],[Buy Window Month End]]*365.25/12</f>
        <v/>
      </c>
      <c r="N193" s="28">
        <f>AND(NOW()&gt;=tbl_MTG_Set[[#This Row],[Buy Window Start]], NOW()&lt;=tbl_MTG_Set[[#This Row],[Buy Window End]])</f>
        <v/>
      </c>
      <c r="O193" s="19">
        <f>_xlfn.xlookup(tbl_MTG_Set[[#This Row],[Type Name]], tbl_MTG_Set_Type[Set Type], tbl_MTG_Set_Type[Heavy Printing Window Month Start], "(Set Type not found)", 0, 1)</f>
        <v/>
      </c>
      <c r="P193" s="28">
        <f>tbl_MTG_Set[[#This Row],[Released On]]+tbl_MTG_Set[[#This Row],[Heavy Printing Window Month Start]]*365.25/12</f>
        <v/>
      </c>
      <c r="Q193" s="19">
        <f>_xlfn.xlookup(tbl_MTG_Set[[#This Row],[Type Name]], tbl_MTG_Set_Type[Set Type], tbl_MTG_Set_Type[Heavy Printing Window Month End], "(Set Type not found)", 0, 1)</f>
        <v/>
      </c>
      <c r="R193" s="28">
        <f>tbl_MTG_Set[[#This Row],[Released On]]+tbl_MTG_Set[[#This Row],[Heavy Printing Window Month End]]*365.25/12</f>
        <v/>
      </c>
      <c r="S193" s="28">
        <f>AND(NOW()&gt;=tbl_MTG_Set[[#This Row],[Heavy Printing Window Start]], NOW()&lt;=tbl_MTG_Set[[#This Row],[Heavy Printing Window End]])</f>
        <v/>
      </c>
      <c r="T193" s="19">
        <f>_xlfn.xlookup(tbl_MTG_Set[[#This Row],[Type Name]], tbl_MTG_Set_Type[Set Type], tbl_MTG_Set_Type[Sell Window Month Start], "(Set Type not found)", 0, 1)</f>
        <v/>
      </c>
      <c r="U193" s="28">
        <f>tbl_MTG_Set[[#This Row],[Released On]]+tbl_MTG_Set[[#This Row],[Sell Window Month Start]]*365.25/12</f>
        <v/>
      </c>
      <c r="V193" s="19">
        <f>_xlfn.xlookup(tbl_MTG_Set[[#This Row],[Type Name]], tbl_MTG_Set_Type[Set Type], tbl_MTG_Set_Type[Sell Window Month End], "(Set Type not found)", 0, 1)</f>
        <v/>
      </c>
      <c r="W193" s="28">
        <f>tbl_MTG_Set[[#This Row],[Released On]]+tbl_MTG_Set[[#This Row],[Sell Window Month End]]*365.25/12</f>
        <v/>
      </c>
      <c r="X193" s="28">
        <f>AND(NOW()&gt;=tbl_MTG_Set[[#This Row],[Sell Window Start]], NOW()&lt;=tbl_MTG_Set[[#This Row],[Sell Window End]])</f>
        <v/>
      </c>
      <c r="AG193" s="23" t="n"/>
      <c r="AH193" s="23" t="n"/>
      <c r="AJ193" s="23">
        <f t="array" ref="AJ193:AJ193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193" s="23">
        <f t="array" ref="AK193:AK193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193" s="24">
        <f>_xlfn.xlookup(tbl_MTG_Set[[#This Row],[Play Booster Box Product Id]], tbl_Product[Product Id], tbl_Product[Pack Size])</f>
        <v/>
      </c>
      <c r="AM193" s="23">
        <f>(tbl_MTG_Set[[#This Row],[Play Booster Box Cost]]+v_Item_Shipping_Cost_In)/tbl_MTG_Set[[#This Row],[Play Booster Box Size]]</f>
        <v/>
      </c>
      <c r="AN193" s="23" t="n"/>
      <c r="AO193" s="23" t="n"/>
      <c r="AP193" s="23" t="n"/>
      <c r="AQ193" s="23" t="n"/>
      <c r="AT193" s="23">
        <f>tbl_MTG_Set[[#This Row],[Play Booster Sell Price CardMarket]]*tbl_MTG_Set[[#This Row],[Play Booster Expected Market Value]]/tbl_MTG_Set[[#This Row],[Play Boost Sealed Market Value]]</f>
        <v/>
      </c>
    </row>
    <row r="194" ht="15" customHeight="1" s="20">
      <c r="A194" s="19" t="n">
        <v>563</v>
      </c>
      <c r="B194" s="19" t="inlineStr">
        <is>
          <t>Conspiracy: Take the Crown CN2</t>
        </is>
      </c>
      <c r="C194" s="19" t="n">
        <v>222</v>
      </c>
      <c r="D194" s="28" t="n">
        <v>42608</v>
      </c>
      <c r="F194" s="19" t="inlineStr">
        <is>
          <t>en es fr de it pt ja ko ru 汉语 漢語</t>
        </is>
      </c>
      <c r="G194" s="19" t="n">
        <v>1072</v>
      </c>
      <c r="H194" s="19">
        <f>MONTH(NOW())+12*YEAR(NOW())-MONTH(tbl_MTG_Set[[#This Row],[Released On]])-12*YEAR(tbl_MTG_Set[[#This Row],[Released On]])</f>
        <v/>
      </c>
      <c r="I194" s="19">
        <f>_xlfn.xlookup(tbl_MTG_Set[[#This Row],[Type Name]], tbl_MTG_Set_Type[Set Type], tbl_MTG_Set_Type[Index], "(Set Type not found)")</f>
        <v/>
      </c>
      <c r="J194" s="19">
        <f>_xlfn.xlookup(tbl_MTG_Set[[#This Row],[Type Name]], tbl_MTG_Set_Type[Set Type], tbl_MTG_Set_Type[Buy Window Month Start], "(Set Type not found)")</f>
        <v/>
      </c>
      <c r="K194" s="28">
        <f>tbl_MTG_Set[[#This Row],[Released On]]+tbl_MTG_Set[[#This Row],[Buy Window Month Start]]*365.25/12</f>
        <v/>
      </c>
      <c r="L194" s="19">
        <f>_xlfn.xlookup(tbl_MTG_Set[[#This Row],[Type Name]], tbl_MTG_Set_Type[Set Type], tbl_MTG_Set_Type[Buy Window Month End], "(Set Type not found)", 0, 1)</f>
        <v/>
      </c>
      <c r="M194" s="28">
        <f>tbl_MTG_Set[[#This Row],[Released On]]+tbl_MTG_Set[[#This Row],[Buy Window Month End]]*365.25/12</f>
        <v/>
      </c>
      <c r="N194" s="28">
        <f>AND(NOW()&gt;=tbl_MTG_Set[[#This Row],[Buy Window Start]], NOW()&lt;=tbl_MTG_Set[[#This Row],[Buy Window End]])</f>
        <v/>
      </c>
      <c r="O194" s="19">
        <f>_xlfn.xlookup(tbl_MTG_Set[[#This Row],[Type Name]], tbl_MTG_Set_Type[Set Type], tbl_MTG_Set_Type[Heavy Printing Window Month Start], "(Set Type not found)", 0, 1)</f>
        <v/>
      </c>
      <c r="P194" s="28">
        <f>tbl_MTG_Set[[#This Row],[Released On]]+tbl_MTG_Set[[#This Row],[Heavy Printing Window Month Start]]*365.25/12</f>
        <v/>
      </c>
      <c r="Q194" s="19">
        <f>_xlfn.xlookup(tbl_MTG_Set[[#This Row],[Type Name]], tbl_MTG_Set_Type[Set Type], tbl_MTG_Set_Type[Heavy Printing Window Month End], "(Set Type not found)", 0, 1)</f>
        <v/>
      </c>
      <c r="R194" s="28">
        <f>tbl_MTG_Set[[#This Row],[Released On]]+tbl_MTG_Set[[#This Row],[Heavy Printing Window Month End]]*365.25/12</f>
        <v/>
      </c>
      <c r="S194" s="28">
        <f>AND(NOW()&gt;=tbl_MTG_Set[[#This Row],[Heavy Printing Window Start]], NOW()&lt;=tbl_MTG_Set[[#This Row],[Heavy Printing Window End]])</f>
        <v/>
      </c>
      <c r="T194" s="19">
        <f>_xlfn.xlookup(tbl_MTG_Set[[#This Row],[Type Name]], tbl_MTG_Set_Type[Set Type], tbl_MTG_Set_Type[Sell Window Month Start], "(Set Type not found)", 0, 1)</f>
        <v/>
      </c>
      <c r="U194" s="28">
        <f>tbl_MTG_Set[[#This Row],[Released On]]+tbl_MTG_Set[[#This Row],[Sell Window Month Start]]*365.25/12</f>
        <v/>
      </c>
      <c r="V194" s="19">
        <f>_xlfn.xlookup(tbl_MTG_Set[[#This Row],[Type Name]], tbl_MTG_Set_Type[Set Type], tbl_MTG_Set_Type[Sell Window Month End], "(Set Type not found)", 0, 1)</f>
        <v/>
      </c>
      <c r="W194" s="28">
        <f>tbl_MTG_Set[[#This Row],[Released On]]+tbl_MTG_Set[[#This Row],[Sell Window Month End]]*365.25/12</f>
        <v/>
      </c>
      <c r="X194" s="28">
        <f>AND(NOW()&gt;=tbl_MTG_Set[[#This Row],[Sell Window Start]], NOW()&lt;=tbl_MTG_Set[[#This Row],[Sell Window End]])</f>
        <v/>
      </c>
      <c r="AG194" s="23" t="n"/>
      <c r="AH194" s="23" t="n"/>
      <c r="AJ194" s="23">
        <f t="array" ref="AJ194:AJ194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194" s="23">
        <f t="array" ref="AK194:AK194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194" s="24">
        <f>_xlfn.xlookup(tbl_MTG_Set[[#This Row],[Play Booster Box Product Id]], tbl_Product[Product Id], tbl_Product[Pack Size])</f>
        <v/>
      </c>
      <c r="AM194" s="23">
        <f>(tbl_MTG_Set[[#This Row],[Play Booster Box Cost]]+v_Item_Shipping_Cost_In)/tbl_MTG_Set[[#This Row],[Play Booster Box Size]]</f>
        <v/>
      </c>
      <c r="AN194" s="23" t="n"/>
      <c r="AO194" s="23" t="n"/>
      <c r="AP194" s="23" t="n"/>
      <c r="AQ194" s="23" t="n"/>
      <c r="AT194" s="23">
        <f>tbl_MTG_Set[[#This Row],[Play Booster Sell Price CardMarket]]*tbl_MTG_Set[[#This Row],[Play Booster Expected Market Value]]/tbl_MTG_Set[[#This Row],[Play Boost Sealed Market Value]]</f>
        <v/>
      </c>
    </row>
    <row r="195" ht="15" customHeight="1" s="20">
      <c r="A195" s="19" t="n">
        <v>564</v>
      </c>
      <c r="B195" s="19" t="inlineStr">
        <is>
          <t>Conspiracy: Take the Crown Tokens TCN2</t>
        </is>
      </c>
      <c r="C195" s="19" t="n">
        <v>12</v>
      </c>
      <c r="D195" s="28" t="n">
        <v>42608</v>
      </c>
      <c r="F195" s="19" t="inlineStr">
        <is>
          <t>en es fr de it pt ja ko ru 汉语 漢語</t>
        </is>
      </c>
      <c r="G195" s="19" t="n">
        <v>1074</v>
      </c>
      <c r="H195" s="19">
        <f>MONTH(NOW())+12*YEAR(NOW())-MONTH(tbl_MTG_Set[[#This Row],[Released On]])-12*YEAR(tbl_MTG_Set[[#This Row],[Released On]])</f>
        <v/>
      </c>
      <c r="I195" s="19">
        <f>_xlfn.xlookup(tbl_MTG_Set[[#This Row],[Type Name]], tbl_MTG_Set_Type[Set Type], tbl_MTG_Set_Type[Index], "(Set Type not found)")</f>
        <v/>
      </c>
      <c r="J195" s="19">
        <f>_xlfn.xlookup(tbl_MTG_Set[[#This Row],[Type Name]], tbl_MTG_Set_Type[Set Type], tbl_MTG_Set_Type[Buy Window Month Start], "(Set Type not found)")</f>
        <v/>
      </c>
      <c r="K195" s="28">
        <f>tbl_MTG_Set[[#This Row],[Released On]]+tbl_MTG_Set[[#This Row],[Buy Window Month Start]]*365.25/12</f>
        <v/>
      </c>
      <c r="L195" s="19">
        <f>_xlfn.xlookup(tbl_MTG_Set[[#This Row],[Type Name]], tbl_MTG_Set_Type[Set Type], tbl_MTG_Set_Type[Buy Window Month End], "(Set Type not found)", 0, 1)</f>
        <v/>
      </c>
      <c r="M195" s="28">
        <f>tbl_MTG_Set[[#This Row],[Released On]]+tbl_MTG_Set[[#This Row],[Buy Window Month End]]*365.25/12</f>
        <v/>
      </c>
      <c r="N195" s="28">
        <f>AND(NOW()&gt;=tbl_MTG_Set[[#This Row],[Buy Window Start]], NOW()&lt;=tbl_MTG_Set[[#This Row],[Buy Window End]])</f>
        <v/>
      </c>
      <c r="O195" s="19">
        <f>_xlfn.xlookup(tbl_MTG_Set[[#This Row],[Type Name]], tbl_MTG_Set_Type[Set Type], tbl_MTG_Set_Type[Heavy Printing Window Month Start], "(Set Type not found)", 0, 1)</f>
        <v/>
      </c>
      <c r="P195" s="28">
        <f>tbl_MTG_Set[[#This Row],[Released On]]+tbl_MTG_Set[[#This Row],[Heavy Printing Window Month Start]]*365.25/12</f>
        <v/>
      </c>
      <c r="Q195" s="19">
        <f>_xlfn.xlookup(tbl_MTG_Set[[#This Row],[Type Name]], tbl_MTG_Set_Type[Set Type], tbl_MTG_Set_Type[Heavy Printing Window Month End], "(Set Type not found)", 0, 1)</f>
        <v/>
      </c>
      <c r="R195" s="28">
        <f>tbl_MTG_Set[[#This Row],[Released On]]+tbl_MTG_Set[[#This Row],[Heavy Printing Window Month End]]*365.25/12</f>
        <v/>
      </c>
      <c r="S195" s="28">
        <f>AND(NOW()&gt;=tbl_MTG_Set[[#This Row],[Heavy Printing Window Start]], NOW()&lt;=tbl_MTG_Set[[#This Row],[Heavy Printing Window End]])</f>
        <v/>
      </c>
      <c r="T195" s="19">
        <f>_xlfn.xlookup(tbl_MTG_Set[[#This Row],[Type Name]], tbl_MTG_Set_Type[Set Type], tbl_MTG_Set_Type[Sell Window Month Start], "(Set Type not found)", 0, 1)</f>
        <v/>
      </c>
      <c r="U195" s="28">
        <f>tbl_MTG_Set[[#This Row],[Released On]]+tbl_MTG_Set[[#This Row],[Sell Window Month Start]]*365.25/12</f>
        <v/>
      </c>
      <c r="V195" s="19">
        <f>_xlfn.xlookup(tbl_MTG_Set[[#This Row],[Type Name]], tbl_MTG_Set_Type[Set Type], tbl_MTG_Set_Type[Sell Window Month End], "(Set Type not found)", 0, 1)</f>
        <v/>
      </c>
      <c r="W195" s="28">
        <f>tbl_MTG_Set[[#This Row],[Released On]]+tbl_MTG_Set[[#This Row],[Sell Window Month End]]*365.25/12</f>
        <v/>
      </c>
      <c r="X195" s="28">
        <f>AND(NOW()&gt;=tbl_MTG_Set[[#This Row],[Sell Window Start]], NOW()&lt;=tbl_MTG_Set[[#This Row],[Sell Window End]])</f>
        <v/>
      </c>
      <c r="AG195" s="23" t="n"/>
      <c r="AH195" s="23" t="n"/>
      <c r="AJ195" s="23">
        <f t="array" ref="AJ195:AJ195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195" s="23">
        <f t="array" ref="AK195:AK195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195" s="24">
        <f>_xlfn.xlookup(tbl_MTG_Set[[#This Row],[Play Booster Box Product Id]], tbl_Product[Product Id], tbl_Product[Pack Size])</f>
        <v/>
      </c>
      <c r="AM195" s="23">
        <f>(tbl_MTG_Set[[#This Row],[Play Booster Box Cost]]+v_Item_Shipping_Cost_In)/tbl_MTG_Set[[#This Row],[Play Booster Box Size]]</f>
        <v/>
      </c>
      <c r="AN195" s="23" t="n"/>
      <c r="AO195" s="23" t="n"/>
      <c r="AP195" s="23" t="n"/>
      <c r="AQ195" s="23" t="n"/>
      <c r="AT195" s="23">
        <f>tbl_MTG_Set[[#This Row],[Play Booster Sell Price CardMarket]]*tbl_MTG_Set[[#This Row],[Play Booster Expected Market Value]]/tbl_MTG_Set[[#This Row],[Play Boost Sealed Market Value]]</f>
        <v/>
      </c>
    </row>
    <row r="196" ht="15" customHeight="1" s="20">
      <c r="A196" s="19" t="n">
        <v>475</v>
      </c>
      <c r="B196" s="19" t="inlineStr">
        <is>
          <t>Core Set 2019 M19</t>
        </is>
      </c>
      <c r="C196" s="19" t="n">
        <v>314</v>
      </c>
      <c r="D196" s="28" t="n">
        <v>43294</v>
      </c>
      <c r="F196" s="19" t="inlineStr">
        <is>
          <t>en es fr de it pt ja ko ru 汉语 漢語</t>
        </is>
      </c>
      <c r="G196" s="19" t="n">
        <v>896</v>
      </c>
      <c r="H196" s="19">
        <f>MONTH(NOW())+12*YEAR(NOW())-MONTH(tbl_MTG_Set[[#This Row],[Released On]])-12*YEAR(tbl_MTG_Set[[#This Row],[Released On]])</f>
        <v/>
      </c>
      <c r="I196" s="19">
        <f>_xlfn.xlookup(tbl_MTG_Set[[#This Row],[Type Name]], tbl_MTG_Set_Type[Set Type], tbl_MTG_Set_Type[Index], "(Set Type not found)")</f>
        <v/>
      </c>
      <c r="J196" s="19">
        <f>_xlfn.xlookup(tbl_MTG_Set[[#This Row],[Type Name]], tbl_MTG_Set_Type[Set Type], tbl_MTG_Set_Type[Buy Window Month Start], "(Set Type not found)")</f>
        <v/>
      </c>
      <c r="K196" s="28">
        <f>tbl_MTG_Set[[#This Row],[Released On]]+tbl_MTG_Set[[#This Row],[Buy Window Month Start]]*365.25/12</f>
        <v/>
      </c>
      <c r="L196" s="19">
        <f>_xlfn.xlookup(tbl_MTG_Set[[#This Row],[Type Name]], tbl_MTG_Set_Type[Set Type], tbl_MTG_Set_Type[Buy Window Month End], "(Set Type not found)", 0, 1)</f>
        <v/>
      </c>
      <c r="M196" s="28">
        <f>tbl_MTG_Set[[#This Row],[Released On]]+tbl_MTG_Set[[#This Row],[Buy Window Month End]]*365.25/12</f>
        <v/>
      </c>
      <c r="N196" s="28">
        <f>AND(NOW()&gt;=tbl_MTG_Set[[#This Row],[Buy Window Start]], NOW()&lt;=tbl_MTG_Set[[#This Row],[Buy Window End]])</f>
        <v/>
      </c>
      <c r="O196" s="19">
        <f>_xlfn.xlookup(tbl_MTG_Set[[#This Row],[Type Name]], tbl_MTG_Set_Type[Set Type], tbl_MTG_Set_Type[Heavy Printing Window Month Start], "(Set Type not found)", 0, 1)</f>
        <v/>
      </c>
      <c r="P196" s="28">
        <f>tbl_MTG_Set[[#This Row],[Released On]]+tbl_MTG_Set[[#This Row],[Heavy Printing Window Month Start]]*365.25/12</f>
        <v/>
      </c>
      <c r="Q196" s="19">
        <f>_xlfn.xlookup(tbl_MTG_Set[[#This Row],[Type Name]], tbl_MTG_Set_Type[Set Type], tbl_MTG_Set_Type[Heavy Printing Window Month End], "(Set Type not found)", 0, 1)</f>
        <v/>
      </c>
      <c r="R196" s="28">
        <f>tbl_MTG_Set[[#This Row],[Released On]]+tbl_MTG_Set[[#This Row],[Heavy Printing Window Month End]]*365.25/12</f>
        <v/>
      </c>
      <c r="S196" s="28">
        <f>AND(NOW()&gt;=tbl_MTG_Set[[#This Row],[Heavy Printing Window Start]], NOW()&lt;=tbl_MTG_Set[[#This Row],[Heavy Printing Window End]])</f>
        <v/>
      </c>
      <c r="T196" s="19">
        <f>_xlfn.xlookup(tbl_MTG_Set[[#This Row],[Type Name]], tbl_MTG_Set_Type[Set Type], tbl_MTG_Set_Type[Sell Window Month Start], "(Set Type not found)", 0, 1)</f>
        <v/>
      </c>
      <c r="U196" s="28">
        <f>tbl_MTG_Set[[#This Row],[Released On]]+tbl_MTG_Set[[#This Row],[Sell Window Month Start]]*365.25/12</f>
        <v/>
      </c>
      <c r="V196" s="19">
        <f>_xlfn.xlookup(tbl_MTG_Set[[#This Row],[Type Name]], tbl_MTG_Set_Type[Set Type], tbl_MTG_Set_Type[Sell Window Month End], "(Set Type not found)", 0, 1)</f>
        <v/>
      </c>
      <c r="W196" s="28">
        <f>tbl_MTG_Set[[#This Row],[Released On]]+tbl_MTG_Set[[#This Row],[Sell Window Month End]]*365.25/12</f>
        <v/>
      </c>
      <c r="X196" s="28">
        <f>AND(NOW()&gt;=tbl_MTG_Set[[#This Row],[Sell Window Start]], NOW()&lt;=tbl_MTG_Set[[#This Row],[Sell Window End]])</f>
        <v/>
      </c>
      <c r="AG196" s="23" t="n"/>
      <c r="AH196" s="23" t="n"/>
      <c r="AJ196" s="23">
        <f t="array" ref="AJ196:AJ196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196" s="23">
        <f t="array" ref="AK196:AK196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196" s="24">
        <f>_xlfn.xlookup(tbl_MTG_Set[[#This Row],[Play Booster Box Product Id]], tbl_Product[Product Id], tbl_Product[Pack Size])</f>
        <v/>
      </c>
      <c r="AM196" s="23">
        <f>(tbl_MTG_Set[[#This Row],[Play Booster Box Cost]]+v_Item_Shipping_Cost_In)/tbl_MTG_Set[[#This Row],[Play Booster Box Size]]</f>
        <v/>
      </c>
      <c r="AN196" s="23" t="n"/>
      <c r="AO196" s="23" t="n"/>
      <c r="AP196" s="23" t="n"/>
      <c r="AQ196" s="23" t="n"/>
      <c r="AT196" s="23">
        <f>tbl_MTG_Set[[#This Row],[Play Booster Sell Price CardMarket]]*tbl_MTG_Set[[#This Row],[Play Booster Expected Market Value]]/tbl_MTG_Set[[#This Row],[Play Boost Sealed Market Value]]</f>
        <v/>
      </c>
    </row>
    <row r="197" ht="15" customHeight="1" s="20">
      <c r="A197" s="19" t="n">
        <v>476</v>
      </c>
      <c r="B197" s="19" t="inlineStr">
        <is>
          <t>Core Set 2019 Promos PM19</t>
        </is>
      </c>
      <c r="C197" s="19" t="n">
        <v>95</v>
      </c>
      <c r="D197" s="28" t="n">
        <v>43294</v>
      </c>
      <c r="F197" s="19" t="inlineStr">
        <is>
          <t>en es fr de it pt ja ko ru 汉语 漢語</t>
        </is>
      </c>
      <c r="G197" s="19" t="n">
        <v>898</v>
      </c>
      <c r="H197" s="19">
        <f>MONTH(NOW())+12*YEAR(NOW())-MONTH(tbl_MTG_Set[[#This Row],[Released On]])-12*YEAR(tbl_MTG_Set[[#This Row],[Released On]])</f>
        <v/>
      </c>
      <c r="I197" s="19">
        <f>_xlfn.xlookup(tbl_MTG_Set[[#This Row],[Type Name]], tbl_MTG_Set_Type[Set Type], tbl_MTG_Set_Type[Index], "(Set Type not found)")</f>
        <v/>
      </c>
      <c r="J197" s="19">
        <f>_xlfn.xlookup(tbl_MTG_Set[[#This Row],[Type Name]], tbl_MTG_Set_Type[Set Type], tbl_MTG_Set_Type[Buy Window Month Start], "(Set Type not found)")</f>
        <v/>
      </c>
      <c r="K197" s="28">
        <f>tbl_MTG_Set[[#This Row],[Released On]]+tbl_MTG_Set[[#This Row],[Buy Window Month Start]]*365.25/12</f>
        <v/>
      </c>
      <c r="L197" s="19">
        <f>_xlfn.xlookup(tbl_MTG_Set[[#This Row],[Type Name]], tbl_MTG_Set_Type[Set Type], tbl_MTG_Set_Type[Buy Window Month End], "(Set Type not found)", 0, 1)</f>
        <v/>
      </c>
      <c r="M197" s="28">
        <f>tbl_MTG_Set[[#This Row],[Released On]]+tbl_MTG_Set[[#This Row],[Buy Window Month End]]*365.25/12</f>
        <v/>
      </c>
      <c r="N197" s="28">
        <f>AND(NOW()&gt;=tbl_MTG_Set[[#This Row],[Buy Window Start]], NOW()&lt;=tbl_MTG_Set[[#This Row],[Buy Window End]])</f>
        <v/>
      </c>
      <c r="O197" s="19">
        <f>_xlfn.xlookup(tbl_MTG_Set[[#This Row],[Type Name]], tbl_MTG_Set_Type[Set Type], tbl_MTG_Set_Type[Heavy Printing Window Month Start], "(Set Type not found)", 0, 1)</f>
        <v/>
      </c>
      <c r="P197" s="28">
        <f>tbl_MTG_Set[[#This Row],[Released On]]+tbl_MTG_Set[[#This Row],[Heavy Printing Window Month Start]]*365.25/12</f>
        <v/>
      </c>
      <c r="Q197" s="19">
        <f>_xlfn.xlookup(tbl_MTG_Set[[#This Row],[Type Name]], tbl_MTG_Set_Type[Set Type], tbl_MTG_Set_Type[Heavy Printing Window Month End], "(Set Type not found)", 0, 1)</f>
        <v/>
      </c>
      <c r="R197" s="28">
        <f>tbl_MTG_Set[[#This Row],[Released On]]+tbl_MTG_Set[[#This Row],[Heavy Printing Window Month End]]*365.25/12</f>
        <v/>
      </c>
      <c r="S197" s="28">
        <f>AND(NOW()&gt;=tbl_MTG_Set[[#This Row],[Heavy Printing Window Start]], NOW()&lt;=tbl_MTG_Set[[#This Row],[Heavy Printing Window End]])</f>
        <v/>
      </c>
      <c r="T197" s="19">
        <f>_xlfn.xlookup(tbl_MTG_Set[[#This Row],[Type Name]], tbl_MTG_Set_Type[Set Type], tbl_MTG_Set_Type[Sell Window Month Start], "(Set Type not found)", 0, 1)</f>
        <v/>
      </c>
      <c r="U197" s="28">
        <f>tbl_MTG_Set[[#This Row],[Released On]]+tbl_MTG_Set[[#This Row],[Sell Window Month Start]]*365.25/12</f>
        <v/>
      </c>
      <c r="V197" s="19">
        <f>_xlfn.xlookup(tbl_MTG_Set[[#This Row],[Type Name]], tbl_MTG_Set_Type[Set Type], tbl_MTG_Set_Type[Sell Window Month End], "(Set Type not found)", 0, 1)</f>
        <v/>
      </c>
      <c r="W197" s="28">
        <f>tbl_MTG_Set[[#This Row],[Released On]]+tbl_MTG_Set[[#This Row],[Sell Window Month End]]*365.25/12</f>
        <v/>
      </c>
      <c r="X197" s="28">
        <f>AND(NOW()&gt;=tbl_MTG_Set[[#This Row],[Sell Window Start]], NOW()&lt;=tbl_MTG_Set[[#This Row],[Sell Window End]])</f>
        <v/>
      </c>
      <c r="AG197" s="23" t="n"/>
      <c r="AH197" s="23" t="n"/>
      <c r="AJ197" s="23">
        <f t="array" ref="AJ197:AJ197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197" s="23">
        <f t="array" ref="AK197:AK197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197" s="24">
        <f>_xlfn.xlookup(tbl_MTG_Set[[#This Row],[Play Booster Box Product Id]], tbl_Product[Product Id], tbl_Product[Pack Size])</f>
        <v/>
      </c>
      <c r="AM197" s="23">
        <f>(tbl_MTG_Set[[#This Row],[Play Booster Box Cost]]+v_Item_Shipping_Cost_In)/tbl_MTG_Set[[#This Row],[Play Booster Box Size]]</f>
        <v/>
      </c>
      <c r="AN197" s="23" t="n"/>
      <c r="AO197" s="23" t="n"/>
      <c r="AP197" s="23" t="n"/>
      <c r="AQ197" s="23" t="n"/>
      <c r="AT197" s="23">
        <f>tbl_MTG_Set[[#This Row],[Play Booster Sell Price CardMarket]]*tbl_MTG_Set[[#This Row],[Play Booster Expected Market Value]]/tbl_MTG_Set[[#This Row],[Play Boost Sealed Market Value]]</f>
        <v/>
      </c>
    </row>
    <row r="198" ht="15" customHeight="1" s="20">
      <c r="A198" s="19" t="n">
        <v>477</v>
      </c>
      <c r="B198" s="19" t="inlineStr">
        <is>
          <t>Core Set 2019 Tokens TM19</t>
        </is>
      </c>
      <c r="C198" s="19" t="n">
        <v>18</v>
      </c>
      <c r="D198" s="28" t="n">
        <v>43294</v>
      </c>
      <c r="F198" s="19" t="inlineStr">
        <is>
          <t>en es fr de it pt ja ko ru 汉语 漢語</t>
        </is>
      </c>
      <c r="G198" s="19" t="n">
        <v>900</v>
      </c>
      <c r="H198" s="19">
        <f>MONTH(NOW())+12*YEAR(NOW())-MONTH(tbl_MTG_Set[[#This Row],[Released On]])-12*YEAR(tbl_MTG_Set[[#This Row],[Released On]])</f>
        <v/>
      </c>
      <c r="I198" s="19">
        <f>_xlfn.xlookup(tbl_MTG_Set[[#This Row],[Type Name]], tbl_MTG_Set_Type[Set Type], tbl_MTG_Set_Type[Index], "(Set Type not found)")</f>
        <v/>
      </c>
      <c r="J198" s="19">
        <f>_xlfn.xlookup(tbl_MTG_Set[[#This Row],[Type Name]], tbl_MTG_Set_Type[Set Type], tbl_MTG_Set_Type[Buy Window Month Start], "(Set Type not found)")</f>
        <v/>
      </c>
      <c r="K198" s="28">
        <f>tbl_MTG_Set[[#This Row],[Released On]]+tbl_MTG_Set[[#This Row],[Buy Window Month Start]]*365.25/12</f>
        <v/>
      </c>
      <c r="L198" s="19">
        <f>_xlfn.xlookup(tbl_MTG_Set[[#This Row],[Type Name]], tbl_MTG_Set_Type[Set Type], tbl_MTG_Set_Type[Buy Window Month End], "(Set Type not found)", 0, 1)</f>
        <v/>
      </c>
      <c r="M198" s="28">
        <f>tbl_MTG_Set[[#This Row],[Released On]]+tbl_MTG_Set[[#This Row],[Buy Window Month End]]*365.25/12</f>
        <v/>
      </c>
      <c r="N198" s="28">
        <f>AND(NOW()&gt;=tbl_MTG_Set[[#This Row],[Buy Window Start]], NOW()&lt;=tbl_MTG_Set[[#This Row],[Buy Window End]])</f>
        <v/>
      </c>
      <c r="O198" s="19">
        <f>_xlfn.xlookup(tbl_MTG_Set[[#This Row],[Type Name]], tbl_MTG_Set_Type[Set Type], tbl_MTG_Set_Type[Heavy Printing Window Month Start], "(Set Type not found)", 0, 1)</f>
        <v/>
      </c>
      <c r="P198" s="28">
        <f>tbl_MTG_Set[[#This Row],[Released On]]+tbl_MTG_Set[[#This Row],[Heavy Printing Window Month Start]]*365.25/12</f>
        <v/>
      </c>
      <c r="Q198" s="19">
        <f>_xlfn.xlookup(tbl_MTG_Set[[#This Row],[Type Name]], tbl_MTG_Set_Type[Set Type], tbl_MTG_Set_Type[Heavy Printing Window Month End], "(Set Type not found)", 0, 1)</f>
        <v/>
      </c>
      <c r="R198" s="28">
        <f>tbl_MTG_Set[[#This Row],[Released On]]+tbl_MTG_Set[[#This Row],[Heavy Printing Window Month End]]*365.25/12</f>
        <v/>
      </c>
      <c r="S198" s="28">
        <f>AND(NOW()&gt;=tbl_MTG_Set[[#This Row],[Heavy Printing Window Start]], NOW()&lt;=tbl_MTG_Set[[#This Row],[Heavy Printing Window End]])</f>
        <v/>
      </c>
      <c r="T198" s="19">
        <f>_xlfn.xlookup(tbl_MTG_Set[[#This Row],[Type Name]], tbl_MTG_Set_Type[Set Type], tbl_MTG_Set_Type[Sell Window Month Start], "(Set Type not found)", 0, 1)</f>
        <v/>
      </c>
      <c r="U198" s="28">
        <f>tbl_MTG_Set[[#This Row],[Released On]]+tbl_MTG_Set[[#This Row],[Sell Window Month Start]]*365.25/12</f>
        <v/>
      </c>
      <c r="V198" s="19">
        <f>_xlfn.xlookup(tbl_MTG_Set[[#This Row],[Type Name]], tbl_MTG_Set_Type[Set Type], tbl_MTG_Set_Type[Sell Window Month End], "(Set Type not found)", 0, 1)</f>
        <v/>
      </c>
      <c r="W198" s="28">
        <f>tbl_MTG_Set[[#This Row],[Released On]]+tbl_MTG_Set[[#This Row],[Sell Window Month End]]*365.25/12</f>
        <v/>
      </c>
      <c r="X198" s="28">
        <f>AND(NOW()&gt;=tbl_MTG_Set[[#This Row],[Sell Window Start]], NOW()&lt;=tbl_MTG_Set[[#This Row],[Sell Window End]])</f>
        <v/>
      </c>
      <c r="AG198" s="23" t="n"/>
      <c r="AH198" s="23" t="n"/>
      <c r="AJ198" s="23">
        <f t="array" ref="AJ198:AJ198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198" s="23">
        <f t="array" ref="AK198:AK198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198" s="24">
        <f>_xlfn.xlookup(tbl_MTG_Set[[#This Row],[Play Booster Box Product Id]], tbl_Product[Product Id], tbl_Product[Pack Size])</f>
        <v/>
      </c>
      <c r="AM198" s="23">
        <f>(tbl_MTG_Set[[#This Row],[Play Booster Box Cost]]+v_Item_Shipping_Cost_In)/tbl_MTG_Set[[#This Row],[Play Booster Box Size]]</f>
        <v/>
      </c>
      <c r="AN198" s="23" t="n"/>
      <c r="AO198" s="23" t="n"/>
      <c r="AP198" s="23" t="n"/>
      <c r="AQ198" s="23" t="n"/>
      <c r="AT198" s="23">
        <f>tbl_MTG_Set[[#This Row],[Play Booster Sell Price CardMarket]]*tbl_MTG_Set[[#This Row],[Play Booster Expected Market Value]]/tbl_MTG_Set[[#This Row],[Play Boost Sealed Market Value]]</f>
        <v/>
      </c>
    </row>
    <row r="199" ht="15" customHeight="1" s="20">
      <c r="A199" s="19" t="n">
        <v>433</v>
      </c>
      <c r="B199" s="19" t="inlineStr">
        <is>
          <t>Core Set 2020 M20</t>
        </is>
      </c>
      <c r="C199" s="19" t="n">
        <v>346</v>
      </c>
      <c r="D199" s="28" t="n">
        <v>43658</v>
      </c>
      <c r="F199" s="19" t="inlineStr">
        <is>
          <t>en es fr de it pt ja ko ru 汉语 漢語</t>
        </is>
      </c>
      <c r="G199" s="19" t="n">
        <v>812</v>
      </c>
      <c r="H199" s="19">
        <f>MONTH(NOW())+12*YEAR(NOW())-MONTH(tbl_MTG_Set[[#This Row],[Released On]])-12*YEAR(tbl_MTG_Set[[#This Row],[Released On]])</f>
        <v/>
      </c>
      <c r="I199" s="19">
        <f>_xlfn.xlookup(tbl_MTG_Set[[#This Row],[Type Name]], tbl_MTG_Set_Type[Set Type], tbl_MTG_Set_Type[Index], "(Set Type not found)")</f>
        <v/>
      </c>
      <c r="J199" s="19">
        <f>_xlfn.xlookup(tbl_MTG_Set[[#This Row],[Type Name]], tbl_MTG_Set_Type[Set Type], tbl_MTG_Set_Type[Buy Window Month Start], "(Set Type not found)")</f>
        <v/>
      </c>
      <c r="K199" s="28">
        <f>tbl_MTG_Set[[#This Row],[Released On]]+tbl_MTG_Set[[#This Row],[Buy Window Month Start]]*365.25/12</f>
        <v/>
      </c>
      <c r="L199" s="19">
        <f>_xlfn.xlookup(tbl_MTG_Set[[#This Row],[Type Name]], tbl_MTG_Set_Type[Set Type], tbl_MTG_Set_Type[Buy Window Month End], "(Set Type not found)", 0, 1)</f>
        <v/>
      </c>
      <c r="M199" s="28">
        <f>tbl_MTG_Set[[#This Row],[Released On]]+tbl_MTG_Set[[#This Row],[Buy Window Month End]]*365.25/12</f>
        <v/>
      </c>
      <c r="N199" s="28">
        <f>AND(NOW()&gt;=tbl_MTG_Set[[#This Row],[Buy Window Start]], NOW()&lt;=tbl_MTG_Set[[#This Row],[Buy Window End]])</f>
        <v/>
      </c>
      <c r="O199" s="19">
        <f>_xlfn.xlookup(tbl_MTG_Set[[#This Row],[Type Name]], tbl_MTG_Set_Type[Set Type], tbl_MTG_Set_Type[Heavy Printing Window Month Start], "(Set Type not found)", 0, 1)</f>
        <v/>
      </c>
      <c r="P199" s="28">
        <f>tbl_MTG_Set[[#This Row],[Released On]]+tbl_MTG_Set[[#This Row],[Heavy Printing Window Month Start]]*365.25/12</f>
        <v/>
      </c>
      <c r="Q199" s="19">
        <f>_xlfn.xlookup(tbl_MTG_Set[[#This Row],[Type Name]], tbl_MTG_Set_Type[Set Type], tbl_MTG_Set_Type[Heavy Printing Window Month End], "(Set Type not found)", 0, 1)</f>
        <v/>
      </c>
      <c r="R199" s="28">
        <f>tbl_MTG_Set[[#This Row],[Released On]]+tbl_MTG_Set[[#This Row],[Heavy Printing Window Month End]]*365.25/12</f>
        <v/>
      </c>
      <c r="S199" s="28">
        <f>AND(NOW()&gt;=tbl_MTG_Set[[#This Row],[Heavy Printing Window Start]], NOW()&lt;=tbl_MTG_Set[[#This Row],[Heavy Printing Window End]])</f>
        <v/>
      </c>
      <c r="T199" s="19">
        <f>_xlfn.xlookup(tbl_MTG_Set[[#This Row],[Type Name]], tbl_MTG_Set_Type[Set Type], tbl_MTG_Set_Type[Sell Window Month Start], "(Set Type not found)", 0, 1)</f>
        <v/>
      </c>
      <c r="U199" s="28">
        <f>tbl_MTG_Set[[#This Row],[Released On]]+tbl_MTG_Set[[#This Row],[Sell Window Month Start]]*365.25/12</f>
        <v/>
      </c>
      <c r="V199" s="19">
        <f>_xlfn.xlookup(tbl_MTG_Set[[#This Row],[Type Name]], tbl_MTG_Set_Type[Set Type], tbl_MTG_Set_Type[Sell Window Month End], "(Set Type not found)", 0, 1)</f>
        <v/>
      </c>
      <c r="W199" s="28">
        <f>tbl_MTG_Set[[#This Row],[Released On]]+tbl_MTG_Set[[#This Row],[Sell Window Month End]]*365.25/12</f>
        <v/>
      </c>
      <c r="X199" s="28">
        <f>AND(NOW()&gt;=tbl_MTG_Set[[#This Row],[Sell Window Start]], NOW()&lt;=tbl_MTG_Set[[#This Row],[Sell Window End]])</f>
        <v/>
      </c>
      <c r="AG199" s="23" t="n"/>
      <c r="AH199" s="23" t="n"/>
      <c r="AJ199" s="23">
        <f t="array" ref="AJ199:AJ199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199" s="23">
        <f t="array" ref="AK199:AK199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199" s="24">
        <f>_xlfn.xlookup(tbl_MTG_Set[[#This Row],[Play Booster Box Product Id]], tbl_Product[Product Id], tbl_Product[Pack Size])</f>
        <v/>
      </c>
      <c r="AM199" s="23">
        <f>(tbl_MTG_Set[[#This Row],[Play Booster Box Cost]]+v_Item_Shipping_Cost_In)/tbl_MTG_Set[[#This Row],[Play Booster Box Size]]</f>
        <v/>
      </c>
      <c r="AN199" s="23" t="n"/>
      <c r="AO199" s="23" t="n"/>
      <c r="AP199" s="23" t="n"/>
      <c r="AQ199" s="23" t="n"/>
      <c r="AT199" s="23">
        <f>tbl_MTG_Set[[#This Row],[Play Booster Sell Price CardMarket]]*tbl_MTG_Set[[#This Row],[Play Booster Expected Market Value]]/tbl_MTG_Set[[#This Row],[Play Boost Sealed Market Value]]</f>
        <v/>
      </c>
    </row>
    <row r="200" ht="15" customHeight="1" s="20">
      <c r="A200" s="19" t="n">
        <v>434</v>
      </c>
      <c r="B200" s="19" t="inlineStr">
        <is>
          <t>Core Set 2020 Promos PM20</t>
        </is>
      </c>
      <c r="C200" s="19" t="n">
        <v>144</v>
      </c>
      <c r="D200" s="28" t="n">
        <v>43658</v>
      </c>
      <c r="F200" s="19" t="inlineStr">
        <is>
          <t>en es fr de it pt ja ko ru 汉语 漢語</t>
        </is>
      </c>
      <c r="G200" s="19" t="n">
        <v>814</v>
      </c>
      <c r="H200" s="19">
        <f>MONTH(NOW())+12*YEAR(NOW())-MONTH(tbl_MTG_Set[[#This Row],[Released On]])-12*YEAR(tbl_MTG_Set[[#This Row],[Released On]])</f>
        <v/>
      </c>
      <c r="I200" s="19">
        <f>_xlfn.xlookup(tbl_MTG_Set[[#This Row],[Type Name]], tbl_MTG_Set_Type[Set Type], tbl_MTG_Set_Type[Index], "(Set Type not found)")</f>
        <v/>
      </c>
      <c r="J200" s="19">
        <f>_xlfn.xlookup(tbl_MTG_Set[[#This Row],[Type Name]], tbl_MTG_Set_Type[Set Type], tbl_MTG_Set_Type[Buy Window Month Start], "(Set Type not found)")</f>
        <v/>
      </c>
      <c r="K200" s="28">
        <f>tbl_MTG_Set[[#This Row],[Released On]]+tbl_MTG_Set[[#This Row],[Buy Window Month Start]]*365.25/12</f>
        <v/>
      </c>
      <c r="L200" s="19">
        <f>_xlfn.xlookup(tbl_MTG_Set[[#This Row],[Type Name]], tbl_MTG_Set_Type[Set Type], tbl_MTG_Set_Type[Buy Window Month End], "(Set Type not found)", 0, 1)</f>
        <v/>
      </c>
      <c r="M200" s="28">
        <f>tbl_MTG_Set[[#This Row],[Released On]]+tbl_MTG_Set[[#This Row],[Buy Window Month End]]*365.25/12</f>
        <v/>
      </c>
      <c r="N200" s="28">
        <f>AND(NOW()&gt;=tbl_MTG_Set[[#This Row],[Buy Window Start]], NOW()&lt;=tbl_MTG_Set[[#This Row],[Buy Window End]])</f>
        <v/>
      </c>
      <c r="O200" s="19">
        <f>_xlfn.xlookup(tbl_MTG_Set[[#This Row],[Type Name]], tbl_MTG_Set_Type[Set Type], tbl_MTG_Set_Type[Heavy Printing Window Month Start], "(Set Type not found)", 0, 1)</f>
        <v/>
      </c>
      <c r="P200" s="28">
        <f>tbl_MTG_Set[[#This Row],[Released On]]+tbl_MTG_Set[[#This Row],[Heavy Printing Window Month Start]]*365.25/12</f>
        <v/>
      </c>
      <c r="Q200" s="19">
        <f>_xlfn.xlookup(tbl_MTG_Set[[#This Row],[Type Name]], tbl_MTG_Set_Type[Set Type], tbl_MTG_Set_Type[Heavy Printing Window Month End], "(Set Type not found)", 0, 1)</f>
        <v/>
      </c>
      <c r="R200" s="28">
        <f>tbl_MTG_Set[[#This Row],[Released On]]+tbl_MTG_Set[[#This Row],[Heavy Printing Window Month End]]*365.25/12</f>
        <v/>
      </c>
      <c r="S200" s="28">
        <f>AND(NOW()&gt;=tbl_MTG_Set[[#This Row],[Heavy Printing Window Start]], NOW()&lt;=tbl_MTG_Set[[#This Row],[Heavy Printing Window End]])</f>
        <v/>
      </c>
      <c r="T200" s="19">
        <f>_xlfn.xlookup(tbl_MTG_Set[[#This Row],[Type Name]], tbl_MTG_Set_Type[Set Type], tbl_MTG_Set_Type[Sell Window Month Start], "(Set Type not found)", 0, 1)</f>
        <v/>
      </c>
      <c r="U200" s="28">
        <f>tbl_MTG_Set[[#This Row],[Released On]]+tbl_MTG_Set[[#This Row],[Sell Window Month Start]]*365.25/12</f>
        <v/>
      </c>
      <c r="V200" s="19">
        <f>_xlfn.xlookup(tbl_MTG_Set[[#This Row],[Type Name]], tbl_MTG_Set_Type[Set Type], tbl_MTG_Set_Type[Sell Window Month End], "(Set Type not found)", 0, 1)</f>
        <v/>
      </c>
      <c r="W200" s="28">
        <f>tbl_MTG_Set[[#This Row],[Released On]]+tbl_MTG_Set[[#This Row],[Sell Window Month End]]*365.25/12</f>
        <v/>
      </c>
      <c r="X200" s="28">
        <f>AND(NOW()&gt;=tbl_MTG_Set[[#This Row],[Sell Window Start]], NOW()&lt;=tbl_MTG_Set[[#This Row],[Sell Window End]])</f>
        <v/>
      </c>
      <c r="AG200" s="23" t="n"/>
      <c r="AH200" s="23" t="n"/>
      <c r="AJ200" s="23">
        <f t="array" ref="AJ200:AJ200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200" s="23">
        <f t="array" ref="AK200:AK200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200" s="24">
        <f>_xlfn.xlookup(tbl_MTG_Set[[#This Row],[Play Booster Box Product Id]], tbl_Product[Product Id], tbl_Product[Pack Size])</f>
        <v/>
      </c>
      <c r="AM200" s="23">
        <f>(tbl_MTG_Set[[#This Row],[Play Booster Box Cost]]+v_Item_Shipping_Cost_In)/tbl_MTG_Set[[#This Row],[Play Booster Box Size]]</f>
        <v/>
      </c>
      <c r="AN200" s="23" t="n"/>
      <c r="AO200" s="23" t="n"/>
      <c r="AP200" s="23" t="n"/>
      <c r="AQ200" s="23" t="n"/>
      <c r="AT200" s="23">
        <f>tbl_MTG_Set[[#This Row],[Play Booster Sell Price CardMarket]]*tbl_MTG_Set[[#This Row],[Play Booster Expected Market Value]]/tbl_MTG_Set[[#This Row],[Play Boost Sealed Market Value]]</f>
        <v/>
      </c>
    </row>
    <row r="201" ht="15" customHeight="1" s="20">
      <c r="A201" s="19" t="n">
        <v>435</v>
      </c>
      <c r="B201" s="19" t="inlineStr">
        <is>
          <t>Core Set 2020 Tokens TM20</t>
        </is>
      </c>
      <c r="C201" s="19" t="n">
        <v>12</v>
      </c>
      <c r="D201" s="28" t="n">
        <v>43658</v>
      </c>
      <c r="F201" s="19" t="inlineStr">
        <is>
          <t>en es fr de it pt ja ko ru 汉语 漢語</t>
        </is>
      </c>
      <c r="G201" s="19" t="n">
        <v>816</v>
      </c>
      <c r="H201" s="19">
        <f>MONTH(NOW())+12*YEAR(NOW())-MONTH(tbl_MTG_Set[[#This Row],[Released On]])-12*YEAR(tbl_MTG_Set[[#This Row],[Released On]])</f>
        <v/>
      </c>
      <c r="I201" s="19">
        <f>_xlfn.xlookup(tbl_MTG_Set[[#This Row],[Type Name]], tbl_MTG_Set_Type[Set Type], tbl_MTG_Set_Type[Index], "(Set Type not found)")</f>
        <v/>
      </c>
      <c r="J201" s="19">
        <f>_xlfn.xlookup(tbl_MTG_Set[[#This Row],[Type Name]], tbl_MTG_Set_Type[Set Type], tbl_MTG_Set_Type[Buy Window Month Start], "(Set Type not found)")</f>
        <v/>
      </c>
      <c r="K201" s="28">
        <f>tbl_MTG_Set[[#This Row],[Released On]]+tbl_MTG_Set[[#This Row],[Buy Window Month Start]]*365.25/12</f>
        <v/>
      </c>
      <c r="L201" s="19">
        <f>_xlfn.xlookup(tbl_MTG_Set[[#This Row],[Type Name]], tbl_MTG_Set_Type[Set Type], tbl_MTG_Set_Type[Buy Window Month End], "(Set Type not found)", 0, 1)</f>
        <v/>
      </c>
      <c r="M201" s="28">
        <f>tbl_MTG_Set[[#This Row],[Released On]]+tbl_MTG_Set[[#This Row],[Buy Window Month End]]*365.25/12</f>
        <v/>
      </c>
      <c r="N201" s="28">
        <f>AND(NOW()&gt;=tbl_MTG_Set[[#This Row],[Buy Window Start]], NOW()&lt;=tbl_MTG_Set[[#This Row],[Buy Window End]])</f>
        <v/>
      </c>
      <c r="O201" s="19">
        <f>_xlfn.xlookup(tbl_MTG_Set[[#This Row],[Type Name]], tbl_MTG_Set_Type[Set Type], tbl_MTG_Set_Type[Heavy Printing Window Month Start], "(Set Type not found)", 0, 1)</f>
        <v/>
      </c>
      <c r="P201" s="28">
        <f>tbl_MTG_Set[[#This Row],[Released On]]+tbl_MTG_Set[[#This Row],[Heavy Printing Window Month Start]]*365.25/12</f>
        <v/>
      </c>
      <c r="Q201" s="19">
        <f>_xlfn.xlookup(tbl_MTG_Set[[#This Row],[Type Name]], tbl_MTG_Set_Type[Set Type], tbl_MTG_Set_Type[Heavy Printing Window Month End], "(Set Type not found)", 0, 1)</f>
        <v/>
      </c>
      <c r="R201" s="28">
        <f>tbl_MTG_Set[[#This Row],[Released On]]+tbl_MTG_Set[[#This Row],[Heavy Printing Window Month End]]*365.25/12</f>
        <v/>
      </c>
      <c r="S201" s="28">
        <f>AND(NOW()&gt;=tbl_MTG_Set[[#This Row],[Heavy Printing Window Start]], NOW()&lt;=tbl_MTG_Set[[#This Row],[Heavy Printing Window End]])</f>
        <v/>
      </c>
      <c r="T201" s="19">
        <f>_xlfn.xlookup(tbl_MTG_Set[[#This Row],[Type Name]], tbl_MTG_Set_Type[Set Type], tbl_MTG_Set_Type[Sell Window Month Start], "(Set Type not found)", 0, 1)</f>
        <v/>
      </c>
      <c r="U201" s="28">
        <f>tbl_MTG_Set[[#This Row],[Released On]]+tbl_MTG_Set[[#This Row],[Sell Window Month Start]]*365.25/12</f>
        <v/>
      </c>
      <c r="V201" s="19">
        <f>_xlfn.xlookup(tbl_MTG_Set[[#This Row],[Type Name]], tbl_MTG_Set_Type[Set Type], tbl_MTG_Set_Type[Sell Window Month End], "(Set Type not found)", 0, 1)</f>
        <v/>
      </c>
      <c r="W201" s="28">
        <f>tbl_MTG_Set[[#This Row],[Released On]]+tbl_MTG_Set[[#This Row],[Sell Window Month End]]*365.25/12</f>
        <v/>
      </c>
      <c r="X201" s="28">
        <f>AND(NOW()&gt;=tbl_MTG_Set[[#This Row],[Sell Window Start]], NOW()&lt;=tbl_MTG_Set[[#This Row],[Sell Window End]])</f>
        <v/>
      </c>
      <c r="AG201" s="23" t="n"/>
      <c r="AH201" s="23" t="n"/>
      <c r="AJ201" s="23">
        <f t="array" ref="AJ201:AJ201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201" s="23">
        <f t="array" ref="AK201:AK201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201" s="24">
        <f>_xlfn.xlookup(tbl_MTG_Set[[#This Row],[Play Booster Box Product Id]], tbl_Product[Product Id], tbl_Product[Pack Size])</f>
        <v/>
      </c>
      <c r="AM201" s="23">
        <f>(tbl_MTG_Set[[#This Row],[Play Booster Box Cost]]+v_Item_Shipping_Cost_In)/tbl_MTG_Set[[#This Row],[Play Booster Box Size]]</f>
        <v/>
      </c>
      <c r="AN201" s="23" t="n"/>
      <c r="AO201" s="23" t="n"/>
      <c r="AP201" s="23" t="n"/>
      <c r="AQ201" s="23" t="n"/>
      <c r="AT201" s="23">
        <f>tbl_MTG_Set[[#This Row],[Play Booster Sell Price CardMarket]]*tbl_MTG_Set[[#This Row],[Play Booster Expected Market Value]]/tbl_MTG_Set[[#This Row],[Play Boost Sealed Market Value]]</f>
        <v/>
      </c>
    </row>
    <row r="202" ht="15" customHeight="1" s="20">
      <c r="A202" s="19" t="n">
        <v>391</v>
      </c>
      <c r="B202" s="19" t="inlineStr">
        <is>
          <t>Core Set 2021 M21</t>
        </is>
      </c>
      <c r="C202" s="19" t="n">
        <v>397</v>
      </c>
      <c r="D202" s="28" t="n">
        <v>44015</v>
      </c>
      <c r="F202" s="19" t="inlineStr">
        <is>
          <t>en es fr de it pt ja ko ru 汉语 漢語</t>
        </is>
      </c>
      <c r="G202" s="19" t="n">
        <v>728</v>
      </c>
      <c r="H202" s="19">
        <f>MONTH(NOW())+12*YEAR(NOW())-MONTH(tbl_MTG_Set[[#This Row],[Released On]])-12*YEAR(tbl_MTG_Set[[#This Row],[Released On]])</f>
        <v/>
      </c>
      <c r="I202" s="19">
        <f>_xlfn.xlookup(tbl_MTG_Set[[#This Row],[Type Name]], tbl_MTG_Set_Type[Set Type], tbl_MTG_Set_Type[Index], "(Set Type not found)")</f>
        <v/>
      </c>
      <c r="J202" s="19">
        <f>_xlfn.xlookup(tbl_MTG_Set[[#This Row],[Type Name]], tbl_MTG_Set_Type[Set Type], tbl_MTG_Set_Type[Buy Window Month Start], "(Set Type not found)")</f>
        <v/>
      </c>
      <c r="K202" s="28">
        <f>tbl_MTG_Set[[#This Row],[Released On]]+tbl_MTG_Set[[#This Row],[Buy Window Month Start]]*365.25/12</f>
        <v/>
      </c>
      <c r="L202" s="19">
        <f>_xlfn.xlookup(tbl_MTG_Set[[#This Row],[Type Name]], tbl_MTG_Set_Type[Set Type], tbl_MTG_Set_Type[Buy Window Month End], "(Set Type not found)", 0, 1)</f>
        <v/>
      </c>
      <c r="M202" s="28">
        <f>tbl_MTG_Set[[#This Row],[Released On]]+tbl_MTG_Set[[#This Row],[Buy Window Month End]]*365.25/12</f>
        <v/>
      </c>
      <c r="N202" s="28">
        <f>AND(NOW()&gt;=tbl_MTG_Set[[#This Row],[Buy Window Start]], NOW()&lt;=tbl_MTG_Set[[#This Row],[Buy Window End]])</f>
        <v/>
      </c>
      <c r="O202" s="19">
        <f>_xlfn.xlookup(tbl_MTG_Set[[#This Row],[Type Name]], tbl_MTG_Set_Type[Set Type], tbl_MTG_Set_Type[Heavy Printing Window Month Start], "(Set Type not found)", 0, 1)</f>
        <v/>
      </c>
      <c r="P202" s="28">
        <f>tbl_MTG_Set[[#This Row],[Released On]]+tbl_MTG_Set[[#This Row],[Heavy Printing Window Month Start]]*365.25/12</f>
        <v/>
      </c>
      <c r="Q202" s="19">
        <f>_xlfn.xlookup(tbl_MTG_Set[[#This Row],[Type Name]], tbl_MTG_Set_Type[Set Type], tbl_MTG_Set_Type[Heavy Printing Window Month End], "(Set Type not found)", 0, 1)</f>
        <v/>
      </c>
      <c r="R202" s="28">
        <f>tbl_MTG_Set[[#This Row],[Released On]]+tbl_MTG_Set[[#This Row],[Heavy Printing Window Month End]]*365.25/12</f>
        <v/>
      </c>
      <c r="S202" s="28">
        <f>AND(NOW()&gt;=tbl_MTG_Set[[#This Row],[Heavy Printing Window Start]], NOW()&lt;=tbl_MTG_Set[[#This Row],[Heavy Printing Window End]])</f>
        <v/>
      </c>
      <c r="T202" s="19">
        <f>_xlfn.xlookup(tbl_MTG_Set[[#This Row],[Type Name]], tbl_MTG_Set_Type[Set Type], tbl_MTG_Set_Type[Sell Window Month Start], "(Set Type not found)", 0, 1)</f>
        <v/>
      </c>
      <c r="U202" s="28">
        <f>tbl_MTG_Set[[#This Row],[Released On]]+tbl_MTG_Set[[#This Row],[Sell Window Month Start]]*365.25/12</f>
        <v/>
      </c>
      <c r="V202" s="19">
        <f>_xlfn.xlookup(tbl_MTG_Set[[#This Row],[Type Name]], tbl_MTG_Set_Type[Set Type], tbl_MTG_Set_Type[Sell Window Month End], "(Set Type not found)", 0, 1)</f>
        <v/>
      </c>
      <c r="W202" s="28">
        <f>tbl_MTG_Set[[#This Row],[Released On]]+tbl_MTG_Set[[#This Row],[Sell Window Month End]]*365.25/12</f>
        <v/>
      </c>
      <c r="X202" s="28">
        <f>AND(NOW()&gt;=tbl_MTG_Set[[#This Row],[Sell Window Start]], NOW()&lt;=tbl_MTG_Set[[#This Row],[Sell Window End]])</f>
        <v/>
      </c>
      <c r="AG202" s="23" t="n"/>
      <c r="AH202" s="23" t="n"/>
      <c r="AJ202" s="23">
        <f t="array" ref="AJ202:AJ202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202" s="23">
        <f t="array" ref="AK202:AK202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202" s="24">
        <f>_xlfn.xlookup(tbl_MTG_Set[[#This Row],[Play Booster Box Product Id]], tbl_Product[Product Id], tbl_Product[Pack Size])</f>
        <v/>
      </c>
      <c r="AM202" s="23">
        <f>(tbl_MTG_Set[[#This Row],[Play Booster Box Cost]]+v_Item_Shipping_Cost_In)/tbl_MTG_Set[[#This Row],[Play Booster Box Size]]</f>
        <v/>
      </c>
      <c r="AN202" s="23" t="n"/>
      <c r="AO202" s="23" t="n"/>
      <c r="AP202" s="23" t="n"/>
      <c r="AQ202" s="23" t="n"/>
      <c r="AT202" s="23">
        <f>tbl_MTG_Set[[#This Row],[Play Booster Sell Price CardMarket]]*tbl_MTG_Set[[#This Row],[Play Booster Expected Market Value]]/tbl_MTG_Set[[#This Row],[Play Boost Sealed Market Value]]</f>
        <v/>
      </c>
    </row>
    <row r="203" ht="15" customHeight="1" s="20">
      <c r="A203" s="19" t="n">
        <v>392</v>
      </c>
      <c r="B203" s="19" t="inlineStr">
        <is>
          <t>Core Set 2021 Promos PM21</t>
        </is>
      </c>
      <c r="C203" s="19" t="n">
        <v>137</v>
      </c>
      <c r="D203" s="28" t="n">
        <v>44015</v>
      </c>
      <c r="F203" s="19" t="inlineStr">
        <is>
          <t>en es fr de it pt ja ko ru 汉语 漢語</t>
        </is>
      </c>
      <c r="G203" s="19" t="n">
        <v>730</v>
      </c>
      <c r="H203" s="19">
        <f>MONTH(NOW())+12*YEAR(NOW())-MONTH(tbl_MTG_Set[[#This Row],[Released On]])-12*YEAR(tbl_MTG_Set[[#This Row],[Released On]])</f>
        <v/>
      </c>
      <c r="I203" s="19">
        <f>_xlfn.xlookup(tbl_MTG_Set[[#This Row],[Type Name]], tbl_MTG_Set_Type[Set Type], tbl_MTG_Set_Type[Index], "(Set Type not found)")</f>
        <v/>
      </c>
      <c r="J203" s="19">
        <f>_xlfn.xlookup(tbl_MTG_Set[[#This Row],[Type Name]], tbl_MTG_Set_Type[Set Type], tbl_MTG_Set_Type[Buy Window Month Start], "(Set Type not found)")</f>
        <v/>
      </c>
      <c r="K203" s="28">
        <f>tbl_MTG_Set[[#This Row],[Released On]]+tbl_MTG_Set[[#This Row],[Buy Window Month Start]]*365.25/12</f>
        <v/>
      </c>
      <c r="L203" s="19">
        <f>_xlfn.xlookup(tbl_MTG_Set[[#This Row],[Type Name]], tbl_MTG_Set_Type[Set Type], tbl_MTG_Set_Type[Buy Window Month End], "(Set Type not found)", 0, 1)</f>
        <v/>
      </c>
      <c r="M203" s="28">
        <f>tbl_MTG_Set[[#This Row],[Released On]]+tbl_MTG_Set[[#This Row],[Buy Window Month End]]*365.25/12</f>
        <v/>
      </c>
      <c r="N203" s="28">
        <f>AND(NOW()&gt;=tbl_MTG_Set[[#This Row],[Buy Window Start]], NOW()&lt;=tbl_MTG_Set[[#This Row],[Buy Window End]])</f>
        <v/>
      </c>
      <c r="O203" s="19">
        <f>_xlfn.xlookup(tbl_MTG_Set[[#This Row],[Type Name]], tbl_MTG_Set_Type[Set Type], tbl_MTG_Set_Type[Heavy Printing Window Month Start], "(Set Type not found)", 0, 1)</f>
        <v/>
      </c>
      <c r="P203" s="28">
        <f>tbl_MTG_Set[[#This Row],[Released On]]+tbl_MTG_Set[[#This Row],[Heavy Printing Window Month Start]]*365.25/12</f>
        <v/>
      </c>
      <c r="Q203" s="19">
        <f>_xlfn.xlookup(tbl_MTG_Set[[#This Row],[Type Name]], tbl_MTG_Set_Type[Set Type], tbl_MTG_Set_Type[Heavy Printing Window Month End], "(Set Type not found)", 0, 1)</f>
        <v/>
      </c>
      <c r="R203" s="28">
        <f>tbl_MTG_Set[[#This Row],[Released On]]+tbl_MTG_Set[[#This Row],[Heavy Printing Window Month End]]*365.25/12</f>
        <v/>
      </c>
      <c r="S203" s="28">
        <f>AND(NOW()&gt;=tbl_MTG_Set[[#This Row],[Heavy Printing Window Start]], NOW()&lt;=tbl_MTG_Set[[#This Row],[Heavy Printing Window End]])</f>
        <v/>
      </c>
      <c r="T203" s="19">
        <f>_xlfn.xlookup(tbl_MTG_Set[[#This Row],[Type Name]], tbl_MTG_Set_Type[Set Type], tbl_MTG_Set_Type[Sell Window Month Start], "(Set Type not found)", 0, 1)</f>
        <v/>
      </c>
      <c r="U203" s="28">
        <f>tbl_MTG_Set[[#This Row],[Released On]]+tbl_MTG_Set[[#This Row],[Sell Window Month Start]]*365.25/12</f>
        <v/>
      </c>
      <c r="V203" s="19">
        <f>_xlfn.xlookup(tbl_MTG_Set[[#This Row],[Type Name]], tbl_MTG_Set_Type[Set Type], tbl_MTG_Set_Type[Sell Window Month End], "(Set Type not found)", 0, 1)</f>
        <v/>
      </c>
      <c r="W203" s="28">
        <f>tbl_MTG_Set[[#This Row],[Released On]]+tbl_MTG_Set[[#This Row],[Sell Window Month End]]*365.25/12</f>
        <v/>
      </c>
      <c r="X203" s="28">
        <f>AND(NOW()&gt;=tbl_MTG_Set[[#This Row],[Sell Window Start]], NOW()&lt;=tbl_MTG_Set[[#This Row],[Sell Window End]])</f>
        <v/>
      </c>
      <c r="AG203" s="23" t="n"/>
      <c r="AH203" s="23" t="n"/>
      <c r="AJ203" s="23">
        <f t="array" ref="AJ203:AJ203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203" s="23">
        <f t="array" ref="AK203:AK203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203" s="24">
        <f>_xlfn.xlookup(tbl_MTG_Set[[#This Row],[Play Booster Box Product Id]], tbl_Product[Product Id], tbl_Product[Pack Size])</f>
        <v/>
      </c>
      <c r="AM203" s="23">
        <f>(tbl_MTG_Set[[#This Row],[Play Booster Box Cost]]+v_Item_Shipping_Cost_In)/tbl_MTG_Set[[#This Row],[Play Booster Box Size]]</f>
        <v/>
      </c>
      <c r="AN203" s="23" t="n"/>
      <c r="AO203" s="23" t="n"/>
      <c r="AP203" s="23" t="n"/>
      <c r="AQ203" s="23" t="n"/>
      <c r="AT203" s="23">
        <f>tbl_MTG_Set[[#This Row],[Play Booster Sell Price CardMarket]]*tbl_MTG_Set[[#This Row],[Play Booster Expected Market Value]]/tbl_MTG_Set[[#This Row],[Play Boost Sealed Market Value]]</f>
        <v/>
      </c>
    </row>
    <row r="204" ht="15" customHeight="1" s="20">
      <c r="A204" s="19" t="n">
        <v>393</v>
      </c>
      <c r="B204" s="19" t="inlineStr">
        <is>
          <t>Core Set 2021 Tokens TM21</t>
        </is>
      </c>
      <c r="C204" s="19" t="n">
        <v>20</v>
      </c>
      <c r="D204" s="28" t="n">
        <v>44015</v>
      </c>
      <c r="F204" s="19" t="inlineStr">
        <is>
          <t>en es fr de it pt ja ko ru 汉语 漢語</t>
        </is>
      </c>
      <c r="G204" s="19" t="n">
        <v>732</v>
      </c>
      <c r="H204" s="19">
        <f>MONTH(NOW())+12*YEAR(NOW())-MONTH(tbl_MTG_Set[[#This Row],[Released On]])-12*YEAR(tbl_MTG_Set[[#This Row],[Released On]])</f>
        <v/>
      </c>
      <c r="I204" s="19">
        <f>_xlfn.xlookup(tbl_MTG_Set[[#This Row],[Type Name]], tbl_MTG_Set_Type[Set Type], tbl_MTG_Set_Type[Index], "(Set Type not found)")</f>
        <v/>
      </c>
      <c r="J204" s="19">
        <f>_xlfn.xlookup(tbl_MTG_Set[[#This Row],[Type Name]], tbl_MTG_Set_Type[Set Type], tbl_MTG_Set_Type[Buy Window Month Start], "(Set Type not found)")</f>
        <v/>
      </c>
      <c r="K204" s="28">
        <f>tbl_MTG_Set[[#This Row],[Released On]]+tbl_MTG_Set[[#This Row],[Buy Window Month Start]]*365.25/12</f>
        <v/>
      </c>
      <c r="L204" s="19">
        <f>_xlfn.xlookup(tbl_MTG_Set[[#This Row],[Type Name]], tbl_MTG_Set_Type[Set Type], tbl_MTG_Set_Type[Buy Window Month End], "(Set Type not found)", 0, 1)</f>
        <v/>
      </c>
      <c r="M204" s="28">
        <f>tbl_MTG_Set[[#This Row],[Released On]]+tbl_MTG_Set[[#This Row],[Buy Window Month End]]*365.25/12</f>
        <v/>
      </c>
      <c r="N204" s="28">
        <f>AND(NOW()&gt;=tbl_MTG_Set[[#This Row],[Buy Window Start]], NOW()&lt;=tbl_MTG_Set[[#This Row],[Buy Window End]])</f>
        <v/>
      </c>
      <c r="O204" s="19">
        <f>_xlfn.xlookup(tbl_MTG_Set[[#This Row],[Type Name]], tbl_MTG_Set_Type[Set Type], tbl_MTG_Set_Type[Heavy Printing Window Month Start], "(Set Type not found)", 0, 1)</f>
        <v/>
      </c>
      <c r="P204" s="28">
        <f>tbl_MTG_Set[[#This Row],[Released On]]+tbl_MTG_Set[[#This Row],[Heavy Printing Window Month Start]]*365.25/12</f>
        <v/>
      </c>
      <c r="Q204" s="19">
        <f>_xlfn.xlookup(tbl_MTG_Set[[#This Row],[Type Name]], tbl_MTG_Set_Type[Set Type], tbl_MTG_Set_Type[Heavy Printing Window Month End], "(Set Type not found)", 0, 1)</f>
        <v/>
      </c>
      <c r="R204" s="28">
        <f>tbl_MTG_Set[[#This Row],[Released On]]+tbl_MTG_Set[[#This Row],[Heavy Printing Window Month End]]*365.25/12</f>
        <v/>
      </c>
      <c r="S204" s="28">
        <f>AND(NOW()&gt;=tbl_MTG_Set[[#This Row],[Heavy Printing Window Start]], NOW()&lt;=tbl_MTG_Set[[#This Row],[Heavy Printing Window End]])</f>
        <v/>
      </c>
      <c r="T204" s="19">
        <f>_xlfn.xlookup(tbl_MTG_Set[[#This Row],[Type Name]], tbl_MTG_Set_Type[Set Type], tbl_MTG_Set_Type[Sell Window Month Start], "(Set Type not found)", 0, 1)</f>
        <v/>
      </c>
      <c r="U204" s="28">
        <f>tbl_MTG_Set[[#This Row],[Released On]]+tbl_MTG_Set[[#This Row],[Sell Window Month Start]]*365.25/12</f>
        <v/>
      </c>
      <c r="V204" s="19">
        <f>_xlfn.xlookup(tbl_MTG_Set[[#This Row],[Type Name]], tbl_MTG_Set_Type[Set Type], tbl_MTG_Set_Type[Sell Window Month End], "(Set Type not found)", 0, 1)</f>
        <v/>
      </c>
      <c r="W204" s="28">
        <f>tbl_MTG_Set[[#This Row],[Released On]]+tbl_MTG_Set[[#This Row],[Sell Window Month End]]*365.25/12</f>
        <v/>
      </c>
      <c r="X204" s="28">
        <f>AND(NOW()&gt;=tbl_MTG_Set[[#This Row],[Sell Window Start]], NOW()&lt;=tbl_MTG_Set[[#This Row],[Sell Window End]])</f>
        <v/>
      </c>
      <c r="AG204" s="23" t="n"/>
      <c r="AH204" s="23" t="n"/>
      <c r="AJ204" s="23">
        <f t="array" ref="AJ204:AJ204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204" s="23">
        <f t="array" ref="AK204:AK204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204" s="24">
        <f>_xlfn.xlookup(tbl_MTG_Set[[#This Row],[Play Booster Box Product Id]], tbl_Product[Product Id], tbl_Product[Pack Size])</f>
        <v/>
      </c>
      <c r="AM204" s="23">
        <f>(tbl_MTG_Set[[#This Row],[Play Booster Box Cost]]+v_Item_Shipping_Cost_In)/tbl_MTG_Set[[#This Row],[Play Booster Box Size]]</f>
        <v/>
      </c>
      <c r="AN204" s="23" t="n"/>
      <c r="AO204" s="23" t="n"/>
      <c r="AP204" s="23" t="n"/>
      <c r="AQ204" s="23" t="n"/>
      <c r="AT204" s="23">
        <f>tbl_MTG_Set[[#This Row],[Play Booster Sell Price CardMarket]]*tbl_MTG_Set[[#This Row],[Play Booster Expected Market Value]]/tbl_MTG_Set[[#This Row],[Play Boost Sealed Market Value]]</f>
        <v/>
      </c>
    </row>
    <row r="205" ht="15" customHeight="1" s="20">
      <c r="A205" s="19" t="n">
        <v>97</v>
      </c>
      <c r="B205" s="19" t="inlineStr">
        <is>
          <t>Cowboy Bebop PCBB</t>
        </is>
      </c>
      <c r="C205" s="19" t="n">
        <v>5</v>
      </c>
      <c r="D205" s="28" t="n">
        <v>45506</v>
      </c>
      <c r="F205" s="19" t="inlineStr">
        <is>
          <t>en es fr de it pt ja ko ru 汉语 漢語</t>
        </is>
      </c>
      <c r="G205" s="19" t="n">
        <v>140</v>
      </c>
      <c r="H205" s="19">
        <f>MONTH(NOW())+12*YEAR(NOW())-MONTH(tbl_MTG_Set[[#This Row],[Released On]])-12*YEAR(tbl_MTG_Set[[#This Row],[Released On]])</f>
        <v/>
      </c>
      <c r="I205" s="19">
        <f>_xlfn.xlookup(tbl_MTG_Set[[#This Row],[Type Name]], tbl_MTG_Set_Type[Set Type], tbl_MTG_Set_Type[Index], "(Set Type not found)")</f>
        <v/>
      </c>
      <c r="J205" s="19">
        <f>_xlfn.xlookup(tbl_MTG_Set[[#This Row],[Type Name]], tbl_MTG_Set_Type[Set Type], tbl_MTG_Set_Type[Buy Window Month Start], "(Set Type not found)")</f>
        <v/>
      </c>
      <c r="K205" s="28">
        <f>tbl_MTG_Set[[#This Row],[Released On]]+tbl_MTG_Set[[#This Row],[Buy Window Month Start]]*365.25/12</f>
        <v/>
      </c>
      <c r="L205" s="19">
        <f>_xlfn.xlookup(tbl_MTG_Set[[#This Row],[Type Name]], tbl_MTG_Set_Type[Set Type], tbl_MTG_Set_Type[Buy Window Month End], "(Set Type not found)", 0, 1)</f>
        <v/>
      </c>
      <c r="M205" s="28">
        <f>tbl_MTG_Set[[#This Row],[Released On]]+tbl_MTG_Set[[#This Row],[Buy Window Month End]]*365.25/12</f>
        <v/>
      </c>
      <c r="N205" s="28">
        <f>AND(NOW()&gt;=tbl_MTG_Set[[#This Row],[Buy Window Start]], NOW()&lt;=tbl_MTG_Set[[#This Row],[Buy Window End]])</f>
        <v/>
      </c>
      <c r="O205" s="19">
        <f>_xlfn.xlookup(tbl_MTG_Set[[#This Row],[Type Name]], tbl_MTG_Set_Type[Set Type], tbl_MTG_Set_Type[Heavy Printing Window Month Start], "(Set Type not found)", 0, 1)</f>
        <v/>
      </c>
      <c r="P205" s="28">
        <f>tbl_MTG_Set[[#This Row],[Released On]]+tbl_MTG_Set[[#This Row],[Heavy Printing Window Month Start]]*365.25/12</f>
        <v/>
      </c>
      <c r="Q205" s="19">
        <f>_xlfn.xlookup(tbl_MTG_Set[[#This Row],[Type Name]], tbl_MTG_Set_Type[Set Type], tbl_MTG_Set_Type[Heavy Printing Window Month End], "(Set Type not found)", 0, 1)</f>
        <v/>
      </c>
      <c r="R205" s="28">
        <f>tbl_MTG_Set[[#This Row],[Released On]]+tbl_MTG_Set[[#This Row],[Heavy Printing Window Month End]]*365.25/12</f>
        <v/>
      </c>
      <c r="S205" s="28">
        <f>AND(NOW()&gt;=tbl_MTG_Set[[#This Row],[Heavy Printing Window Start]], NOW()&lt;=tbl_MTG_Set[[#This Row],[Heavy Printing Window End]])</f>
        <v/>
      </c>
      <c r="T205" s="19">
        <f>_xlfn.xlookup(tbl_MTG_Set[[#This Row],[Type Name]], tbl_MTG_Set_Type[Set Type], tbl_MTG_Set_Type[Sell Window Month Start], "(Set Type not found)", 0, 1)</f>
        <v/>
      </c>
      <c r="U205" s="28">
        <f>tbl_MTG_Set[[#This Row],[Released On]]+tbl_MTG_Set[[#This Row],[Sell Window Month Start]]*365.25/12</f>
        <v/>
      </c>
      <c r="V205" s="19">
        <f>_xlfn.xlookup(tbl_MTG_Set[[#This Row],[Type Name]], tbl_MTG_Set_Type[Set Type], tbl_MTG_Set_Type[Sell Window Month End], "(Set Type not found)", 0, 1)</f>
        <v/>
      </c>
      <c r="W205" s="28">
        <f>tbl_MTG_Set[[#This Row],[Released On]]+tbl_MTG_Set[[#This Row],[Sell Window Month End]]*365.25/12</f>
        <v/>
      </c>
      <c r="X205" s="28">
        <f>AND(NOW()&gt;=tbl_MTG_Set[[#This Row],[Sell Window Start]], NOW()&lt;=tbl_MTG_Set[[#This Row],[Sell Window End]])</f>
        <v/>
      </c>
      <c r="AG205" s="23" t="n"/>
      <c r="AH205" s="23" t="n"/>
      <c r="AJ205" s="23">
        <f t="array" ref="AJ205:AJ205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205" s="23">
        <f t="array" ref="AK205:AK205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205" s="24">
        <f>_xlfn.xlookup(tbl_MTG_Set[[#This Row],[Play Booster Box Product Id]], tbl_Product[Product Id], tbl_Product[Pack Size])</f>
        <v/>
      </c>
      <c r="AM205" s="23">
        <f>(tbl_MTG_Set[[#This Row],[Play Booster Box Cost]]+v_Item_Shipping_Cost_In)/tbl_MTG_Set[[#This Row],[Play Booster Box Size]]</f>
        <v/>
      </c>
      <c r="AN205" s="23" t="n"/>
      <c r="AO205" s="23" t="n"/>
      <c r="AP205" s="23" t="n"/>
      <c r="AQ205" s="23" t="n"/>
      <c r="AT205" s="23">
        <f>tbl_MTG_Set[[#This Row],[Play Booster Sell Price CardMarket]]*tbl_MTG_Set[[#This Row],[Play Booster Expected Market Value]]/tbl_MTG_Set[[#This Row],[Play Boost Sealed Market Value]]</f>
        <v/>
      </c>
    </row>
    <row r="206" ht="15" customHeight="1" s="20">
      <c r="A206" s="19" t="n">
        <v>305</v>
      </c>
      <c r="B206" s="19" t="inlineStr">
        <is>
          <t>Crimson Vow Art Series AVOW</t>
        </is>
      </c>
      <c r="C206" s="19" t="n">
        <v>81</v>
      </c>
      <c r="D206" s="28" t="n">
        <v>44519</v>
      </c>
      <c r="F206" s="19" t="inlineStr">
        <is>
          <t>en es fr de it pt ja ko ru 汉语 漢語</t>
        </is>
      </c>
      <c r="G206" s="19" t="n">
        <v>556</v>
      </c>
      <c r="H206" s="19">
        <f>MONTH(NOW())+12*YEAR(NOW())-MONTH(tbl_MTG_Set[[#This Row],[Released On]])-12*YEAR(tbl_MTG_Set[[#This Row],[Released On]])</f>
        <v/>
      </c>
      <c r="I206" s="19">
        <f>_xlfn.xlookup(tbl_MTG_Set[[#This Row],[Type Name]], tbl_MTG_Set_Type[Set Type], tbl_MTG_Set_Type[Index], "(Set Type not found)")</f>
        <v/>
      </c>
      <c r="J206" s="19">
        <f>_xlfn.xlookup(tbl_MTG_Set[[#This Row],[Type Name]], tbl_MTG_Set_Type[Set Type], tbl_MTG_Set_Type[Buy Window Month Start], "(Set Type not found)")</f>
        <v/>
      </c>
      <c r="K206" s="28">
        <f>tbl_MTG_Set[[#This Row],[Released On]]+tbl_MTG_Set[[#This Row],[Buy Window Month Start]]*365.25/12</f>
        <v/>
      </c>
      <c r="L206" s="19">
        <f>_xlfn.xlookup(tbl_MTG_Set[[#This Row],[Type Name]], tbl_MTG_Set_Type[Set Type], tbl_MTG_Set_Type[Buy Window Month End], "(Set Type not found)", 0, 1)</f>
        <v/>
      </c>
      <c r="M206" s="28">
        <f>tbl_MTG_Set[[#This Row],[Released On]]+tbl_MTG_Set[[#This Row],[Buy Window Month End]]*365.25/12</f>
        <v/>
      </c>
      <c r="N206" s="28">
        <f>AND(NOW()&gt;=tbl_MTG_Set[[#This Row],[Buy Window Start]], NOW()&lt;=tbl_MTG_Set[[#This Row],[Buy Window End]])</f>
        <v/>
      </c>
      <c r="O206" s="19">
        <f>_xlfn.xlookup(tbl_MTG_Set[[#This Row],[Type Name]], tbl_MTG_Set_Type[Set Type], tbl_MTG_Set_Type[Heavy Printing Window Month Start], "(Set Type not found)", 0, 1)</f>
        <v/>
      </c>
      <c r="P206" s="28">
        <f>tbl_MTG_Set[[#This Row],[Released On]]+tbl_MTG_Set[[#This Row],[Heavy Printing Window Month Start]]*365.25/12</f>
        <v/>
      </c>
      <c r="Q206" s="19">
        <f>_xlfn.xlookup(tbl_MTG_Set[[#This Row],[Type Name]], tbl_MTG_Set_Type[Set Type], tbl_MTG_Set_Type[Heavy Printing Window Month End], "(Set Type not found)", 0, 1)</f>
        <v/>
      </c>
      <c r="R206" s="28">
        <f>tbl_MTG_Set[[#This Row],[Released On]]+tbl_MTG_Set[[#This Row],[Heavy Printing Window Month End]]*365.25/12</f>
        <v/>
      </c>
      <c r="S206" s="28">
        <f>AND(NOW()&gt;=tbl_MTG_Set[[#This Row],[Heavy Printing Window Start]], NOW()&lt;=tbl_MTG_Set[[#This Row],[Heavy Printing Window End]])</f>
        <v/>
      </c>
      <c r="T206" s="19">
        <f>_xlfn.xlookup(tbl_MTG_Set[[#This Row],[Type Name]], tbl_MTG_Set_Type[Set Type], tbl_MTG_Set_Type[Sell Window Month Start], "(Set Type not found)", 0, 1)</f>
        <v/>
      </c>
      <c r="U206" s="28">
        <f>tbl_MTG_Set[[#This Row],[Released On]]+tbl_MTG_Set[[#This Row],[Sell Window Month Start]]*365.25/12</f>
        <v/>
      </c>
      <c r="V206" s="19">
        <f>_xlfn.xlookup(tbl_MTG_Set[[#This Row],[Type Name]], tbl_MTG_Set_Type[Set Type], tbl_MTG_Set_Type[Sell Window Month End], "(Set Type not found)", 0, 1)</f>
        <v/>
      </c>
      <c r="W206" s="28">
        <f>tbl_MTG_Set[[#This Row],[Released On]]+tbl_MTG_Set[[#This Row],[Sell Window Month End]]*365.25/12</f>
        <v/>
      </c>
      <c r="X206" s="28">
        <f>AND(NOW()&gt;=tbl_MTG_Set[[#This Row],[Sell Window Start]], NOW()&lt;=tbl_MTG_Set[[#This Row],[Sell Window End]])</f>
        <v/>
      </c>
      <c r="AG206" s="23" t="n"/>
      <c r="AH206" s="23" t="n"/>
      <c r="AJ206" s="23">
        <f t="array" ref="AJ206:AJ206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206" s="23">
        <f t="array" ref="AK206:AK206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206" s="24">
        <f>_xlfn.xlookup(tbl_MTG_Set[[#This Row],[Play Booster Box Product Id]], tbl_Product[Product Id], tbl_Product[Pack Size])</f>
        <v/>
      </c>
      <c r="AM206" s="23">
        <f>(tbl_MTG_Set[[#This Row],[Play Booster Box Cost]]+v_Item_Shipping_Cost_In)/tbl_MTG_Set[[#This Row],[Play Booster Box Size]]</f>
        <v/>
      </c>
      <c r="AN206" s="23" t="n"/>
      <c r="AO206" s="23" t="n"/>
      <c r="AP206" s="23" t="n"/>
      <c r="AQ206" s="23" t="n"/>
      <c r="AT206" s="23">
        <f>tbl_MTG_Set[[#This Row],[Play Booster Sell Price CardMarket]]*tbl_MTG_Set[[#This Row],[Play Booster Expected Market Value]]/tbl_MTG_Set[[#This Row],[Play Boost Sealed Market Value]]</f>
        <v/>
      </c>
    </row>
    <row r="207" ht="15" customHeight="1" s="20">
      <c r="A207" s="19" t="n">
        <v>308</v>
      </c>
      <c r="B207" s="19" t="inlineStr">
        <is>
          <t>Crimson Vow Commander Display Commanders OVOC</t>
        </is>
      </c>
      <c r="C207" s="19" t="n">
        <v>2</v>
      </c>
      <c r="D207" s="28" t="n">
        <v>44519</v>
      </c>
      <c r="F207" s="19" t="inlineStr">
        <is>
          <t>en es fr de it pt ja ko ru 汉语 漢語</t>
        </is>
      </c>
      <c r="G207" s="19" t="n">
        <v>562</v>
      </c>
      <c r="H207" s="19">
        <f>MONTH(NOW())+12*YEAR(NOW())-MONTH(tbl_MTG_Set[[#This Row],[Released On]])-12*YEAR(tbl_MTG_Set[[#This Row],[Released On]])</f>
        <v/>
      </c>
      <c r="I207" s="19">
        <f>_xlfn.xlookup(tbl_MTG_Set[[#This Row],[Type Name]], tbl_MTG_Set_Type[Set Type], tbl_MTG_Set_Type[Index], "(Set Type not found)")</f>
        <v/>
      </c>
      <c r="J207" s="19">
        <f>_xlfn.xlookup(tbl_MTG_Set[[#This Row],[Type Name]], tbl_MTG_Set_Type[Set Type], tbl_MTG_Set_Type[Buy Window Month Start], "(Set Type not found)")</f>
        <v/>
      </c>
      <c r="K207" s="28">
        <f>tbl_MTG_Set[[#This Row],[Released On]]+tbl_MTG_Set[[#This Row],[Buy Window Month Start]]*365.25/12</f>
        <v/>
      </c>
      <c r="L207" s="19">
        <f>_xlfn.xlookup(tbl_MTG_Set[[#This Row],[Type Name]], tbl_MTG_Set_Type[Set Type], tbl_MTG_Set_Type[Buy Window Month End], "(Set Type not found)", 0, 1)</f>
        <v/>
      </c>
      <c r="M207" s="28">
        <f>tbl_MTG_Set[[#This Row],[Released On]]+tbl_MTG_Set[[#This Row],[Buy Window Month End]]*365.25/12</f>
        <v/>
      </c>
      <c r="N207" s="28">
        <f>AND(NOW()&gt;=tbl_MTG_Set[[#This Row],[Buy Window Start]], NOW()&lt;=tbl_MTG_Set[[#This Row],[Buy Window End]])</f>
        <v/>
      </c>
      <c r="O207" s="19">
        <f>_xlfn.xlookup(tbl_MTG_Set[[#This Row],[Type Name]], tbl_MTG_Set_Type[Set Type], tbl_MTG_Set_Type[Heavy Printing Window Month Start], "(Set Type not found)", 0, 1)</f>
        <v/>
      </c>
      <c r="P207" s="28">
        <f>tbl_MTG_Set[[#This Row],[Released On]]+tbl_MTG_Set[[#This Row],[Heavy Printing Window Month Start]]*365.25/12</f>
        <v/>
      </c>
      <c r="Q207" s="19">
        <f>_xlfn.xlookup(tbl_MTG_Set[[#This Row],[Type Name]], tbl_MTG_Set_Type[Set Type], tbl_MTG_Set_Type[Heavy Printing Window Month End], "(Set Type not found)", 0, 1)</f>
        <v/>
      </c>
      <c r="R207" s="28">
        <f>tbl_MTG_Set[[#This Row],[Released On]]+tbl_MTG_Set[[#This Row],[Heavy Printing Window Month End]]*365.25/12</f>
        <v/>
      </c>
      <c r="S207" s="28">
        <f>AND(NOW()&gt;=tbl_MTG_Set[[#This Row],[Heavy Printing Window Start]], NOW()&lt;=tbl_MTG_Set[[#This Row],[Heavy Printing Window End]])</f>
        <v/>
      </c>
      <c r="T207" s="19">
        <f>_xlfn.xlookup(tbl_MTG_Set[[#This Row],[Type Name]], tbl_MTG_Set_Type[Set Type], tbl_MTG_Set_Type[Sell Window Month Start], "(Set Type not found)", 0, 1)</f>
        <v/>
      </c>
      <c r="U207" s="28">
        <f>tbl_MTG_Set[[#This Row],[Released On]]+tbl_MTG_Set[[#This Row],[Sell Window Month Start]]*365.25/12</f>
        <v/>
      </c>
      <c r="V207" s="19">
        <f>_xlfn.xlookup(tbl_MTG_Set[[#This Row],[Type Name]], tbl_MTG_Set_Type[Set Type], tbl_MTG_Set_Type[Sell Window Month End], "(Set Type not found)", 0, 1)</f>
        <v/>
      </c>
      <c r="W207" s="28">
        <f>tbl_MTG_Set[[#This Row],[Released On]]+tbl_MTG_Set[[#This Row],[Sell Window Month End]]*365.25/12</f>
        <v/>
      </c>
      <c r="X207" s="28">
        <f>AND(NOW()&gt;=tbl_MTG_Set[[#This Row],[Sell Window Start]], NOW()&lt;=tbl_MTG_Set[[#This Row],[Sell Window End]])</f>
        <v/>
      </c>
      <c r="AG207" s="23" t="n"/>
      <c r="AH207" s="23" t="n"/>
      <c r="AJ207" s="23">
        <f t="array" ref="AJ207:AJ207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207" s="23">
        <f t="array" ref="AK207:AK207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207" s="24">
        <f>_xlfn.xlookup(tbl_MTG_Set[[#This Row],[Play Booster Box Product Id]], tbl_Product[Product Id], tbl_Product[Pack Size])</f>
        <v/>
      </c>
      <c r="AM207" s="23">
        <f>(tbl_MTG_Set[[#This Row],[Play Booster Box Cost]]+v_Item_Shipping_Cost_In)/tbl_MTG_Set[[#This Row],[Play Booster Box Size]]</f>
        <v/>
      </c>
      <c r="AN207" s="23" t="n"/>
      <c r="AO207" s="23" t="n"/>
      <c r="AP207" s="23" t="n"/>
      <c r="AQ207" s="23" t="n"/>
      <c r="AT207" s="23">
        <f>tbl_MTG_Set[[#This Row],[Play Booster Sell Price CardMarket]]*tbl_MTG_Set[[#This Row],[Play Booster Expected Market Value]]/tbl_MTG_Set[[#This Row],[Play Boost Sealed Market Value]]</f>
        <v/>
      </c>
    </row>
    <row r="208" ht="15" customHeight="1" s="20">
      <c r="A208" s="19" t="n">
        <v>307</v>
      </c>
      <c r="B208" s="19" t="inlineStr">
        <is>
          <t>Crimson Vow Commander Tokens TVOC</t>
        </is>
      </c>
      <c r="C208" s="19" t="n">
        <v>6</v>
      </c>
      <c r="D208" s="28" t="n">
        <v>44519</v>
      </c>
      <c r="F208" s="19" t="inlineStr">
        <is>
          <t>en es fr de it pt ja ko ru 汉语 漢語</t>
        </is>
      </c>
      <c r="G208" s="19" t="n">
        <v>560</v>
      </c>
      <c r="H208" s="19">
        <f>MONTH(NOW())+12*YEAR(NOW())-MONTH(tbl_MTG_Set[[#This Row],[Released On]])-12*YEAR(tbl_MTG_Set[[#This Row],[Released On]])</f>
        <v/>
      </c>
      <c r="I208" s="19">
        <f>_xlfn.xlookup(tbl_MTG_Set[[#This Row],[Type Name]], tbl_MTG_Set_Type[Set Type], tbl_MTG_Set_Type[Index], "(Set Type not found)")</f>
        <v/>
      </c>
      <c r="J208" s="19">
        <f>_xlfn.xlookup(tbl_MTG_Set[[#This Row],[Type Name]], tbl_MTG_Set_Type[Set Type], tbl_MTG_Set_Type[Buy Window Month Start], "(Set Type not found)")</f>
        <v/>
      </c>
      <c r="K208" s="28">
        <f>tbl_MTG_Set[[#This Row],[Released On]]+tbl_MTG_Set[[#This Row],[Buy Window Month Start]]*365.25/12</f>
        <v/>
      </c>
      <c r="L208" s="19">
        <f>_xlfn.xlookup(tbl_MTG_Set[[#This Row],[Type Name]], tbl_MTG_Set_Type[Set Type], tbl_MTG_Set_Type[Buy Window Month End], "(Set Type not found)", 0, 1)</f>
        <v/>
      </c>
      <c r="M208" s="28">
        <f>tbl_MTG_Set[[#This Row],[Released On]]+tbl_MTG_Set[[#This Row],[Buy Window Month End]]*365.25/12</f>
        <v/>
      </c>
      <c r="N208" s="28">
        <f>AND(NOW()&gt;=tbl_MTG_Set[[#This Row],[Buy Window Start]], NOW()&lt;=tbl_MTG_Set[[#This Row],[Buy Window End]])</f>
        <v/>
      </c>
      <c r="O208" s="19">
        <f>_xlfn.xlookup(tbl_MTG_Set[[#This Row],[Type Name]], tbl_MTG_Set_Type[Set Type], tbl_MTG_Set_Type[Heavy Printing Window Month Start], "(Set Type not found)", 0, 1)</f>
        <v/>
      </c>
      <c r="P208" s="28">
        <f>tbl_MTG_Set[[#This Row],[Released On]]+tbl_MTG_Set[[#This Row],[Heavy Printing Window Month Start]]*365.25/12</f>
        <v/>
      </c>
      <c r="Q208" s="19">
        <f>_xlfn.xlookup(tbl_MTG_Set[[#This Row],[Type Name]], tbl_MTG_Set_Type[Set Type], tbl_MTG_Set_Type[Heavy Printing Window Month End], "(Set Type not found)", 0, 1)</f>
        <v/>
      </c>
      <c r="R208" s="28">
        <f>tbl_MTG_Set[[#This Row],[Released On]]+tbl_MTG_Set[[#This Row],[Heavy Printing Window Month End]]*365.25/12</f>
        <v/>
      </c>
      <c r="S208" s="28">
        <f>AND(NOW()&gt;=tbl_MTG_Set[[#This Row],[Heavy Printing Window Start]], NOW()&lt;=tbl_MTG_Set[[#This Row],[Heavy Printing Window End]])</f>
        <v/>
      </c>
      <c r="T208" s="19">
        <f>_xlfn.xlookup(tbl_MTG_Set[[#This Row],[Type Name]], tbl_MTG_Set_Type[Set Type], tbl_MTG_Set_Type[Sell Window Month Start], "(Set Type not found)", 0, 1)</f>
        <v/>
      </c>
      <c r="U208" s="28">
        <f>tbl_MTG_Set[[#This Row],[Released On]]+tbl_MTG_Set[[#This Row],[Sell Window Month Start]]*365.25/12</f>
        <v/>
      </c>
      <c r="V208" s="19">
        <f>_xlfn.xlookup(tbl_MTG_Set[[#This Row],[Type Name]], tbl_MTG_Set_Type[Set Type], tbl_MTG_Set_Type[Sell Window Month End], "(Set Type not found)", 0, 1)</f>
        <v/>
      </c>
      <c r="W208" s="28">
        <f>tbl_MTG_Set[[#This Row],[Released On]]+tbl_MTG_Set[[#This Row],[Sell Window Month End]]*365.25/12</f>
        <v/>
      </c>
      <c r="X208" s="28">
        <f>AND(NOW()&gt;=tbl_MTG_Set[[#This Row],[Sell Window Start]], NOW()&lt;=tbl_MTG_Set[[#This Row],[Sell Window End]])</f>
        <v/>
      </c>
      <c r="AG208" s="23" t="n"/>
      <c r="AH208" s="23" t="n"/>
      <c r="AJ208" s="23">
        <f t="array" ref="AJ208:AJ208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208" s="23">
        <f t="array" ref="AK208:AK208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208" s="24">
        <f>_xlfn.xlookup(tbl_MTG_Set[[#This Row],[Play Booster Box Product Id]], tbl_Product[Product Id], tbl_Product[Pack Size])</f>
        <v/>
      </c>
      <c r="AM208" s="23">
        <f>(tbl_MTG_Set[[#This Row],[Play Booster Box Cost]]+v_Item_Shipping_Cost_In)/tbl_MTG_Set[[#This Row],[Play Booster Box Size]]</f>
        <v/>
      </c>
      <c r="AN208" s="23" t="n"/>
      <c r="AO208" s="23" t="n"/>
      <c r="AP208" s="23" t="n"/>
      <c r="AQ208" s="23" t="n"/>
      <c r="AT208" s="23">
        <f>tbl_MTG_Set[[#This Row],[Play Booster Sell Price CardMarket]]*tbl_MTG_Set[[#This Row],[Play Booster Expected Market Value]]/tbl_MTG_Set[[#This Row],[Play Boost Sealed Market Value]]</f>
        <v/>
      </c>
    </row>
    <row r="209" ht="15" customHeight="1" s="20">
      <c r="A209" s="19" t="n">
        <v>306</v>
      </c>
      <c r="B209" s="19" t="inlineStr">
        <is>
          <t>Crimson Vow Commander VOC</t>
        </is>
      </c>
      <c r="C209" s="19" t="n">
        <v>188</v>
      </c>
      <c r="D209" s="28" t="n">
        <v>44519</v>
      </c>
      <c r="F209" s="19" t="inlineStr">
        <is>
          <t>en es fr de it pt ja ko ru 汉语 漢語</t>
        </is>
      </c>
      <c r="G209" s="19" t="n">
        <v>558</v>
      </c>
      <c r="H209" s="19">
        <f>MONTH(NOW())+12*YEAR(NOW())-MONTH(tbl_MTG_Set[[#This Row],[Released On]])-12*YEAR(tbl_MTG_Set[[#This Row],[Released On]])</f>
        <v/>
      </c>
      <c r="I209" s="19">
        <f>_xlfn.xlookup(tbl_MTG_Set[[#This Row],[Type Name]], tbl_MTG_Set_Type[Set Type], tbl_MTG_Set_Type[Index], "(Set Type not found)")</f>
        <v/>
      </c>
      <c r="J209" s="19">
        <f>_xlfn.xlookup(tbl_MTG_Set[[#This Row],[Type Name]], tbl_MTG_Set_Type[Set Type], tbl_MTG_Set_Type[Buy Window Month Start], "(Set Type not found)")</f>
        <v/>
      </c>
      <c r="K209" s="28">
        <f>tbl_MTG_Set[[#This Row],[Released On]]+tbl_MTG_Set[[#This Row],[Buy Window Month Start]]*365.25/12</f>
        <v/>
      </c>
      <c r="L209" s="19">
        <f>_xlfn.xlookup(tbl_MTG_Set[[#This Row],[Type Name]], tbl_MTG_Set_Type[Set Type], tbl_MTG_Set_Type[Buy Window Month End], "(Set Type not found)", 0, 1)</f>
        <v/>
      </c>
      <c r="M209" s="28">
        <f>tbl_MTG_Set[[#This Row],[Released On]]+tbl_MTG_Set[[#This Row],[Buy Window Month End]]*365.25/12</f>
        <v/>
      </c>
      <c r="N209" s="28">
        <f>AND(NOW()&gt;=tbl_MTG_Set[[#This Row],[Buy Window Start]], NOW()&lt;=tbl_MTG_Set[[#This Row],[Buy Window End]])</f>
        <v/>
      </c>
      <c r="O209" s="19">
        <f>_xlfn.xlookup(tbl_MTG_Set[[#This Row],[Type Name]], tbl_MTG_Set_Type[Set Type], tbl_MTG_Set_Type[Heavy Printing Window Month Start], "(Set Type not found)", 0, 1)</f>
        <v/>
      </c>
      <c r="P209" s="28">
        <f>tbl_MTG_Set[[#This Row],[Released On]]+tbl_MTG_Set[[#This Row],[Heavy Printing Window Month Start]]*365.25/12</f>
        <v/>
      </c>
      <c r="Q209" s="19">
        <f>_xlfn.xlookup(tbl_MTG_Set[[#This Row],[Type Name]], tbl_MTG_Set_Type[Set Type], tbl_MTG_Set_Type[Heavy Printing Window Month End], "(Set Type not found)", 0, 1)</f>
        <v/>
      </c>
      <c r="R209" s="28">
        <f>tbl_MTG_Set[[#This Row],[Released On]]+tbl_MTG_Set[[#This Row],[Heavy Printing Window Month End]]*365.25/12</f>
        <v/>
      </c>
      <c r="S209" s="28">
        <f>AND(NOW()&gt;=tbl_MTG_Set[[#This Row],[Heavy Printing Window Start]], NOW()&lt;=tbl_MTG_Set[[#This Row],[Heavy Printing Window End]])</f>
        <v/>
      </c>
      <c r="T209" s="19">
        <f>_xlfn.xlookup(tbl_MTG_Set[[#This Row],[Type Name]], tbl_MTG_Set_Type[Set Type], tbl_MTG_Set_Type[Sell Window Month Start], "(Set Type not found)", 0, 1)</f>
        <v/>
      </c>
      <c r="U209" s="28">
        <f>tbl_MTG_Set[[#This Row],[Released On]]+tbl_MTG_Set[[#This Row],[Sell Window Month Start]]*365.25/12</f>
        <v/>
      </c>
      <c r="V209" s="19">
        <f>_xlfn.xlookup(tbl_MTG_Set[[#This Row],[Type Name]], tbl_MTG_Set_Type[Set Type], tbl_MTG_Set_Type[Sell Window Month End], "(Set Type not found)", 0, 1)</f>
        <v/>
      </c>
      <c r="W209" s="28">
        <f>tbl_MTG_Set[[#This Row],[Released On]]+tbl_MTG_Set[[#This Row],[Sell Window Month End]]*365.25/12</f>
        <v/>
      </c>
      <c r="X209" s="28">
        <f>AND(NOW()&gt;=tbl_MTG_Set[[#This Row],[Sell Window Start]], NOW()&lt;=tbl_MTG_Set[[#This Row],[Sell Window End]])</f>
        <v/>
      </c>
      <c r="AG209" s="23" t="n"/>
      <c r="AH209" s="23" t="n"/>
      <c r="AJ209" s="23">
        <f t="array" ref="AJ209:AJ209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209" s="23">
        <f t="array" ref="AK209:AK209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209" s="24">
        <f>_xlfn.xlookup(tbl_MTG_Set[[#This Row],[Play Booster Box Product Id]], tbl_Product[Product Id], tbl_Product[Pack Size])</f>
        <v/>
      </c>
      <c r="AM209" s="23">
        <f>(tbl_MTG_Set[[#This Row],[Play Booster Box Cost]]+v_Item_Shipping_Cost_In)/tbl_MTG_Set[[#This Row],[Play Booster Box Size]]</f>
        <v/>
      </c>
      <c r="AN209" s="23" t="n"/>
      <c r="AO209" s="23" t="n"/>
      <c r="AP209" s="23" t="n"/>
      <c r="AQ209" s="23" t="n"/>
      <c r="AT209" s="23">
        <f>tbl_MTG_Set[[#This Row],[Play Booster Sell Price CardMarket]]*tbl_MTG_Set[[#This Row],[Play Booster Expected Market Value]]/tbl_MTG_Set[[#This Row],[Play Boost Sealed Market Value]]</f>
        <v/>
      </c>
    </row>
    <row r="210" ht="15" customHeight="1" s="20">
      <c r="A210" s="19" t="n">
        <v>706</v>
      </c>
      <c r="B210" s="19" t="inlineStr">
        <is>
          <t>Dark Ascension DKA</t>
        </is>
      </c>
      <c r="C210" s="19" t="n">
        <v>158</v>
      </c>
      <c r="D210" s="28" t="n">
        <v>40942</v>
      </c>
      <c r="F210" s="19" t="inlineStr">
        <is>
          <t>en es fr de it pt ja ko ru 汉语 漢語</t>
        </is>
      </c>
      <c r="G210" s="19" t="n">
        <v>1358</v>
      </c>
      <c r="H210" s="19">
        <f>MONTH(NOW())+12*YEAR(NOW())-MONTH(tbl_MTG_Set[[#This Row],[Released On]])-12*YEAR(tbl_MTG_Set[[#This Row],[Released On]])</f>
        <v/>
      </c>
      <c r="I210" s="19">
        <f>_xlfn.xlookup(tbl_MTG_Set[[#This Row],[Type Name]], tbl_MTG_Set_Type[Set Type], tbl_MTG_Set_Type[Index], "(Set Type not found)")</f>
        <v/>
      </c>
      <c r="J210" s="19">
        <f>_xlfn.xlookup(tbl_MTG_Set[[#This Row],[Type Name]], tbl_MTG_Set_Type[Set Type], tbl_MTG_Set_Type[Buy Window Month Start], "(Set Type not found)")</f>
        <v/>
      </c>
      <c r="K210" s="28">
        <f>tbl_MTG_Set[[#This Row],[Released On]]+tbl_MTG_Set[[#This Row],[Buy Window Month Start]]*365.25/12</f>
        <v/>
      </c>
      <c r="L210" s="19">
        <f>_xlfn.xlookup(tbl_MTG_Set[[#This Row],[Type Name]], tbl_MTG_Set_Type[Set Type], tbl_MTG_Set_Type[Buy Window Month End], "(Set Type not found)", 0, 1)</f>
        <v/>
      </c>
      <c r="M210" s="28">
        <f>tbl_MTG_Set[[#This Row],[Released On]]+tbl_MTG_Set[[#This Row],[Buy Window Month End]]*365.25/12</f>
        <v/>
      </c>
      <c r="N210" s="28">
        <f>AND(NOW()&gt;=tbl_MTG_Set[[#This Row],[Buy Window Start]], NOW()&lt;=tbl_MTG_Set[[#This Row],[Buy Window End]])</f>
        <v/>
      </c>
      <c r="O210" s="19">
        <f>_xlfn.xlookup(tbl_MTG_Set[[#This Row],[Type Name]], tbl_MTG_Set_Type[Set Type], tbl_MTG_Set_Type[Heavy Printing Window Month Start], "(Set Type not found)", 0, 1)</f>
        <v/>
      </c>
      <c r="P210" s="28">
        <f>tbl_MTG_Set[[#This Row],[Released On]]+tbl_MTG_Set[[#This Row],[Heavy Printing Window Month Start]]*365.25/12</f>
        <v/>
      </c>
      <c r="Q210" s="19">
        <f>_xlfn.xlookup(tbl_MTG_Set[[#This Row],[Type Name]], tbl_MTG_Set_Type[Set Type], tbl_MTG_Set_Type[Heavy Printing Window Month End], "(Set Type not found)", 0, 1)</f>
        <v/>
      </c>
      <c r="R210" s="28">
        <f>tbl_MTG_Set[[#This Row],[Released On]]+tbl_MTG_Set[[#This Row],[Heavy Printing Window Month End]]*365.25/12</f>
        <v/>
      </c>
      <c r="S210" s="28">
        <f>AND(NOW()&gt;=tbl_MTG_Set[[#This Row],[Heavy Printing Window Start]], NOW()&lt;=tbl_MTG_Set[[#This Row],[Heavy Printing Window End]])</f>
        <v/>
      </c>
      <c r="T210" s="19">
        <f>_xlfn.xlookup(tbl_MTG_Set[[#This Row],[Type Name]], tbl_MTG_Set_Type[Set Type], tbl_MTG_Set_Type[Sell Window Month Start], "(Set Type not found)", 0, 1)</f>
        <v/>
      </c>
      <c r="U210" s="28">
        <f>tbl_MTG_Set[[#This Row],[Released On]]+tbl_MTG_Set[[#This Row],[Sell Window Month Start]]*365.25/12</f>
        <v/>
      </c>
      <c r="V210" s="19">
        <f>_xlfn.xlookup(tbl_MTG_Set[[#This Row],[Type Name]], tbl_MTG_Set_Type[Set Type], tbl_MTG_Set_Type[Sell Window Month End], "(Set Type not found)", 0, 1)</f>
        <v/>
      </c>
      <c r="W210" s="28">
        <f>tbl_MTG_Set[[#This Row],[Released On]]+tbl_MTG_Set[[#This Row],[Sell Window Month End]]*365.25/12</f>
        <v/>
      </c>
      <c r="X210" s="28">
        <f>AND(NOW()&gt;=tbl_MTG_Set[[#This Row],[Sell Window Start]], NOW()&lt;=tbl_MTG_Set[[#This Row],[Sell Window End]])</f>
        <v/>
      </c>
      <c r="AG210" s="23" t="n"/>
      <c r="AH210" s="23" t="n"/>
      <c r="AJ210" s="23">
        <f t="array" ref="AJ210:AJ210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210" s="23">
        <f t="array" ref="AK210:AK210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210" s="24">
        <f>_xlfn.xlookup(tbl_MTG_Set[[#This Row],[Play Booster Box Product Id]], tbl_Product[Product Id], tbl_Product[Pack Size])</f>
        <v/>
      </c>
      <c r="AM210" s="23">
        <f>(tbl_MTG_Set[[#This Row],[Play Booster Box Cost]]+v_Item_Shipping_Cost_In)/tbl_MTG_Set[[#This Row],[Play Booster Box Size]]</f>
        <v/>
      </c>
      <c r="AN210" s="23" t="n"/>
      <c r="AO210" s="23" t="n"/>
      <c r="AP210" s="23" t="n"/>
      <c r="AQ210" s="23" t="n"/>
      <c r="AT210" s="23">
        <f>tbl_MTG_Set[[#This Row],[Play Booster Sell Price CardMarket]]*tbl_MTG_Set[[#This Row],[Play Booster Expected Market Value]]/tbl_MTG_Set[[#This Row],[Play Boost Sealed Market Value]]</f>
        <v/>
      </c>
    </row>
    <row r="211" ht="15" customHeight="1" s="20">
      <c r="A211" s="19" t="n">
        <v>707</v>
      </c>
      <c r="B211" s="19" t="inlineStr">
        <is>
          <t>Dark Ascension Promos PDKA</t>
        </is>
      </c>
      <c r="C211" s="19" t="n">
        <v>5</v>
      </c>
      <c r="D211" s="28" t="n">
        <v>40936</v>
      </c>
      <c r="F211" s="19" t="inlineStr">
        <is>
          <t>en es fr de it pt ja ko ru 汉语 漢語</t>
        </is>
      </c>
      <c r="G211" s="19" t="n">
        <v>1360</v>
      </c>
      <c r="H211" s="19">
        <f>MONTH(NOW())+12*YEAR(NOW())-MONTH(tbl_MTG_Set[[#This Row],[Released On]])-12*YEAR(tbl_MTG_Set[[#This Row],[Released On]])</f>
        <v/>
      </c>
      <c r="I211" s="19">
        <f>_xlfn.xlookup(tbl_MTG_Set[[#This Row],[Type Name]], tbl_MTG_Set_Type[Set Type], tbl_MTG_Set_Type[Index], "(Set Type not found)")</f>
        <v/>
      </c>
      <c r="J211" s="19">
        <f>_xlfn.xlookup(tbl_MTG_Set[[#This Row],[Type Name]], tbl_MTG_Set_Type[Set Type], tbl_MTG_Set_Type[Buy Window Month Start], "(Set Type not found)")</f>
        <v/>
      </c>
      <c r="K211" s="28">
        <f>tbl_MTG_Set[[#This Row],[Released On]]+tbl_MTG_Set[[#This Row],[Buy Window Month Start]]*365.25/12</f>
        <v/>
      </c>
      <c r="L211" s="19">
        <f>_xlfn.xlookup(tbl_MTG_Set[[#This Row],[Type Name]], tbl_MTG_Set_Type[Set Type], tbl_MTG_Set_Type[Buy Window Month End], "(Set Type not found)", 0, 1)</f>
        <v/>
      </c>
      <c r="M211" s="28">
        <f>tbl_MTG_Set[[#This Row],[Released On]]+tbl_MTG_Set[[#This Row],[Buy Window Month End]]*365.25/12</f>
        <v/>
      </c>
      <c r="N211" s="28">
        <f>AND(NOW()&gt;=tbl_MTG_Set[[#This Row],[Buy Window Start]], NOW()&lt;=tbl_MTG_Set[[#This Row],[Buy Window End]])</f>
        <v/>
      </c>
      <c r="O211" s="19">
        <f>_xlfn.xlookup(tbl_MTG_Set[[#This Row],[Type Name]], tbl_MTG_Set_Type[Set Type], tbl_MTG_Set_Type[Heavy Printing Window Month Start], "(Set Type not found)", 0, 1)</f>
        <v/>
      </c>
      <c r="P211" s="28">
        <f>tbl_MTG_Set[[#This Row],[Released On]]+tbl_MTG_Set[[#This Row],[Heavy Printing Window Month Start]]*365.25/12</f>
        <v/>
      </c>
      <c r="Q211" s="19">
        <f>_xlfn.xlookup(tbl_MTG_Set[[#This Row],[Type Name]], tbl_MTG_Set_Type[Set Type], tbl_MTG_Set_Type[Heavy Printing Window Month End], "(Set Type not found)", 0, 1)</f>
        <v/>
      </c>
      <c r="R211" s="28">
        <f>tbl_MTG_Set[[#This Row],[Released On]]+tbl_MTG_Set[[#This Row],[Heavy Printing Window Month End]]*365.25/12</f>
        <v/>
      </c>
      <c r="S211" s="28">
        <f>AND(NOW()&gt;=tbl_MTG_Set[[#This Row],[Heavy Printing Window Start]], NOW()&lt;=tbl_MTG_Set[[#This Row],[Heavy Printing Window End]])</f>
        <v/>
      </c>
      <c r="T211" s="19">
        <f>_xlfn.xlookup(tbl_MTG_Set[[#This Row],[Type Name]], tbl_MTG_Set_Type[Set Type], tbl_MTG_Set_Type[Sell Window Month Start], "(Set Type not found)", 0, 1)</f>
        <v/>
      </c>
      <c r="U211" s="28">
        <f>tbl_MTG_Set[[#This Row],[Released On]]+tbl_MTG_Set[[#This Row],[Sell Window Month Start]]*365.25/12</f>
        <v/>
      </c>
      <c r="V211" s="19">
        <f>_xlfn.xlookup(tbl_MTG_Set[[#This Row],[Type Name]], tbl_MTG_Set_Type[Set Type], tbl_MTG_Set_Type[Sell Window Month End], "(Set Type not found)", 0, 1)</f>
        <v/>
      </c>
      <c r="W211" s="28">
        <f>tbl_MTG_Set[[#This Row],[Released On]]+tbl_MTG_Set[[#This Row],[Sell Window Month End]]*365.25/12</f>
        <v/>
      </c>
      <c r="X211" s="28">
        <f>AND(NOW()&gt;=tbl_MTG_Set[[#This Row],[Sell Window Start]], NOW()&lt;=tbl_MTG_Set[[#This Row],[Sell Window End]])</f>
        <v/>
      </c>
      <c r="AG211" s="23" t="n"/>
      <c r="AH211" s="23" t="n"/>
      <c r="AJ211" s="23">
        <f t="array" ref="AJ211:AJ211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211" s="23">
        <f t="array" ref="AK211:AK211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211" s="24">
        <f>_xlfn.xlookup(tbl_MTG_Set[[#This Row],[Play Booster Box Product Id]], tbl_Product[Product Id], tbl_Product[Pack Size])</f>
        <v/>
      </c>
      <c r="AM211" s="23">
        <f>(tbl_MTG_Set[[#This Row],[Play Booster Box Cost]]+v_Item_Shipping_Cost_In)/tbl_MTG_Set[[#This Row],[Play Booster Box Size]]</f>
        <v/>
      </c>
      <c r="AN211" s="23" t="n"/>
      <c r="AO211" s="23" t="n"/>
      <c r="AP211" s="23" t="n"/>
      <c r="AQ211" s="23" t="n"/>
      <c r="AT211" s="23">
        <f>tbl_MTG_Set[[#This Row],[Play Booster Sell Price CardMarket]]*tbl_MTG_Set[[#This Row],[Play Booster Expected Market Value]]/tbl_MTG_Set[[#This Row],[Play Boost Sealed Market Value]]</f>
        <v/>
      </c>
    </row>
    <row r="212" ht="15" customHeight="1" s="20">
      <c r="A212" s="19" t="n">
        <v>708</v>
      </c>
      <c r="B212" s="19" t="inlineStr">
        <is>
          <t>Dark Ascension Tokens TDKA</t>
        </is>
      </c>
      <c r="C212" s="19" t="n">
        <v>4</v>
      </c>
      <c r="D212" s="28" t="n">
        <v>40942</v>
      </c>
      <c r="F212" s="19" t="inlineStr">
        <is>
          <t>en es fr de it pt ja ko ru 汉语 漢語</t>
        </is>
      </c>
      <c r="G212" s="19" t="n">
        <v>1362</v>
      </c>
      <c r="H212" s="19">
        <f>MONTH(NOW())+12*YEAR(NOW())-MONTH(tbl_MTG_Set[[#This Row],[Released On]])-12*YEAR(tbl_MTG_Set[[#This Row],[Released On]])</f>
        <v/>
      </c>
      <c r="I212" s="19">
        <f>_xlfn.xlookup(tbl_MTG_Set[[#This Row],[Type Name]], tbl_MTG_Set_Type[Set Type], tbl_MTG_Set_Type[Index], "(Set Type not found)")</f>
        <v/>
      </c>
      <c r="J212" s="19">
        <f>_xlfn.xlookup(tbl_MTG_Set[[#This Row],[Type Name]], tbl_MTG_Set_Type[Set Type], tbl_MTG_Set_Type[Buy Window Month Start], "(Set Type not found)")</f>
        <v/>
      </c>
      <c r="K212" s="28">
        <f>tbl_MTG_Set[[#This Row],[Released On]]+tbl_MTG_Set[[#This Row],[Buy Window Month Start]]*365.25/12</f>
        <v/>
      </c>
      <c r="L212" s="19">
        <f>_xlfn.xlookup(tbl_MTG_Set[[#This Row],[Type Name]], tbl_MTG_Set_Type[Set Type], tbl_MTG_Set_Type[Buy Window Month End], "(Set Type not found)", 0, 1)</f>
        <v/>
      </c>
      <c r="M212" s="28">
        <f>tbl_MTG_Set[[#This Row],[Released On]]+tbl_MTG_Set[[#This Row],[Buy Window Month End]]*365.25/12</f>
        <v/>
      </c>
      <c r="N212" s="28">
        <f>AND(NOW()&gt;=tbl_MTG_Set[[#This Row],[Buy Window Start]], NOW()&lt;=tbl_MTG_Set[[#This Row],[Buy Window End]])</f>
        <v/>
      </c>
      <c r="O212" s="19">
        <f>_xlfn.xlookup(tbl_MTG_Set[[#This Row],[Type Name]], tbl_MTG_Set_Type[Set Type], tbl_MTG_Set_Type[Heavy Printing Window Month Start], "(Set Type not found)", 0, 1)</f>
        <v/>
      </c>
      <c r="P212" s="28">
        <f>tbl_MTG_Set[[#This Row],[Released On]]+tbl_MTG_Set[[#This Row],[Heavy Printing Window Month Start]]*365.25/12</f>
        <v/>
      </c>
      <c r="Q212" s="19">
        <f>_xlfn.xlookup(tbl_MTG_Set[[#This Row],[Type Name]], tbl_MTG_Set_Type[Set Type], tbl_MTG_Set_Type[Heavy Printing Window Month End], "(Set Type not found)", 0, 1)</f>
        <v/>
      </c>
      <c r="R212" s="28">
        <f>tbl_MTG_Set[[#This Row],[Released On]]+tbl_MTG_Set[[#This Row],[Heavy Printing Window Month End]]*365.25/12</f>
        <v/>
      </c>
      <c r="S212" s="28">
        <f>AND(NOW()&gt;=tbl_MTG_Set[[#This Row],[Heavy Printing Window Start]], NOW()&lt;=tbl_MTG_Set[[#This Row],[Heavy Printing Window End]])</f>
        <v/>
      </c>
      <c r="T212" s="19">
        <f>_xlfn.xlookup(tbl_MTG_Set[[#This Row],[Type Name]], tbl_MTG_Set_Type[Set Type], tbl_MTG_Set_Type[Sell Window Month Start], "(Set Type not found)", 0, 1)</f>
        <v/>
      </c>
      <c r="U212" s="28">
        <f>tbl_MTG_Set[[#This Row],[Released On]]+tbl_MTG_Set[[#This Row],[Sell Window Month Start]]*365.25/12</f>
        <v/>
      </c>
      <c r="V212" s="19">
        <f>_xlfn.xlookup(tbl_MTG_Set[[#This Row],[Type Name]], tbl_MTG_Set_Type[Set Type], tbl_MTG_Set_Type[Sell Window Month End], "(Set Type not found)", 0, 1)</f>
        <v/>
      </c>
      <c r="W212" s="28">
        <f>tbl_MTG_Set[[#This Row],[Released On]]+tbl_MTG_Set[[#This Row],[Sell Window Month End]]*365.25/12</f>
        <v/>
      </c>
      <c r="X212" s="28">
        <f>AND(NOW()&gt;=tbl_MTG_Set[[#This Row],[Sell Window Start]], NOW()&lt;=tbl_MTG_Set[[#This Row],[Sell Window End]])</f>
        <v/>
      </c>
      <c r="AG212" s="23" t="n"/>
      <c r="AH212" s="23" t="n"/>
      <c r="AJ212" s="23">
        <f t="array" ref="AJ212:AJ212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212" s="23">
        <f t="array" ref="AK212:AK212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212" s="24">
        <f>_xlfn.xlookup(tbl_MTG_Set[[#This Row],[Play Booster Box Product Id]], tbl_Product[Product Id], tbl_Product[Pack Size])</f>
        <v/>
      </c>
      <c r="AM212" s="23">
        <f>(tbl_MTG_Set[[#This Row],[Play Booster Box Cost]]+v_Item_Shipping_Cost_In)/tbl_MTG_Set[[#This Row],[Play Booster Box Size]]</f>
        <v/>
      </c>
      <c r="AN212" s="23" t="n"/>
      <c r="AO212" s="23" t="n"/>
      <c r="AP212" s="23" t="n"/>
      <c r="AQ212" s="23" t="n"/>
      <c r="AT212" s="23">
        <f>tbl_MTG_Set[[#This Row],[Play Booster Sell Price CardMarket]]*tbl_MTG_Set[[#This Row],[Play Booster Expected Market Value]]/tbl_MTG_Set[[#This Row],[Play Boost Sealed Market Value]]</f>
        <v/>
      </c>
    </row>
    <row r="213" ht="15" customHeight="1" s="20">
      <c r="A213" s="19" t="n">
        <v>884</v>
      </c>
      <c r="B213" s="19" t="inlineStr">
        <is>
          <t>Darksteel DST</t>
        </is>
      </c>
      <c r="C213" s="19" t="n">
        <v>165</v>
      </c>
      <c r="D213" s="28" t="n">
        <v>38023</v>
      </c>
      <c r="F213" s="19" t="inlineStr">
        <is>
          <t>en es fr de it pt ja ko ru 汉语 漢語</t>
        </is>
      </c>
      <c r="G213" s="19" t="n">
        <v>1714</v>
      </c>
      <c r="H213" s="19">
        <f>MONTH(NOW())+12*YEAR(NOW())-MONTH(tbl_MTG_Set[[#This Row],[Released On]])-12*YEAR(tbl_MTG_Set[[#This Row],[Released On]])</f>
        <v/>
      </c>
      <c r="I213" s="19">
        <f>_xlfn.xlookup(tbl_MTG_Set[[#This Row],[Type Name]], tbl_MTG_Set_Type[Set Type], tbl_MTG_Set_Type[Index], "(Set Type not found)")</f>
        <v/>
      </c>
      <c r="J213" s="19">
        <f>_xlfn.xlookup(tbl_MTG_Set[[#This Row],[Type Name]], tbl_MTG_Set_Type[Set Type], tbl_MTG_Set_Type[Buy Window Month Start], "(Set Type not found)")</f>
        <v/>
      </c>
      <c r="K213" s="28">
        <f>tbl_MTG_Set[[#This Row],[Released On]]+tbl_MTG_Set[[#This Row],[Buy Window Month Start]]*365.25/12</f>
        <v/>
      </c>
      <c r="L213" s="19">
        <f>_xlfn.xlookup(tbl_MTG_Set[[#This Row],[Type Name]], tbl_MTG_Set_Type[Set Type], tbl_MTG_Set_Type[Buy Window Month End], "(Set Type not found)", 0, 1)</f>
        <v/>
      </c>
      <c r="M213" s="28">
        <f>tbl_MTG_Set[[#This Row],[Released On]]+tbl_MTG_Set[[#This Row],[Buy Window Month End]]*365.25/12</f>
        <v/>
      </c>
      <c r="N213" s="28">
        <f>AND(NOW()&gt;=tbl_MTG_Set[[#This Row],[Buy Window Start]], NOW()&lt;=tbl_MTG_Set[[#This Row],[Buy Window End]])</f>
        <v/>
      </c>
      <c r="O213" s="19">
        <f>_xlfn.xlookup(tbl_MTG_Set[[#This Row],[Type Name]], tbl_MTG_Set_Type[Set Type], tbl_MTG_Set_Type[Heavy Printing Window Month Start], "(Set Type not found)", 0, 1)</f>
        <v/>
      </c>
      <c r="P213" s="28">
        <f>tbl_MTG_Set[[#This Row],[Released On]]+tbl_MTG_Set[[#This Row],[Heavy Printing Window Month Start]]*365.25/12</f>
        <v/>
      </c>
      <c r="Q213" s="19">
        <f>_xlfn.xlookup(tbl_MTG_Set[[#This Row],[Type Name]], tbl_MTG_Set_Type[Set Type], tbl_MTG_Set_Type[Heavy Printing Window Month End], "(Set Type not found)", 0, 1)</f>
        <v/>
      </c>
      <c r="R213" s="28">
        <f>tbl_MTG_Set[[#This Row],[Released On]]+tbl_MTG_Set[[#This Row],[Heavy Printing Window Month End]]*365.25/12</f>
        <v/>
      </c>
      <c r="S213" s="28">
        <f>AND(NOW()&gt;=tbl_MTG_Set[[#This Row],[Heavy Printing Window Start]], NOW()&lt;=tbl_MTG_Set[[#This Row],[Heavy Printing Window End]])</f>
        <v/>
      </c>
      <c r="T213" s="19">
        <f>_xlfn.xlookup(tbl_MTG_Set[[#This Row],[Type Name]], tbl_MTG_Set_Type[Set Type], tbl_MTG_Set_Type[Sell Window Month Start], "(Set Type not found)", 0, 1)</f>
        <v/>
      </c>
      <c r="U213" s="28">
        <f>tbl_MTG_Set[[#This Row],[Released On]]+tbl_MTG_Set[[#This Row],[Sell Window Month Start]]*365.25/12</f>
        <v/>
      </c>
      <c r="V213" s="19">
        <f>_xlfn.xlookup(tbl_MTG_Set[[#This Row],[Type Name]], tbl_MTG_Set_Type[Set Type], tbl_MTG_Set_Type[Sell Window Month End], "(Set Type not found)", 0, 1)</f>
        <v/>
      </c>
      <c r="W213" s="28">
        <f>tbl_MTG_Set[[#This Row],[Released On]]+tbl_MTG_Set[[#This Row],[Sell Window Month End]]*365.25/12</f>
        <v/>
      </c>
      <c r="X213" s="28">
        <f>AND(NOW()&gt;=tbl_MTG_Set[[#This Row],[Sell Window Start]], NOW()&lt;=tbl_MTG_Set[[#This Row],[Sell Window End]])</f>
        <v/>
      </c>
      <c r="AG213" s="23" t="n"/>
      <c r="AH213" s="23" t="n"/>
      <c r="AJ213" s="23">
        <f t="array" ref="AJ213:AJ213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213" s="23">
        <f t="array" ref="AK213:AK213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213" s="24">
        <f>_xlfn.xlookup(tbl_MTG_Set[[#This Row],[Play Booster Box Product Id]], tbl_Product[Product Id], tbl_Product[Pack Size])</f>
        <v/>
      </c>
      <c r="AM213" s="23">
        <f>(tbl_MTG_Set[[#This Row],[Play Booster Box Cost]]+v_Item_Shipping_Cost_In)/tbl_MTG_Set[[#This Row],[Play Booster Box Size]]</f>
        <v/>
      </c>
      <c r="AN213" s="23" t="n"/>
      <c r="AO213" s="23" t="n"/>
      <c r="AP213" s="23" t="n"/>
      <c r="AQ213" s="23" t="n"/>
      <c r="AT213" s="23">
        <f>tbl_MTG_Set[[#This Row],[Play Booster Sell Price CardMarket]]*tbl_MTG_Set[[#This Row],[Play Booster Expected Market Value]]/tbl_MTG_Set[[#This Row],[Play Boost Sealed Market Value]]</f>
        <v/>
      </c>
    </row>
    <row r="214" ht="15" customHeight="1" s="20">
      <c r="A214" s="19" t="n">
        <v>885</v>
      </c>
      <c r="B214" s="19" t="inlineStr">
        <is>
          <t>Darksteel Promos PDST</t>
        </is>
      </c>
      <c r="C214" s="19" t="n">
        <v>1</v>
      </c>
      <c r="D214" s="28" t="n">
        <v>38023</v>
      </c>
      <c r="F214" s="19" t="inlineStr">
        <is>
          <t>en es fr de it pt ja ko ru 汉语 漢語</t>
        </is>
      </c>
      <c r="G214" s="19" t="n">
        <v>1716</v>
      </c>
      <c r="H214" s="19">
        <f>MONTH(NOW())+12*YEAR(NOW())-MONTH(tbl_MTG_Set[[#This Row],[Released On]])-12*YEAR(tbl_MTG_Set[[#This Row],[Released On]])</f>
        <v/>
      </c>
      <c r="I214" s="19">
        <f>_xlfn.xlookup(tbl_MTG_Set[[#This Row],[Type Name]], tbl_MTG_Set_Type[Set Type], tbl_MTG_Set_Type[Index], "(Set Type not found)")</f>
        <v/>
      </c>
      <c r="J214" s="19">
        <f>_xlfn.xlookup(tbl_MTG_Set[[#This Row],[Type Name]], tbl_MTG_Set_Type[Set Type], tbl_MTG_Set_Type[Buy Window Month Start], "(Set Type not found)")</f>
        <v/>
      </c>
      <c r="K214" s="28">
        <f>tbl_MTG_Set[[#This Row],[Released On]]+tbl_MTG_Set[[#This Row],[Buy Window Month Start]]*365.25/12</f>
        <v/>
      </c>
      <c r="L214" s="19">
        <f>_xlfn.xlookup(tbl_MTG_Set[[#This Row],[Type Name]], tbl_MTG_Set_Type[Set Type], tbl_MTG_Set_Type[Buy Window Month End], "(Set Type not found)", 0, 1)</f>
        <v/>
      </c>
      <c r="M214" s="28">
        <f>tbl_MTG_Set[[#This Row],[Released On]]+tbl_MTG_Set[[#This Row],[Buy Window Month End]]*365.25/12</f>
        <v/>
      </c>
      <c r="N214" s="28">
        <f>AND(NOW()&gt;=tbl_MTG_Set[[#This Row],[Buy Window Start]], NOW()&lt;=tbl_MTG_Set[[#This Row],[Buy Window End]])</f>
        <v/>
      </c>
      <c r="O214" s="19">
        <f>_xlfn.xlookup(tbl_MTG_Set[[#This Row],[Type Name]], tbl_MTG_Set_Type[Set Type], tbl_MTG_Set_Type[Heavy Printing Window Month Start], "(Set Type not found)", 0, 1)</f>
        <v/>
      </c>
      <c r="P214" s="28">
        <f>tbl_MTG_Set[[#This Row],[Released On]]+tbl_MTG_Set[[#This Row],[Heavy Printing Window Month Start]]*365.25/12</f>
        <v/>
      </c>
      <c r="Q214" s="19">
        <f>_xlfn.xlookup(tbl_MTG_Set[[#This Row],[Type Name]], tbl_MTG_Set_Type[Set Type], tbl_MTG_Set_Type[Heavy Printing Window Month End], "(Set Type not found)", 0, 1)</f>
        <v/>
      </c>
      <c r="R214" s="28">
        <f>tbl_MTG_Set[[#This Row],[Released On]]+tbl_MTG_Set[[#This Row],[Heavy Printing Window Month End]]*365.25/12</f>
        <v/>
      </c>
      <c r="S214" s="28">
        <f>AND(NOW()&gt;=tbl_MTG_Set[[#This Row],[Heavy Printing Window Start]], NOW()&lt;=tbl_MTG_Set[[#This Row],[Heavy Printing Window End]])</f>
        <v/>
      </c>
      <c r="T214" s="19">
        <f>_xlfn.xlookup(tbl_MTG_Set[[#This Row],[Type Name]], tbl_MTG_Set_Type[Set Type], tbl_MTG_Set_Type[Sell Window Month Start], "(Set Type not found)", 0, 1)</f>
        <v/>
      </c>
      <c r="U214" s="28">
        <f>tbl_MTG_Set[[#This Row],[Released On]]+tbl_MTG_Set[[#This Row],[Sell Window Month Start]]*365.25/12</f>
        <v/>
      </c>
      <c r="V214" s="19">
        <f>_xlfn.xlookup(tbl_MTG_Set[[#This Row],[Type Name]], tbl_MTG_Set_Type[Set Type], tbl_MTG_Set_Type[Sell Window Month End], "(Set Type not found)", 0, 1)</f>
        <v/>
      </c>
      <c r="W214" s="28">
        <f>tbl_MTG_Set[[#This Row],[Released On]]+tbl_MTG_Set[[#This Row],[Sell Window Month End]]*365.25/12</f>
        <v/>
      </c>
      <c r="X214" s="28">
        <f>AND(NOW()&gt;=tbl_MTG_Set[[#This Row],[Sell Window Start]], NOW()&lt;=tbl_MTG_Set[[#This Row],[Sell Window End]])</f>
        <v/>
      </c>
      <c r="AG214" s="23" t="n"/>
      <c r="AH214" s="23" t="n"/>
      <c r="AJ214" s="23">
        <f t="array" ref="AJ214:AJ214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214" s="23">
        <f t="array" ref="AK214:AK214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214" s="24">
        <f>_xlfn.xlookup(tbl_MTG_Set[[#This Row],[Play Booster Box Product Id]], tbl_Product[Product Id], tbl_Product[Pack Size])</f>
        <v/>
      </c>
      <c r="AM214" s="23">
        <f>(tbl_MTG_Set[[#This Row],[Play Booster Box Cost]]+v_Item_Shipping_Cost_In)/tbl_MTG_Set[[#This Row],[Play Booster Box Size]]</f>
        <v/>
      </c>
      <c r="AN214" s="23" t="n"/>
      <c r="AO214" s="23" t="n"/>
      <c r="AP214" s="23" t="n"/>
      <c r="AQ214" s="23" t="n"/>
      <c r="AT214" s="23">
        <f>tbl_MTG_Set[[#This Row],[Play Booster Sell Price CardMarket]]*tbl_MTG_Set[[#This Row],[Play Booster Expected Market Value]]/tbl_MTG_Set[[#This Row],[Play Boost Sealed Market Value]]</f>
        <v/>
      </c>
    </row>
    <row r="215" ht="15" customHeight="1" s="20">
      <c r="A215" s="19" t="n">
        <v>994</v>
      </c>
      <c r="B215" s="19" t="inlineStr">
        <is>
          <t>DCI Legend Membership PLGM</t>
        </is>
      </c>
      <c r="C215" s="19" t="n">
        <v>2</v>
      </c>
      <c r="D215" s="28" t="n">
        <v>35247</v>
      </c>
      <c r="F215" s="19" t="inlineStr">
        <is>
          <t>en es fr de it pt ja ko ru 汉语 漢語</t>
        </is>
      </c>
      <c r="G215" s="19" t="n">
        <v>1934</v>
      </c>
      <c r="H215" s="19">
        <f>MONTH(NOW())+12*YEAR(NOW())-MONTH(tbl_MTG_Set[[#This Row],[Released On]])-12*YEAR(tbl_MTG_Set[[#This Row],[Released On]])</f>
        <v/>
      </c>
      <c r="I215" s="19">
        <f>_xlfn.xlookup(tbl_MTG_Set[[#This Row],[Type Name]], tbl_MTG_Set_Type[Set Type], tbl_MTG_Set_Type[Index], "(Set Type not found)")</f>
        <v/>
      </c>
      <c r="J215" s="19">
        <f>_xlfn.xlookup(tbl_MTG_Set[[#This Row],[Type Name]], tbl_MTG_Set_Type[Set Type], tbl_MTG_Set_Type[Buy Window Month Start], "(Set Type not found)")</f>
        <v/>
      </c>
      <c r="K215" s="28">
        <f>tbl_MTG_Set[[#This Row],[Released On]]+tbl_MTG_Set[[#This Row],[Buy Window Month Start]]*365.25/12</f>
        <v/>
      </c>
      <c r="L215" s="19">
        <f>_xlfn.xlookup(tbl_MTG_Set[[#This Row],[Type Name]], tbl_MTG_Set_Type[Set Type], tbl_MTG_Set_Type[Buy Window Month End], "(Set Type not found)", 0, 1)</f>
        <v/>
      </c>
      <c r="M215" s="28">
        <f>tbl_MTG_Set[[#This Row],[Released On]]+tbl_MTG_Set[[#This Row],[Buy Window Month End]]*365.25/12</f>
        <v/>
      </c>
      <c r="N215" s="28">
        <f>AND(NOW()&gt;=tbl_MTG_Set[[#This Row],[Buy Window Start]], NOW()&lt;=tbl_MTG_Set[[#This Row],[Buy Window End]])</f>
        <v/>
      </c>
      <c r="O215" s="19">
        <f>_xlfn.xlookup(tbl_MTG_Set[[#This Row],[Type Name]], tbl_MTG_Set_Type[Set Type], tbl_MTG_Set_Type[Heavy Printing Window Month Start], "(Set Type not found)", 0, 1)</f>
        <v/>
      </c>
      <c r="P215" s="28">
        <f>tbl_MTG_Set[[#This Row],[Released On]]+tbl_MTG_Set[[#This Row],[Heavy Printing Window Month Start]]*365.25/12</f>
        <v/>
      </c>
      <c r="Q215" s="19">
        <f>_xlfn.xlookup(tbl_MTG_Set[[#This Row],[Type Name]], tbl_MTG_Set_Type[Set Type], tbl_MTG_Set_Type[Heavy Printing Window Month End], "(Set Type not found)", 0, 1)</f>
        <v/>
      </c>
      <c r="R215" s="28">
        <f>tbl_MTG_Set[[#This Row],[Released On]]+tbl_MTG_Set[[#This Row],[Heavy Printing Window Month End]]*365.25/12</f>
        <v/>
      </c>
      <c r="S215" s="28">
        <f>AND(NOW()&gt;=tbl_MTG_Set[[#This Row],[Heavy Printing Window Start]], NOW()&lt;=tbl_MTG_Set[[#This Row],[Heavy Printing Window End]])</f>
        <v/>
      </c>
      <c r="T215" s="19">
        <f>_xlfn.xlookup(tbl_MTG_Set[[#This Row],[Type Name]], tbl_MTG_Set_Type[Set Type], tbl_MTG_Set_Type[Sell Window Month Start], "(Set Type not found)", 0, 1)</f>
        <v/>
      </c>
      <c r="U215" s="28">
        <f>tbl_MTG_Set[[#This Row],[Released On]]+tbl_MTG_Set[[#This Row],[Sell Window Month Start]]*365.25/12</f>
        <v/>
      </c>
      <c r="V215" s="19">
        <f>_xlfn.xlookup(tbl_MTG_Set[[#This Row],[Type Name]], tbl_MTG_Set_Type[Set Type], tbl_MTG_Set_Type[Sell Window Month End], "(Set Type not found)", 0, 1)</f>
        <v/>
      </c>
      <c r="W215" s="28">
        <f>tbl_MTG_Set[[#This Row],[Released On]]+tbl_MTG_Set[[#This Row],[Sell Window Month End]]*365.25/12</f>
        <v/>
      </c>
      <c r="X215" s="28">
        <f>AND(NOW()&gt;=tbl_MTG_Set[[#This Row],[Sell Window Start]], NOW()&lt;=tbl_MTG_Set[[#This Row],[Sell Window End]])</f>
        <v/>
      </c>
      <c r="AG215" s="23" t="n"/>
      <c r="AH215" s="23" t="n"/>
      <c r="AJ215" s="23">
        <f t="array" ref="AJ215:AJ215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215" s="23">
        <f t="array" ref="AK215:AK215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215" s="24">
        <f>_xlfn.xlookup(tbl_MTG_Set[[#This Row],[Play Booster Box Product Id]], tbl_Product[Product Id], tbl_Product[Pack Size])</f>
        <v/>
      </c>
      <c r="AM215" s="23">
        <f>(tbl_MTG_Set[[#This Row],[Play Booster Box Cost]]+v_Item_Shipping_Cost_In)/tbl_MTG_Set[[#This Row],[Play Booster Box Size]]</f>
        <v/>
      </c>
      <c r="AN215" s="23" t="n"/>
      <c r="AO215" s="23" t="n"/>
      <c r="AP215" s="23" t="n"/>
      <c r="AQ215" s="23" t="n"/>
      <c r="AT215" s="23">
        <f>tbl_MTG_Set[[#This Row],[Play Booster Sell Price CardMarket]]*tbl_MTG_Set[[#This Row],[Play Booster Expected Market Value]]/tbl_MTG_Set[[#This Row],[Play Boost Sealed Market Value]]</f>
        <v/>
      </c>
    </row>
    <row r="216" ht="15" customHeight="1" s="20">
      <c r="A216" s="19" t="n">
        <v>859</v>
      </c>
      <c r="B216" s="19" t="inlineStr">
        <is>
          <t>DCI Promos DCI</t>
        </is>
      </c>
      <c r="C216" s="19" t="n">
        <v>80</v>
      </c>
      <c r="D216" s="28" t="n">
        <v>38718</v>
      </c>
      <c r="F216" s="19" t="inlineStr">
        <is>
          <t>en es fr de it pt ja ko ru 汉语 漢語</t>
        </is>
      </c>
      <c r="G216" s="19" t="n">
        <v>1664</v>
      </c>
      <c r="H216" s="19">
        <f>MONTH(NOW())+12*YEAR(NOW())-MONTH(tbl_MTG_Set[[#This Row],[Released On]])-12*YEAR(tbl_MTG_Set[[#This Row],[Released On]])</f>
        <v/>
      </c>
      <c r="I216" s="19">
        <f>_xlfn.xlookup(tbl_MTG_Set[[#This Row],[Type Name]], tbl_MTG_Set_Type[Set Type], tbl_MTG_Set_Type[Index], "(Set Type not found)")</f>
        <v/>
      </c>
      <c r="J216" s="19">
        <f>_xlfn.xlookup(tbl_MTG_Set[[#This Row],[Type Name]], tbl_MTG_Set_Type[Set Type], tbl_MTG_Set_Type[Buy Window Month Start], "(Set Type not found)")</f>
        <v/>
      </c>
      <c r="K216" s="28">
        <f>tbl_MTG_Set[[#This Row],[Released On]]+tbl_MTG_Set[[#This Row],[Buy Window Month Start]]*365.25/12</f>
        <v/>
      </c>
      <c r="L216" s="19">
        <f>_xlfn.xlookup(tbl_MTG_Set[[#This Row],[Type Name]], tbl_MTG_Set_Type[Set Type], tbl_MTG_Set_Type[Buy Window Month End], "(Set Type not found)", 0, 1)</f>
        <v/>
      </c>
      <c r="M216" s="28">
        <f>tbl_MTG_Set[[#This Row],[Released On]]+tbl_MTG_Set[[#This Row],[Buy Window Month End]]*365.25/12</f>
        <v/>
      </c>
      <c r="N216" s="28">
        <f>AND(NOW()&gt;=tbl_MTG_Set[[#This Row],[Buy Window Start]], NOW()&lt;=tbl_MTG_Set[[#This Row],[Buy Window End]])</f>
        <v/>
      </c>
      <c r="O216" s="19">
        <f>_xlfn.xlookup(tbl_MTG_Set[[#This Row],[Type Name]], tbl_MTG_Set_Type[Set Type], tbl_MTG_Set_Type[Heavy Printing Window Month Start], "(Set Type not found)", 0, 1)</f>
        <v/>
      </c>
      <c r="P216" s="28">
        <f>tbl_MTG_Set[[#This Row],[Released On]]+tbl_MTG_Set[[#This Row],[Heavy Printing Window Month Start]]*365.25/12</f>
        <v/>
      </c>
      <c r="Q216" s="19">
        <f>_xlfn.xlookup(tbl_MTG_Set[[#This Row],[Type Name]], tbl_MTG_Set_Type[Set Type], tbl_MTG_Set_Type[Heavy Printing Window Month End], "(Set Type not found)", 0, 1)</f>
        <v/>
      </c>
      <c r="R216" s="28">
        <f>tbl_MTG_Set[[#This Row],[Released On]]+tbl_MTG_Set[[#This Row],[Heavy Printing Window Month End]]*365.25/12</f>
        <v/>
      </c>
      <c r="S216" s="28">
        <f>AND(NOW()&gt;=tbl_MTG_Set[[#This Row],[Heavy Printing Window Start]], NOW()&lt;=tbl_MTG_Set[[#This Row],[Heavy Printing Window End]])</f>
        <v/>
      </c>
      <c r="T216" s="19">
        <f>_xlfn.xlookup(tbl_MTG_Set[[#This Row],[Type Name]], tbl_MTG_Set_Type[Set Type], tbl_MTG_Set_Type[Sell Window Month Start], "(Set Type not found)", 0, 1)</f>
        <v/>
      </c>
      <c r="U216" s="28">
        <f>tbl_MTG_Set[[#This Row],[Released On]]+tbl_MTG_Set[[#This Row],[Sell Window Month Start]]*365.25/12</f>
        <v/>
      </c>
      <c r="V216" s="19">
        <f>_xlfn.xlookup(tbl_MTG_Set[[#This Row],[Type Name]], tbl_MTG_Set_Type[Set Type], tbl_MTG_Set_Type[Sell Window Month End], "(Set Type not found)", 0, 1)</f>
        <v/>
      </c>
      <c r="W216" s="28">
        <f>tbl_MTG_Set[[#This Row],[Released On]]+tbl_MTG_Set[[#This Row],[Sell Window Month End]]*365.25/12</f>
        <v/>
      </c>
      <c r="X216" s="28">
        <f>AND(NOW()&gt;=tbl_MTG_Set[[#This Row],[Sell Window Start]], NOW()&lt;=tbl_MTG_Set[[#This Row],[Sell Window End]])</f>
        <v/>
      </c>
      <c r="AG216" s="23" t="n"/>
      <c r="AH216" s="23" t="n"/>
      <c r="AJ216" s="23">
        <f t="array" ref="AJ216:AJ216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216" s="23">
        <f t="array" ref="AK216:AK216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216" s="24">
        <f>_xlfn.xlookup(tbl_MTG_Set[[#This Row],[Play Booster Box Product Id]], tbl_Product[Product Id], tbl_Product[Pack Size])</f>
        <v/>
      </c>
      <c r="AM216" s="23">
        <f>(tbl_MTG_Set[[#This Row],[Play Booster Box Cost]]+v_Item_Shipping_Cost_In)/tbl_MTG_Set[[#This Row],[Play Booster Box Size]]</f>
        <v/>
      </c>
      <c r="AN216" s="23" t="n"/>
      <c r="AO216" s="23" t="n"/>
      <c r="AP216" s="23" t="n"/>
      <c r="AQ216" s="23" t="n"/>
      <c r="AT216" s="23">
        <f>tbl_MTG_Set[[#This Row],[Play Booster Sell Price CardMarket]]*tbl_MTG_Set[[#This Row],[Play Booster Expected Market Value]]/tbl_MTG_Set[[#This Row],[Play Boost Sealed Market Value]]</f>
        <v/>
      </c>
    </row>
    <row r="217" ht="15" customHeight="1" s="20">
      <c r="A217" s="19" t="n">
        <v>919</v>
      </c>
      <c r="B217" s="19" t="inlineStr">
        <is>
          <t>Deckmasters DKM</t>
        </is>
      </c>
      <c r="C217" s="19" t="n">
        <v>58</v>
      </c>
      <c r="D217" s="28" t="n">
        <v>37226</v>
      </c>
      <c r="F217" s="19" t="inlineStr">
        <is>
          <t>en es fr de it pt ja ko ru 汉语 漢語</t>
        </is>
      </c>
      <c r="G217" s="19" t="n">
        <v>1784</v>
      </c>
      <c r="H217" s="19">
        <f>MONTH(NOW())+12*YEAR(NOW())-MONTH(tbl_MTG_Set[[#This Row],[Released On]])-12*YEAR(tbl_MTG_Set[[#This Row],[Released On]])</f>
        <v/>
      </c>
      <c r="I217" s="19">
        <f>_xlfn.xlookup(tbl_MTG_Set[[#This Row],[Type Name]], tbl_MTG_Set_Type[Set Type], tbl_MTG_Set_Type[Index], "(Set Type not found)")</f>
        <v/>
      </c>
      <c r="J217" s="19">
        <f>_xlfn.xlookup(tbl_MTG_Set[[#This Row],[Type Name]], tbl_MTG_Set_Type[Set Type], tbl_MTG_Set_Type[Buy Window Month Start], "(Set Type not found)")</f>
        <v/>
      </c>
      <c r="K217" s="28">
        <f>tbl_MTG_Set[[#This Row],[Released On]]+tbl_MTG_Set[[#This Row],[Buy Window Month Start]]*365.25/12</f>
        <v/>
      </c>
      <c r="L217" s="19">
        <f>_xlfn.xlookup(tbl_MTG_Set[[#This Row],[Type Name]], tbl_MTG_Set_Type[Set Type], tbl_MTG_Set_Type[Buy Window Month End], "(Set Type not found)", 0, 1)</f>
        <v/>
      </c>
      <c r="M217" s="28">
        <f>tbl_MTG_Set[[#This Row],[Released On]]+tbl_MTG_Set[[#This Row],[Buy Window Month End]]*365.25/12</f>
        <v/>
      </c>
      <c r="N217" s="28">
        <f>AND(NOW()&gt;=tbl_MTG_Set[[#This Row],[Buy Window Start]], NOW()&lt;=tbl_MTG_Set[[#This Row],[Buy Window End]])</f>
        <v/>
      </c>
      <c r="O217" s="19">
        <f>_xlfn.xlookup(tbl_MTG_Set[[#This Row],[Type Name]], tbl_MTG_Set_Type[Set Type], tbl_MTG_Set_Type[Heavy Printing Window Month Start], "(Set Type not found)", 0, 1)</f>
        <v/>
      </c>
      <c r="P217" s="28">
        <f>tbl_MTG_Set[[#This Row],[Released On]]+tbl_MTG_Set[[#This Row],[Heavy Printing Window Month Start]]*365.25/12</f>
        <v/>
      </c>
      <c r="Q217" s="19">
        <f>_xlfn.xlookup(tbl_MTG_Set[[#This Row],[Type Name]], tbl_MTG_Set_Type[Set Type], tbl_MTG_Set_Type[Heavy Printing Window Month End], "(Set Type not found)", 0, 1)</f>
        <v/>
      </c>
      <c r="R217" s="28">
        <f>tbl_MTG_Set[[#This Row],[Released On]]+tbl_MTG_Set[[#This Row],[Heavy Printing Window Month End]]*365.25/12</f>
        <v/>
      </c>
      <c r="S217" s="28">
        <f>AND(NOW()&gt;=tbl_MTG_Set[[#This Row],[Heavy Printing Window Start]], NOW()&lt;=tbl_MTG_Set[[#This Row],[Heavy Printing Window End]])</f>
        <v/>
      </c>
      <c r="T217" s="19">
        <f>_xlfn.xlookup(tbl_MTG_Set[[#This Row],[Type Name]], tbl_MTG_Set_Type[Set Type], tbl_MTG_Set_Type[Sell Window Month Start], "(Set Type not found)", 0, 1)</f>
        <v/>
      </c>
      <c r="U217" s="28">
        <f>tbl_MTG_Set[[#This Row],[Released On]]+tbl_MTG_Set[[#This Row],[Sell Window Month Start]]*365.25/12</f>
        <v/>
      </c>
      <c r="V217" s="19">
        <f>_xlfn.xlookup(tbl_MTG_Set[[#This Row],[Type Name]], tbl_MTG_Set_Type[Set Type], tbl_MTG_Set_Type[Sell Window Month End], "(Set Type not found)", 0, 1)</f>
        <v/>
      </c>
      <c r="W217" s="28">
        <f>tbl_MTG_Set[[#This Row],[Released On]]+tbl_MTG_Set[[#This Row],[Sell Window Month End]]*365.25/12</f>
        <v/>
      </c>
      <c r="X217" s="28">
        <f>AND(NOW()&gt;=tbl_MTG_Set[[#This Row],[Sell Window Start]], NOW()&lt;=tbl_MTG_Set[[#This Row],[Sell Window End]])</f>
        <v/>
      </c>
      <c r="AG217" s="23" t="n"/>
      <c r="AH217" s="23" t="n"/>
      <c r="AJ217" s="23">
        <f t="array" ref="AJ217:AJ217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217" s="23">
        <f t="array" ref="AK217:AK217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217" s="24">
        <f>_xlfn.xlookup(tbl_MTG_Set[[#This Row],[Play Booster Box Product Id]], tbl_Product[Product Id], tbl_Product[Pack Size])</f>
        <v/>
      </c>
      <c r="AM217" s="23">
        <f>(tbl_MTG_Set[[#This Row],[Play Booster Box Cost]]+v_Item_Shipping_Cost_In)/tbl_MTG_Set[[#This Row],[Play Booster Box Size]]</f>
        <v/>
      </c>
      <c r="AN217" s="23" t="n"/>
      <c r="AO217" s="23" t="n"/>
      <c r="AP217" s="23" t="n"/>
      <c r="AQ217" s="23" t="n"/>
      <c r="AT217" s="23">
        <f>tbl_MTG_Set[[#This Row],[Play Booster Sell Price CardMarket]]*tbl_MTG_Set[[#This Row],[Play Booster Expected Market Value]]/tbl_MTG_Set[[#This Row],[Play Boost Sealed Market Value]]</f>
        <v/>
      </c>
    </row>
    <row r="218" ht="15" customHeight="1" s="20">
      <c r="A218" s="19" t="n">
        <v>646</v>
      </c>
      <c r="B218" s="19" t="inlineStr">
        <is>
          <t>Defeat a God TDAG</t>
        </is>
      </c>
      <c r="C218" s="19" t="n">
        <v>15</v>
      </c>
      <c r="D218" s="28" t="n">
        <v>41784</v>
      </c>
      <c r="F218" s="19" t="inlineStr">
        <is>
          <t>en es fr de it pt ja ko ru 汉语 漢語</t>
        </is>
      </c>
      <c r="G218" s="19" t="n">
        <v>1238</v>
      </c>
      <c r="H218" s="19">
        <f>MONTH(NOW())+12*YEAR(NOW())-MONTH(tbl_MTG_Set[[#This Row],[Released On]])-12*YEAR(tbl_MTG_Set[[#This Row],[Released On]])</f>
        <v/>
      </c>
      <c r="I218" s="19">
        <f>_xlfn.xlookup(tbl_MTG_Set[[#This Row],[Type Name]], tbl_MTG_Set_Type[Set Type], tbl_MTG_Set_Type[Index], "(Set Type not found)")</f>
        <v/>
      </c>
      <c r="J218" s="19">
        <f>_xlfn.xlookup(tbl_MTG_Set[[#This Row],[Type Name]], tbl_MTG_Set_Type[Set Type], tbl_MTG_Set_Type[Buy Window Month Start], "(Set Type not found)")</f>
        <v/>
      </c>
      <c r="K218" s="28">
        <f>tbl_MTG_Set[[#This Row],[Released On]]+tbl_MTG_Set[[#This Row],[Buy Window Month Start]]*365.25/12</f>
        <v/>
      </c>
      <c r="L218" s="19">
        <f>_xlfn.xlookup(tbl_MTG_Set[[#This Row],[Type Name]], tbl_MTG_Set_Type[Set Type], tbl_MTG_Set_Type[Buy Window Month End], "(Set Type not found)", 0, 1)</f>
        <v/>
      </c>
      <c r="M218" s="28">
        <f>tbl_MTG_Set[[#This Row],[Released On]]+tbl_MTG_Set[[#This Row],[Buy Window Month End]]*365.25/12</f>
        <v/>
      </c>
      <c r="N218" s="28">
        <f>AND(NOW()&gt;=tbl_MTG_Set[[#This Row],[Buy Window Start]], NOW()&lt;=tbl_MTG_Set[[#This Row],[Buy Window End]])</f>
        <v/>
      </c>
      <c r="O218" s="19">
        <f>_xlfn.xlookup(tbl_MTG_Set[[#This Row],[Type Name]], tbl_MTG_Set_Type[Set Type], tbl_MTG_Set_Type[Heavy Printing Window Month Start], "(Set Type not found)", 0, 1)</f>
        <v/>
      </c>
      <c r="P218" s="28">
        <f>tbl_MTG_Set[[#This Row],[Released On]]+tbl_MTG_Set[[#This Row],[Heavy Printing Window Month Start]]*365.25/12</f>
        <v/>
      </c>
      <c r="Q218" s="19">
        <f>_xlfn.xlookup(tbl_MTG_Set[[#This Row],[Type Name]], tbl_MTG_Set_Type[Set Type], tbl_MTG_Set_Type[Heavy Printing Window Month End], "(Set Type not found)", 0, 1)</f>
        <v/>
      </c>
      <c r="R218" s="28">
        <f>tbl_MTG_Set[[#This Row],[Released On]]+tbl_MTG_Set[[#This Row],[Heavy Printing Window Month End]]*365.25/12</f>
        <v/>
      </c>
      <c r="S218" s="28">
        <f>AND(NOW()&gt;=tbl_MTG_Set[[#This Row],[Heavy Printing Window Start]], NOW()&lt;=tbl_MTG_Set[[#This Row],[Heavy Printing Window End]])</f>
        <v/>
      </c>
      <c r="T218" s="19">
        <f>_xlfn.xlookup(tbl_MTG_Set[[#This Row],[Type Name]], tbl_MTG_Set_Type[Set Type], tbl_MTG_Set_Type[Sell Window Month Start], "(Set Type not found)", 0, 1)</f>
        <v/>
      </c>
      <c r="U218" s="28">
        <f>tbl_MTG_Set[[#This Row],[Released On]]+tbl_MTG_Set[[#This Row],[Sell Window Month Start]]*365.25/12</f>
        <v/>
      </c>
      <c r="V218" s="19">
        <f>_xlfn.xlookup(tbl_MTG_Set[[#This Row],[Type Name]], tbl_MTG_Set_Type[Set Type], tbl_MTG_Set_Type[Sell Window Month End], "(Set Type not found)", 0, 1)</f>
        <v/>
      </c>
      <c r="W218" s="28">
        <f>tbl_MTG_Set[[#This Row],[Released On]]+tbl_MTG_Set[[#This Row],[Sell Window Month End]]*365.25/12</f>
        <v/>
      </c>
      <c r="X218" s="28">
        <f>AND(NOW()&gt;=tbl_MTG_Set[[#This Row],[Sell Window Start]], NOW()&lt;=tbl_MTG_Set[[#This Row],[Sell Window End]])</f>
        <v/>
      </c>
      <c r="AG218" s="23" t="n"/>
      <c r="AH218" s="23" t="n"/>
      <c r="AJ218" s="23">
        <f t="array" ref="AJ218:AJ218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218" s="23">
        <f t="array" ref="AK218:AK218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218" s="24">
        <f>_xlfn.xlookup(tbl_MTG_Set[[#This Row],[Play Booster Box Product Id]], tbl_Product[Product Id], tbl_Product[Pack Size])</f>
        <v/>
      </c>
      <c r="AM218" s="23">
        <f>(tbl_MTG_Set[[#This Row],[Play Booster Box Cost]]+v_Item_Shipping_Cost_In)/tbl_MTG_Set[[#This Row],[Play Booster Box Size]]</f>
        <v/>
      </c>
      <c r="AN218" s="23" t="n"/>
      <c r="AO218" s="23" t="n"/>
      <c r="AP218" s="23" t="n"/>
      <c r="AQ218" s="23" t="n"/>
      <c r="AT218" s="23">
        <f>tbl_MTG_Set[[#This Row],[Play Booster Sell Price CardMarket]]*tbl_MTG_Set[[#This Row],[Play Booster Expected Market Value]]/tbl_MTG_Set[[#This Row],[Play Boost Sealed Market Value]]</f>
        <v/>
      </c>
    </row>
    <row r="219" ht="15" customHeight="1" s="20">
      <c r="A219" s="19" t="n">
        <v>848</v>
      </c>
      <c r="B219" s="19" t="inlineStr">
        <is>
          <t>Dissension DIS</t>
        </is>
      </c>
      <c r="C219" s="19" t="n">
        <v>180</v>
      </c>
      <c r="D219" s="28" t="n">
        <v>38842</v>
      </c>
      <c r="F219" s="19" t="inlineStr">
        <is>
          <t>en es fr de it pt ja ko ru 汉语 漢語</t>
        </is>
      </c>
      <c r="G219" s="19" t="n">
        <v>1642</v>
      </c>
      <c r="H219" s="19">
        <f>MONTH(NOW())+12*YEAR(NOW())-MONTH(tbl_MTG_Set[[#This Row],[Released On]])-12*YEAR(tbl_MTG_Set[[#This Row],[Released On]])</f>
        <v/>
      </c>
      <c r="I219" s="19">
        <f>_xlfn.xlookup(tbl_MTG_Set[[#This Row],[Type Name]], tbl_MTG_Set_Type[Set Type], tbl_MTG_Set_Type[Index], "(Set Type not found)")</f>
        <v/>
      </c>
      <c r="J219" s="19">
        <f>_xlfn.xlookup(tbl_MTG_Set[[#This Row],[Type Name]], tbl_MTG_Set_Type[Set Type], tbl_MTG_Set_Type[Buy Window Month Start], "(Set Type not found)")</f>
        <v/>
      </c>
      <c r="K219" s="28">
        <f>tbl_MTG_Set[[#This Row],[Released On]]+tbl_MTG_Set[[#This Row],[Buy Window Month Start]]*365.25/12</f>
        <v/>
      </c>
      <c r="L219" s="19">
        <f>_xlfn.xlookup(tbl_MTG_Set[[#This Row],[Type Name]], tbl_MTG_Set_Type[Set Type], tbl_MTG_Set_Type[Buy Window Month End], "(Set Type not found)", 0, 1)</f>
        <v/>
      </c>
      <c r="M219" s="28">
        <f>tbl_MTG_Set[[#This Row],[Released On]]+tbl_MTG_Set[[#This Row],[Buy Window Month End]]*365.25/12</f>
        <v/>
      </c>
      <c r="N219" s="28">
        <f>AND(NOW()&gt;=tbl_MTG_Set[[#This Row],[Buy Window Start]], NOW()&lt;=tbl_MTG_Set[[#This Row],[Buy Window End]])</f>
        <v/>
      </c>
      <c r="O219" s="19">
        <f>_xlfn.xlookup(tbl_MTG_Set[[#This Row],[Type Name]], tbl_MTG_Set_Type[Set Type], tbl_MTG_Set_Type[Heavy Printing Window Month Start], "(Set Type not found)", 0, 1)</f>
        <v/>
      </c>
      <c r="P219" s="28">
        <f>tbl_MTG_Set[[#This Row],[Released On]]+tbl_MTG_Set[[#This Row],[Heavy Printing Window Month Start]]*365.25/12</f>
        <v/>
      </c>
      <c r="Q219" s="19">
        <f>_xlfn.xlookup(tbl_MTG_Set[[#This Row],[Type Name]], tbl_MTG_Set_Type[Set Type], tbl_MTG_Set_Type[Heavy Printing Window Month End], "(Set Type not found)", 0, 1)</f>
        <v/>
      </c>
      <c r="R219" s="28">
        <f>tbl_MTG_Set[[#This Row],[Released On]]+tbl_MTG_Set[[#This Row],[Heavy Printing Window Month End]]*365.25/12</f>
        <v/>
      </c>
      <c r="S219" s="28">
        <f>AND(NOW()&gt;=tbl_MTG_Set[[#This Row],[Heavy Printing Window Start]], NOW()&lt;=tbl_MTG_Set[[#This Row],[Heavy Printing Window End]])</f>
        <v/>
      </c>
      <c r="T219" s="19">
        <f>_xlfn.xlookup(tbl_MTG_Set[[#This Row],[Type Name]], tbl_MTG_Set_Type[Set Type], tbl_MTG_Set_Type[Sell Window Month Start], "(Set Type not found)", 0, 1)</f>
        <v/>
      </c>
      <c r="U219" s="28">
        <f>tbl_MTG_Set[[#This Row],[Released On]]+tbl_MTG_Set[[#This Row],[Sell Window Month Start]]*365.25/12</f>
        <v/>
      </c>
      <c r="V219" s="19">
        <f>_xlfn.xlookup(tbl_MTG_Set[[#This Row],[Type Name]], tbl_MTG_Set_Type[Set Type], tbl_MTG_Set_Type[Sell Window Month End], "(Set Type not found)", 0, 1)</f>
        <v/>
      </c>
      <c r="W219" s="28">
        <f>tbl_MTG_Set[[#This Row],[Released On]]+tbl_MTG_Set[[#This Row],[Sell Window Month End]]*365.25/12</f>
        <v/>
      </c>
      <c r="X219" s="28">
        <f>AND(NOW()&gt;=tbl_MTG_Set[[#This Row],[Sell Window Start]], NOW()&lt;=tbl_MTG_Set[[#This Row],[Sell Window End]])</f>
        <v/>
      </c>
      <c r="AG219" s="23" t="n"/>
      <c r="AH219" s="23" t="n"/>
      <c r="AJ219" s="23">
        <f t="array" ref="AJ219:AJ219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219" s="23">
        <f t="array" ref="AK219:AK219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219" s="24">
        <f>_xlfn.xlookup(tbl_MTG_Set[[#This Row],[Play Booster Box Product Id]], tbl_Product[Product Id], tbl_Product[Pack Size])</f>
        <v/>
      </c>
      <c r="AM219" s="23">
        <f>(tbl_MTG_Set[[#This Row],[Play Booster Box Cost]]+v_Item_Shipping_Cost_In)/tbl_MTG_Set[[#This Row],[Play Booster Box Size]]</f>
        <v/>
      </c>
      <c r="AN219" s="23" t="n"/>
      <c r="AO219" s="23" t="n"/>
      <c r="AP219" s="23" t="n"/>
      <c r="AQ219" s="23" t="n"/>
      <c r="AT219" s="23">
        <f>tbl_MTG_Set[[#This Row],[Play Booster Sell Price CardMarket]]*tbl_MTG_Set[[#This Row],[Play Booster Expected Market Value]]/tbl_MTG_Set[[#This Row],[Play Boost Sealed Market Value]]</f>
        <v/>
      </c>
    </row>
    <row r="220" ht="15" customHeight="1" s="20">
      <c r="A220" s="19" t="n">
        <v>849</v>
      </c>
      <c r="B220" s="19" t="inlineStr">
        <is>
          <t>Dissension Promos PDIS</t>
        </is>
      </c>
      <c r="C220" s="19" t="n">
        <v>2</v>
      </c>
      <c r="D220" s="28" t="n">
        <v>38842</v>
      </c>
      <c r="F220" s="19" t="inlineStr">
        <is>
          <t>en es fr de it pt ja ko ru 汉语 漢語</t>
        </is>
      </c>
      <c r="G220" s="19" t="n">
        <v>1644</v>
      </c>
      <c r="H220" s="19">
        <f>MONTH(NOW())+12*YEAR(NOW())-MONTH(tbl_MTG_Set[[#This Row],[Released On]])-12*YEAR(tbl_MTG_Set[[#This Row],[Released On]])</f>
        <v/>
      </c>
      <c r="I220" s="19">
        <f>_xlfn.xlookup(tbl_MTG_Set[[#This Row],[Type Name]], tbl_MTG_Set_Type[Set Type], tbl_MTG_Set_Type[Index], "(Set Type not found)")</f>
        <v/>
      </c>
      <c r="J220" s="19">
        <f>_xlfn.xlookup(tbl_MTG_Set[[#This Row],[Type Name]], tbl_MTG_Set_Type[Set Type], tbl_MTG_Set_Type[Buy Window Month Start], "(Set Type not found)")</f>
        <v/>
      </c>
      <c r="K220" s="28">
        <f>tbl_MTG_Set[[#This Row],[Released On]]+tbl_MTG_Set[[#This Row],[Buy Window Month Start]]*365.25/12</f>
        <v/>
      </c>
      <c r="L220" s="19">
        <f>_xlfn.xlookup(tbl_MTG_Set[[#This Row],[Type Name]], tbl_MTG_Set_Type[Set Type], tbl_MTG_Set_Type[Buy Window Month End], "(Set Type not found)", 0, 1)</f>
        <v/>
      </c>
      <c r="M220" s="28">
        <f>tbl_MTG_Set[[#This Row],[Released On]]+tbl_MTG_Set[[#This Row],[Buy Window Month End]]*365.25/12</f>
        <v/>
      </c>
      <c r="N220" s="28">
        <f>AND(NOW()&gt;=tbl_MTG_Set[[#This Row],[Buy Window Start]], NOW()&lt;=tbl_MTG_Set[[#This Row],[Buy Window End]])</f>
        <v/>
      </c>
      <c r="O220" s="19">
        <f>_xlfn.xlookup(tbl_MTG_Set[[#This Row],[Type Name]], tbl_MTG_Set_Type[Set Type], tbl_MTG_Set_Type[Heavy Printing Window Month Start], "(Set Type not found)", 0, 1)</f>
        <v/>
      </c>
      <c r="P220" s="28">
        <f>tbl_MTG_Set[[#This Row],[Released On]]+tbl_MTG_Set[[#This Row],[Heavy Printing Window Month Start]]*365.25/12</f>
        <v/>
      </c>
      <c r="Q220" s="19">
        <f>_xlfn.xlookup(tbl_MTG_Set[[#This Row],[Type Name]], tbl_MTG_Set_Type[Set Type], tbl_MTG_Set_Type[Heavy Printing Window Month End], "(Set Type not found)", 0, 1)</f>
        <v/>
      </c>
      <c r="R220" s="28">
        <f>tbl_MTG_Set[[#This Row],[Released On]]+tbl_MTG_Set[[#This Row],[Heavy Printing Window Month End]]*365.25/12</f>
        <v/>
      </c>
      <c r="S220" s="28">
        <f>AND(NOW()&gt;=tbl_MTG_Set[[#This Row],[Heavy Printing Window Start]], NOW()&lt;=tbl_MTG_Set[[#This Row],[Heavy Printing Window End]])</f>
        <v/>
      </c>
      <c r="T220" s="19">
        <f>_xlfn.xlookup(tbl_MTG_Set[[#This Row],[Type Name]], tbl_MTG_Set_Type[Set Type], tbl_MTG_Set_Type[Sell Window Month Start], "(Set Type not found)", 0, 1)</f>
        <v/>
      </c>
      <c r="U220" s="28">
        <f>tbl_MTG_Set[[#This Row],[Released On]]+tbl_MTG_Set[[#This Row],[Sell Window Month Start]]*365.25/12</f>
        <v/>
      </c>
      <c r="V220" s="19">
        <f>_xlfn.xlookup(tbl_MTG_Set[[#This Row],[Type Name]], tbl_MTG_Set_Type[Set Type], tbl_MTG_Set_Type[Sell Window Month End], "(Set Type not found)", 0, 1)</f>
        <v/>
      </c>
      <c r="W220" s="28">
        <f>tbl_MTG_Set[[#This Row],[Released On]]+tbl_MTG_Set[[#This Row],[Sell Window Month End]]*365.25/12</f>
        <v/>
      </c>
      <c r="X220" s="28">
        <f>AND(NOW()&gt;=tbl_MTG_Set[[#This Row],[Sell Window Start]], NOW()&lt;=tbl_MTG_Set[[#This Row],[Sell Window End]])</f>
        <v/>
      </c>
      <c r="AG220" s="23" t="n"/>
      <c r="AH220" s="23" t="n"/>
      <c r="AJ220" s="23">
        <f t="array" ref="AJ220:AJ220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220" s="23">
        <f t="array" ref="AK220:AK220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220" s="24">
        <f>_xlfn.xlookup(tbl_MTG_Set[[#This Row],[Play Booster Box Product Id]], tbl_Product[Product Id], tbl_Product[Pack Size])</f>
        <v/>
      </c>
      <c r="AM220" s="23">
        <f>(tbl_MTG_Set[[#This Row],[Play Booster Box Cost]]+v_Item_Shipping_Cost_In)/tbl_MTG_Set[[#This Row],[Play Booster Box Size]]</f>
        <v/>
      </c>
      <c r="AN220" s="23" t="n"/>
      <c r="AO220" s="23" t="n"/>
      <c r="AP220" s="23" t="n"/>
      <c r="AQ220" s="23" t="n"/>
      <c r="AT220" s="23">
        <f>tbl_MTG_Set[[#This Row],[Play Booster Sell Price CardMarket]]*tbl_MTG_Set[[#This Row],[Play Booster Expected Market Value]]/tbl_MTG_Set[[#This Row],[Play Boost Sealed Market Value]]</f>
        <v/>
      </c>
    </row>
    <row r="221" ht="15" customHeight="1" s="20">
      <c r="A221" s="19" t="n">
        <v>253</v>
      </c>
      <c r="B221" s="19" t="inlineStr">
        <is>
          <t>DMU Japanese Promo Tokens WDMU</t>
        </is>
      </c>
      <c r="C221" s="19" t="n">
        <v>5</v>
      </c>
      <c r="D221" s="28" t="n">
        <v>44813</v>
      </c>
      <c r="E221" s="19" t="inlineStr">
        <is>
          <t>Standard Expansion</t>
        </is>
      </c>
      <c r="F221" s="19" t="inlineStr">
        <is>
          <t>en es fr de it pt ja ko ru 汉语 漢語</t>
        </is>
      </c>
      <c r="G221" s="19" t="n">
        <v>452</v>
      </c>
      <c r="H221" s="19">
        <f>MONTH(NOW())+12*YEAR(NOW())-MONTH(tbl_MTG_Set[[#This Row],[Released On]])-12*YEAR(tbl_MTG_Set[[#This Row],[Released On]])</f>
        <v/>
      </c>
      <c r="I221" s="19">
        <f>_xlfn.xlookup(tbl_MTG_Set[[#This Row],[Type Name]], tbl_MTG_Set_Type[Set Type], tbl_MTG_Set_Type[Index], "(Set Type not found)")</f>
        <v/>
      </c>
      <c r="J221" s="19">
        <f>_xlfn.xlookup(tbl_MTG_Set[[#This Row],[Type Name]], tbl_MTG_Set_Type[Set Type], tbl_MTG_Set_Type[Buy Window Month Start], "(Set Type not found)")</f>
        <v/>
      </c>
      <c r="K221" s="28">
        <f>tbl_MTG_Set[[#This Row],[Released On]]+tbl_MTG_Set[[#This Row],[Buy Window Month Start]]*365.25/12</f>
        <v/>
      </c>
      <c r="L221" s="19">
        <f>_xlfn.xlookup(tbl_MTG_Set[[#This Row],[Type Name]], tbl_MTG_Set_Type[Set Type], tbl_MTG_Set_Type[Buy Window Month End], "(Set Type not found)", 0, 1)</f>
        <v/>
      </c>
      <c r="M221" s="28">
        <f>tbl_MTG_Set[[#This Row],[Released On]]+tbl_MTG_Set[[#This Row],[Buy Window Month End]]*365.25/12</f>
        <v/>
      </c>
      <c r="N221" s="28">
        <f>AND(NOW()&gt;=tbl_MTG_Set[[#This Row],[Buy Window Start]], NOW()&lt;=tbl_MTG_Set[[#This Row],[Buy Window End]])</f>
        <v/>
      </c>
      <c r="O221" s="19">
        <f>_xlfn.xlookup(tbl_MTG_Set[[#This Row],[Type Name]], tbl_MTG_Set_Type[Set Type], tbl_MTG_Set_Type[Heavy Printing Window Month Start], "(Set Type not found)", 0, 1)</f>
        <v/>
      </c>
      <c r="P221" s="28">
        <f>tbl_MTG_Set[[#This Row],[Released On]]+tbl_MTG_Set[[#This Row],[Heavy Printing Window Month Start]]*365.25/12</f>
        <v/>
      </c>
      <c r="Q221" s="19">
        <f>_xlfn.xlookup(tbl_MTG_Set[[#This Row],[Type Name]], tbl_MTG_Set_Type[Set Type], tbl_MTG_Set_Type[Heavy Printing Window Month End], "(Set Type not found)", 0, 1)</f>
        <v/>
      </c>
      <c r="R221" s="28">
        <f>tbl_MTG_Set[[#This Row],[Released On]]+tbl_MTG_Set[[#This Row],[Heavy Printing Window Month End]]*365.25/12</f>
        <v/>
      </c>
      <c r="S221" s="28">
        <f>AND(NOW()&gt;=tbl_MTG_Set[[#This Row],[Heavy Printing Window Start]], NOW()&lt;=tbl_MTG_Set[[#This Row],[Heavy Printing Window End]])</f>
        <v/>
      </c>
      <c r="T221" s="19">
        <f>_xlfn.xlookup(tbl_MTG_Set[[#This Row],[Type Name]], tbl_MTG_Set_Type[Set Type], tbl_MTG_Set_Type[Sell Window Month Start], "(Set Type not found)", 0, 1)</f>
        <v/>
      </c>
      <c r="U221" s="28">
        <f>tbl_MTG_Set[[#This Row],[Released On]]+tbl_MTG_Set[[#This Row],[Sell Window Month Start]]*365.25/12</f>
        <v/>
      </c>
      <c r="V221" s="19">
        <f>_xlfn.xlookup(tbl_MTG_Set[[#This Row],[Type Name]], tbl_MTG_Set_Type[Set Type], tbl_MTG_Set_Type[Sell Window Month End], "(Set Type not found)", 0, 1)</f>
        <v/>
      </c>
      <c r="W221" s="28">
        <f>tbl_MTG_Set[[#This Row],[Released On]]+tbl_MTG_Set[[#This Row],[Sell Window Month End]]*365.25/12</f>
        <v/>
      </c>
      <c r="X221" s="28">
        <f>AND(NOW()&gt;=tbl_MTG_Set[[#This Row],[Sell Window Start]], NOW()&lt;=tbl_MTG_Set[[#This Row],[Sell Window End]])</f>
        <v/>
      </c>
      <c r="AG221" s="23" t="n"/>
      <c r="AH221" s="23" t="n"/>
      <c r="AJ221" s="23">
        <f t="array" ref="AJ221:AJ221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221" s="23">
        <f t="array" ref="AK221:AK221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221" s="24">
        <f>_xlfn.xlookup(tbl_MTG_Set[[#This Row],[Play Booster Box Product Id]], tbl_Product[Product Id], tbl_Product[Pack Size])</f>
        <v/>
      </c>
      <c r="AM221" s="23">
        <f>(tbl_MTG_Set[[#This Row],[Play Booster Box Cost]]+v_Item_Shipping_Cost_In)/tbl_MTG_Set[[#This Row],[Play Booster Box Size]]</f>
        <v/>
      </c>
      <c r="AN221" s="23" t="n"/>
      <c r="AO221" s="23" t="n"/>
      <c r="AP221" s="23" t="n"/>
      <c r="AQ221" s="23" t="n"/>
      <c r="AT221" s="23">
        <f>tbl_MTG_Set[[#This Row],[Play Booster Sell Price CardMarket]]*tbl_MTG_Set[[#This Row],[Play Booster Expected Market Value]]/tbl_MTG_Set[[#This Row],[Play Boost Sealed Market Value]]</f>
        <v/>
      </c>
    </row>
    <row r="222" ht="15" customHeight="1" s="20">
      <c r="A222" s="19" t="n">
        <v>152</v>
      </c>
      <c r="B222" s="19" t="inlineStr">
        <is>
          <t>Doctor Who Tokens TWHO</t>
        </is>
      </c>
      <c r="C222" s="19" t="n">
        <v>64</v>
      </c>
      <c r="D222" s="28" t="n">
        <v>45212</v>
      </c>
      <c r="E222" s="19" t="inlineStr">
        <is>
          <t>Universes Beyond</t>
        </is>
      </c>
      <c r="F222" s="19" t="inlineStr">
        <is>
          <t>en es fr de it pt ja ko ru 汉语 漢語</t>
        </is>
      </c>
      <c r="G222" s="19" t="n">
        <v>250</v>
      </c>
      <c r="H222" s="19">
        <f>MONTH(NOW())+12*YEAR(NOW())-MONTH(tbl_MTG_Set[[#This Row],[Released On]])-12*YEAR(tbl_MTG_Set[[#This Row],[Released On]])</f>
        <v/>
      </c>
      <c r="I222" s="19">
        <f>_xlfn.xlookup(tbl_MTG_Set[[#This Row],[Type Name]], tbl_MTG_Set_Type[Set Type], tbl_MTG_Set_Type[Index], "(Set Type not found)")</f>
        <v/>
      </c>
      <c r="J222" s="19">
        <f>_xlfn.xlookup(tbl_MTG_Set[[#This Row],[Type Name]], tbl_MTG_Set_Type[Set Type], tbl_MTG_Set_Type[Buy Window Month Start], "(Set Type not found)")</f>
        <v/>
      </c>
      <c r="K222" s="28">
        <f>tbl_MTG_Set[[#This Row],[Released On]]+tbl_MTG_Set[[#This Row],[Buy Window Month Start]]*365.25/12</f>
        <v/>
      </c>
      <c r="L222" s="19">
        <f>_xlfn.xlookup(tbl_MTG_Set[[#This Row],[Type Name]], tbl_MTG_Set_Type[Set Type], tbl_MTG_Set_Type[Buy Window Month End], "(Set Type not found)", 0, 1)</f>
        <v/>
      </c>
      <c r="M222" s="28">
        <f>tbl_MTG_Set[[#This Row],[Released On]]+tbl_MTG_Set[[#This Row],[Buy Window Month End]]*365.25/12</f>
        <v/>
      </c>
      <c r="N222" s="28">
        <f>AND(NOW()&gt;=tbl_MTG_Set[[#This Row],[Buy Window Start]], NOW()&lt;=tbl_MTG_Set[[#This Row],[Buy Window End]])</f>
        <v/>
      </c>
      <c r="O222" s="19">
        <f>_xlfn.xlookup(tbl_MTG_Set[[#This Row],[Type Name]], tbl_MTG_Set_Type[Set Type], tbl_MTG_Set_Type[Heavy Printing Window Month Start], "(Set Type not found)", 0, 1)</f>
        <v/>
      </c>
      <c r="P222" s="28">
        <f>tbl_MTG_Set[[#This Row],[Released On]]+tbl_MTG_Set[[#This Row],[Heavy Printing Window Month Start]]*365.25/12</f>
        <v/>
      </c>
      <c r="Q222" s="19">
        <f>_xlfn.xlookup(tbl_MTG_Set[[#This Row],[Type Name]], tbl_MTG_Set_Type[Set Type], tbl_MTG_Set_Type[Heavy Printing Window Month End], "(Set Type not found)", 0, 1)</f>
        <v/>
      </c>
      <c r="R222" s="28">
        <f>tbl_MTG_Set[[#This Row],[Released On]]+tbl_MTG_Set[[#This Row],[Heavy Printing Window Month End]]*365.25/12</f>
        <v/>
      </c>
      <c r="S222" s="28">
        <f>AND(NOW()&gt;=tbl_MTG_Set[[#This Row],[Heavy Printing Window Start]], NOW()&lt;=tbl_MTG_Set[[#This Row],[Heavy Printing Window End]])</f>
        <v/>
      </c>
      <c r="T222" s="19">
        <f>_xlfn.xlookup(tbl_MTG_Set[[#This Row],[Type Name]], tbl_MTG_Set_Type[Set Type], tbl_MTG_Set_Type[Sell Window Month Start], "(Set Type not found)", 0, 1)</f>
        <v/>
      </c>
      <c r="U222" s="28">
        <f>tbl_MTG_Set[[#This Row],[Released On]]+tbl_MTG_Set[[#This Row],[Sell Window Month Start]]*365.25/12</f>
        <v/>
      </c>
      <c r="V222" s="19">
        <f>_xlfn.xlookup(tbl_MTG_Set[[#This Row],[Type Name]], tbl_MTG_Set_Type[Set Type], tbl_MTG_Set_Type[Sell Window Month End], "(Set Type not found)", 0, 1)</f>
        <v/>
      </c>
      <c r="W222" s="28">
        <f>tbl_MTG_Set[[#This Row],[Released On]]+tbl_MTG_Set[[#This Row],[Sell Window Month End]]*365.25/12</f>
        <v/>
      </c>
      <c r="X222" s="28">
        <f>AND(NOW()&gt;=tbl_MTG_Set[[#This Row],[Sell Window Start]], NOW()&lt;=tbl_MTG_Set[[#This Row],[Sell Window End]])</f>
        <v/>
      </c>
      <c r="AG222" s="23" t="n"/>
      <c r="AH222" s="23" t="n"/>
      <c r="AJ222" s="23">
        <f t="array" ref="AJ222:AJ222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222" s="23">
        <f t="array" ref="AK222:AK222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222" s="24">
        <f>_xlfn.xlookup(tbl_MTG_Set[[#This Row],[Play Booster Box Product Id]], tbl_Product[Product Id], tbl_Product[Pack Size])</f>
        <v/>
      </c>
      <c r="AM222" s="23">
        <f>(tbl_MTG_Set[[#This Row],[Play Booster Box Cost]]+v_Item_Shipping_Cost_In)/tbl_MTG_Set[[#This Row],[Play Booster Box Size]]</f>
        <v/>
      </c>
      <c r="AN222" s="23" t="n"/>
      <c r="AO222" s="23" t="n"/>
      <c r="AP222" s="23" t="n"/>
      <c r="AQ222" s="23" t="n"/>
      <c r="AT222" s="23">
        <f>tbl_MTG_Set[[#This Row],[Play Booster Sell Price CardMarket]]*tbl_MTG_Set[[#This Row],[Play Booster Expected Market Value]]/tbl_MTG_Set[[#This Row],[Play Boost Sealed Market Value]]</f>
        <v/>
      </c>
    </row>
    <row r="223" ht="15" customHeight="1" s="20">
      <c r="A223" s="19" t="n">
        <v>151</v>
      </c>
      <c r="B223" s="19" t="inlineStr">
        <is>
          <t>Doctor Who WHO</t>
        </is>
      </c>
      <c r="C223" s="19" t="n">
        <v>1178</v>
      </c>
      <c r="D223" s="28" t="n">
        <v>45212</v>
      </c>
      <c r="E223" s="19" t="inlineStr">
        <is>
          <t>Universes Beyond</t>
        </is>
      </c>
      <c r="F223" s="19" t="inlineStr">
        <is>
          <t>en es fr de it pt ja ko ru 汉语 漢語</t>
        </is>
      </c>
      <c r="G223" s="19" t="n">
        <v>248</v>
      </c>
      <c r="H223" s="19">
        <f>MONTH(NOW())+12*YEAR(NOW())-MONTH(tbl_MTG_Set[[#This Row],[Released On]])-12*YEAR(tbl_MTG_Set[[#This Row],[Released On]])</f>
        <v/>
      </c>
      <c r="I223" s="19">
        <f>_xlfn.xlookup(tbl_MTG_Set[[#This Row],[Type Name]], tbl_MTG_Set_Type[Set Type], tbl_MTG_Set_Type[Index], "(Set Type not found)")</f>
        <v/>
      </c>
      <c r="J223" s="19">
        <f>_xlfn.xlookup(tbl_MTG_Set[[#This Row],[Type Name]], tbl_MTG_Set_Type[Set Type], tbl_MTG_Set_Type[Buy Window Month Start], "(Set Type not found)")</f>
        <v/>
      </c>
      <c r="K223" s="28">
        <f>tbl_MTG_Set[[#This Row],[Released On]]+tbl_MTG_Set[[#This Row],[Buy Window Month Start]]*365.25/12</f>
        <v/>
      </c>
      <c r="L223" s="19">
        <f>_xlfn.xlookup(tbl_MTG_Set[[#This Row],[Type Name]], tbl_MTG_Set_Type[Set Type], tbl_MTG_Set_Type[Buy Window Month End], "(Set Type not found)", 0, 1)</f>
        <v/>
      </c>
      <c r="M223" s="28">
        <f>tbl_MTG_Set[[#This Row],[Released On]]+tbl_MTG_Set[[#This Row],[Buy Window Month End]]*365.25/12</f>
        <v/>
      </c>
      <c r="N223" s="28">
        <f>AND(NOW()&gt;=tbl_MTG_Set[[#This Row],[Buy Window Start]], NOW()&lt;=tbl_MTG_Set[[#This Row],[Buy Window End]])</f>
        <v/>
      </c>
      <c r="O223" s="19">
        <f>_xlfn.xlookup(tbl_MTG_Set[[#This Row],[Type Name]], tbl_MTG_Set_Type[Set Type], tbl_MTG_Set_Type[Heavy Printing Window Month Start], "(Set Type not found)", 0, 1)</f>
        <v/>
      </c>
      <c r="P223" s="28">
        <f>tbl_MTG_Set[[#This Row],[Released On]]+tbl_MTG_Set[[#This Row],[Heavy Printing Window Month Start]]*365.25/12</f>
        <v/>
      </c>
      <c r="Q223" s="19">
        <f>_xlfn.xlookup(tbl_MTG_Set[[#This Row],[Type Name]], tbl_MTG_Set_Type[Set Type], tbl_MTG_Set_Type[Heavy Printing Window Month End], "(Set Type not found)", 0, 1)</f>
        <v/>
      </c>
      <c r="R223" s="28">
        <f>tbl_MTG_Set[[#This Row],[Released On]]+tbl_MTG_Set[[#This Row],[Heavy Printing Window Month End]]*365.25/12</f>
        <v/>
      </c>
      <c r="S223" s="28">
        <f>AND(NOW()&gt;=tbl_MTG_Set[[#This Row],[Heavy Printing Window Start]], NOW()&lt;=tbl_MTG_Set[[#This Row],[Heavy Printing Window End]])</f>
        <v/>
      </c>
      <c r="T223" s="19">
        <f>_xlfn.xlookup(tbl_MTG_Set[[#This Row],[Type Name]], tbl_MTG_Set_Type[Set Type], tbl_MTG_Set_Type[Sell Window Month Start], "(Set Type not found)", 0, 1)</f>
        <v/>
      </c>
      <c r="U223" s="28">
        <f>tbl_MTG_Set[[#This Row],[Released On]]+tbl_MTG_Set[[#This Row],[Sell Window Month Start]]*365.25/12</f>
        <v/>
      </c>
      <c r="V223" s="19">
        <f>_xlfn.xlookup(tbl_MTG_Set[[#This Row],[Type Name]], tbl_MTG_Set_Type[Set Type], tbl_MTG_Set_Type[Sell Window Month End], "(Set Type not found)", 0, 1)</f>
        <v/>
      </c>
      <c r="W223" s="28">
        <f>tbl_MTG_Set[[#This Row],[Released On]]+tbl_MTG_Set[[#This Row],[Sell Window Month End]]*365.25/12</f>
        <v/>
      </c>
      <c r="X223" s="28">
        <f>AND(NOW()&gt;=tbl_MTG_Set[[#This Row],[Sell Window Start]], NOW()&lt;=tbl_MTG_Set[[#This Row],[Sell Window End]])</f>
        <v/>
      </c>
      <c r="AG223" s="23" t="n"/>
      <c r="AH223" s="23" t="n"/>
      <c r="AJ223" s="23">
        <f t="array" ref="AJ223:AJ223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223" s="23">
        <f t="array" ref="AK223:AK223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223" s="24">
        <f>_xlfn.xlookup(tbl_MTG_Set[[#This Row],[Play Booster Box Product Id]], tbl_Product[Product Id], tbl_Product[Pack Size])</f>
        <v/>
      </c>
      <c r="AM223" s="23">
        <f>(tbl_MTG_Set[[#This Row],[Play Booster Box Cost]]+v_Item_Shipping_Cost_In)/tbl_MTG_Set[[#This Row],[Play Booster Box Size]]</f>
        <v/>
      </c>
      <c r="AN223" s="23" t="n"/>
      <c r="AO223" s="23" t="n"/>
      <c r="AP223" s="23" t="n"/>
      <c r="AQ223" s="23" t="n"/>
      <c r="AT223" s="23">
        <f>tbl_MTG_Set[[#This Row],[Play Booster Sell Price CardMarket]]*tbl_MTG_Set[[#This Row],[Play Booster Expected Market Value]]/tbl_MTG_Set[[#This Row],[Play Boost Sealed Market Value]]</f>
        <v/>
      </c>
    </row>
    <row r="224" ht="15" customHeight="1" s="20">
      <c r="A224" s="19" t="n">
        <v>66</v>
      </c>
      <c r="B224" s="19" t="inlineStr">
        <is>
          <t>Innistrad Remastered INR</t>
        </is>
      </c>
      <c r="C224" s="19" t="n">
        <v>495</v>
      </c>
      <c r="D224" s="28" t="n">
        <v>45681</v>
      </c>
      <c r="E224" s="19" t="inlineStr">
        <is>
          <t>Remastered</t>
        </is>
      </c>
      <c r="F224" s="19" t="inlineStr">
        <is>
          <t>en es fr de it pt ja ko ru 汉语 漢語</t>
        </is>
      </c>
      <c r="G224" s="19" t="n">
        <v>78</v>
      </c>
      <c r="H224" s="19">
        <f>MONTH(NOW())+12*YEAR(NOW())-MONTH(tbl_MTG_Set[[#This Row],[Released On]])-12*YEAR(tbl_MTG_Set[[#This Row],[Released On]])</f>
        <v/>
      </c>
      <c r="I224" s="19">
        <f>_xlfn.xlookup(tbl_MTG_Set[[#This Row],[Type Name]], tbl_MTG_Set_Type[Set Type], tbl_MTG_Set_Type[Index], "(Set Type not found)")</f>
        <v/>
      </c>
      <c r="J224" s="19">
        <f>_xlfn.xlookup(tbl_MTG_Set[[#This Row],[Type Name]], tbl_MTG_Set_Type[Set Type], tbl_MTG_Set_Type[Buy Window Month Start], "(Set Type not found)")</f>
        <v/>
      </c>
      <c r="K224" s="28">
        <f>tbl_MTG_Set[[#This Row],[Released On]]+tbl_MTG_Set[[#This Row],[Buy Window Month Start]]*365.25/12</f>
        <v/>
      </c>
      <c r="L224" s="19">
        <f>_xlfn.xlookup(tbl_MTG_Set[[#This Row],[Type Name]], tbl_MTG_Set_Type[Set Type], tbl_MTG_Set_Type[Buy Window Month End], "(Set Type not found)", 0, 1)</f>
        <v/>
      </c>
      <c r="M224" s="28">
        <f>tbl_MTG_Set[[#This Row],[Released On]]+tbl_MTG_Set[[#This Row],[Buy Window Month End]]*365.25/12</f>
        <v/>
      </c>
      <c r="N224" s="28">
        <f>AND(NOW()&gt;=tbl_MTG_Set[[#This Row],[Buy Window Start]], NOW()&lt;=tbl_MTG_Set[[#This Row],[Buy Window End]])</f>
        <v/>
      </c>
      <c r="O224" s="19">
        <f>_xlfn.xlookup(tbl_MTG_Set[[#This Row],[Type Name]], tbl_MTG_Set_Type[Set Type], tbl_MTG_Set_Type[Heavy Printing Window Month Start], "(Set Type not found)", 0, 1)</f>
        <v/>
      </c>
      <c r="P224" s="28">
        <f>tbl_MTG_Set[[#This Row],[Released On]]+tbl_MTG_Set[[#This Row],[Heavy Printing Window Month Start]]*365.25/12</f>
        <v/>
      </c>
      <c r="Q224" s="19">
        <f>_xlfn.xlookup(tbl_MTG_Set[[#This Row],[Type Name]], tbl_MTG_Set_Type[Set Type], tbl_MTG_Set_Type[Heavy Printing Window Month End], "(Set Type not found)", 0, 1)</f>
        <v/>
      </c>
      <c r="R224" s="28">
        <f>tbl_MTG_Set[[#This Row],[Released On]]+tbl_MTG_Set[[#This Row],[Heavy Printing Window Month End]]*365.25/12</f>
        <v/>
      </c>
      <c r="S224" s="28">
        <f>AND(NOW()&gt;=tbl_MTG_Set[[#This Row],[Heavy Printing Window Start]], NOW()&lt;=tbl_MTG_Set[[#This Row],[Heavy Printing Window End]])</f>
        <v/>
      </c>
      <c r="T224" s="19">
        <f>_xlfn.xlookup(tbl_MTG_Set[[#This Row],[Type Name]], tbl_MTG_Set_Type[Set Type], tbl_MTG_Set_Type[Sell Window Month Start], "(Set Type not found)", 0, 1)</f>
        <v/>
      </c>
      <c r="U224" s="28">
        <f>tbl_MTG_Set[[#This Row],[Released On]]+tbl_MTG_Set[[#This Row],[Sell Window Month Start]]*365.25/12</f>
        <v/>
      </c>
      <c r="V224" s="19">
        <f>_xlfn.xlookup(tbl_MTG_Set[[#This Row],[Type Name]], tbl_MTG_Set_Type[Set Type], tbl_MTG_Set_Type[Sell Window Month End], "(Set Type not found)", 0, 1)</f>
        <v/>
      </c>
      <c r="W224" s="28">
        <f>tbl_MTG_Set[[#This Row],[Released On]]+tbl_MTG_Set[[#This Row],[Sell Window Month End]]*365.25/12</f>
        <v/>
      </c>
      <c r="X224" s="28">
        <f>AND(NOW()&gt;=tbl_MTG_Set[[#This Row],[Sell Window Start]], NOW()&lt;=tbl_MTG_Set[[#This Row],[Sell Window End]])</f>
        <v/>
      </c>
      <c r="Y224" s="23" t="n">
        <v>123</v>
      </c>
      <c r="Z224" s="23" t="n">
        <v>195</v>
      </c>
      <c r="AA224" s="23" t="n">
        <v>165</v>
      </c>
      <c r="AC224" s="23" t="n">
        <v>180</v>
      </c>
      <c r="AD224" s="23">
        <f>(Y224+96/20)/36</f>
        <v/>
      </c>
      <c r="AE224" s="23">
        <f>(Z224+96/20)/36</f>
        <v/>
      </c>
      <c r="AF224" s="23">
        <f>($AA$447+96/20)/36</f>
        <v/>
      </c>
      <c r="AG224" s="23" t="n"/>
      <c r="AH224" s="23" t="n"/>
      <c r="AI224" s="24" t="n">
        <v>48</v>
      </c>
      <c r="AJ224" s="23">
        <f t="array" ref="AJ224:AJ224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224" s="23">
        <f t="array" ref="AK224:AK224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224" s="24">
        <f>_xlfn.xlookup(tbl_MTG_Set[[#This Row],[Play Booster Box Product Id]], tbl_Product[Product Id], tbl_Product[Pack Size])</f>
        <v/>
      </c>
      <c r="AM224" s="23">
        <f>(tbl_MTG_Set[[#This Row],[Play Booster Box Cost]]+v_Item_Shipping_Cost_In)/tbl_MTG_Set[[#This Row],[Play Booster Box Size]]</f>
        <v/>
      </c>
      <c r="AN224" s="23" t="n">
        <v>6</v>
      </c>
      <c r="AO224" s="23" t="n">
        <v>6.5</v>
      </c>
      <c r="AP224" s="23">
        <f>IF(ISERROR(tbl_MTG_Set[[#This Row],[Play Booster Sell Price CardMarket]]-tbl_MTG_Set[[#This Row],[Play Booster Cost]]-v_Item_Shipping_Cost_Out), -999, tbl_MTG_Set[[#This Row],[Play Booster Sell Price CardMarket]]-tbl_MTG_Set[[#This Row],[Play Booster Cost]]-v_Item_Shipping_Cost_Out)</f>
        <v/>
      </c>
      <c r="AQ224" s="19" t="inlineStr">
        <is>
          <t>https://www.mtgstocks.com/sets/2098-innistrad-remastered#ev</t>
        </is>
      </c>
      <c r="AT224" s="23">
        <f>tbl_MTG_Set[[#This Row],[Play Booster Sell Price CardMarket]]*tbl_MTG_Set[[#This Row],[Play Booster Expected Market Value]]/tbl_MTG_Set[[#This Row],[Play Boost Sealed Market Value]]</f>
        <v/>
      </c>
    </row>
    <row r="225" ht="15" customHeight="1" s="20">
      <c r="A225" s="19" t="n">
        <v>490</v>
      </c>
      <c r="B225" s="19" t="inlineStr">
        <is>
          <t>Dominaria Promos PDOM</t>
        </is>
      </c>
      <c r="C225" s="19" t="n">
        <v>118</v>
      </c>
      <c r="D225" s="28" t="n">
        <v>43217</v>
      </c>
      <c r="F225" s="19" t="inlineStr">
        <is>
          <t>en es fr de it pt ja ko ru 汉语 漢語</t>
        </is>
      </c>
      <c r="G225" s="19" t="n">
        <v>926</v>
      </c>
      <c r="H225" s="19">
        <f>MONTH(NOW())+12*YEAR(NOW())-MONTH(tbl_MTG_Set[[#This Row],[Released On]])-12*YEAR(tbl_MTG_Set[[#This Row],[Released On]])</f>
        <v/>
      </c>
      <c r="I225" s="19">
        <f>_xlfn.xlookup(tbl_MTG_Set[[#This Row],[Type Name]], tbl_MTG_Set_Type[Set Type], tbl_MTG_Set_Type[Index], "(Set Type not found)")</f>
        <v/>
      </c>
      <c r="J225" s="19">
        <f>_xlfn.xlookup(tbl_MTG_Set[[#This Row],[Type Name]], tbl_MTG_Set_Type[Set Type], tbl_MTG_Set_Type[Buy Window Month Start], "(Set Type not found)")</f>
        <v/>
      </c>
      <c r="K225" s="28">
        <f>tbl_MTG_Set[[#This Row],[Released On]]+tbl_MTG_Set[[#This Row],[Buy Window Month Start]]*365.25/12</f>
        <v/>
      </c>
      <c r="L225" s="19">
        <f>_xlfn.xlookup(tbl_MTG_Set[[#This Row],[Type Name]], tbl_MTG_Set_Type[Set Type], tbl_MTG_Set_Type[Buy Window Month End], "(Set Type not found)", 0, 1)</f>
        <v/>
      </c>
      <c r="M225" s="28">
        <f>tbl_MTG_Set[[#This Row],[Released On]]+tbl_MTG_Set[[#This Row],[Buy Window Month End]]*365.25/12</f>
        <v/>
      </c>
      <c r="N225" s="28">
        <f>AND(NOW()&gt;=tbl_MTG_Set[[#This Row],[Buy Window Start]], NOW()&lt;=tbl_MTG_Set[[#This Row],[Buy Window End]])</f>
        <v/>
      </c>
      <c r="O225" s="19">
        <f>_xlfn.xlookup(tbl_MTG_Set[[#This Row],[Type Name]], tbl_MTG_Set_Type[Set Type], tbl_MTG_Set_Type[Heavy Printing Window Month Start], "(Set Type not found)", 0, 1)</f>
        <v/>
      </c>
      <c r="P225" s="28">
        <f>tbl_MTG_Set[[#This Row],[Released On]]+tbl_MTG_Set[[#This Row],[Heavy Printing Window Month Start]]*365.25/12</f>
        <v/>
      </c>
      <c r="Q225" s="19">
        <f>_xlfn.xlookup(tbl_MTG_Set[[#This Row],[Type Name]], tbl_MTG_Set_Type[Set Type], tbl_MTG_Set_Type[Heavy Printing Window Month End], "(Set Type not found)", 0, 1)</f>
        <v/>
      </c>
      <c r="R225" s="28">
        <f>tbl_MTG_Set[[#This Row],[Released On]]+tbl_MTG_Set[[#This Row],[Heavy Printing Window Month End]]*365.25/12</f>
        <v/>
      </c>
      <c r="S225" s="28">
        <f>AND(NOW()&gt;=tbl_MTG_Set[[#This Row],[Heavy Printing Window Start]], NOW()&lt;=tbl_MTG_Set[[#This Row],[Heavy Printing Window End]])</f>
        <v/>
      </c>
      <c r="T225" s="19">
        <f>_xlfn.xlookup(tbl_MTG_Set[[#This Row],[Type Name]], tbl_MTG_Set_Type[Set Type], tbl_MTG_Set_Type[Sell Window Month Start], "(Set Type not found)", 0, 1)</f>
        <v/>
      </c>
      <c r="U225" s="28">
        <f>tbl_MTG_Set[[#This Row],[Released On]]+tbl_MTG_Set[[#This Row],[Sell Window Month Start]]*365.25/12</f>
        <v/>
      </c>
      <c r="V225" s="19">
        <f>_xlfn.xlookup(tbl_MTG_Set[[#This Row],[Type Name]], tbl_MTG_Set_Type[Set Type], tbl_MTG_Set_Type[Sell Window Month End], "(Set Type not found)", 0, 1)</f>
        <v/>
      </c>
      <c r="W225" s="28">
        <f>tbl_MTG_Set[[#This Row],[Released On]]+tbl_MTG_Set[[#This Row],[Sell Window Month End]]*365.25/12</f>
        <v/>
      </c>
      <c r="X225" s="28">
        <f>AND(NOW()&gt;=tbl_MTG_Set[[#This Row],[Sell Window Start]], NOW()&lt;=tbl_MTG_Set[[#This Row],[Sell Window End]])</f>
        <v/>
      </c>
      <c r="AG225" s="23" t="n"/>
      <c r="AH225" s="23" t="n"/>
      <c r="AJ225" s="23">
        <f t="array" ref="AJ225:AJ225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225" s="23">
        <f t="array" ref="AK225:AK225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225" s="24">
        <f>_xlfn.xlookup(tbl_MTG_Set[[#This Row],[Play Booster Box Product Id]], tbl_Product[Product Id], tbl_Product[Pack Size])</f>
        <v/>
      </c>
      <c r="AM225" s="23">
        <f>(tbl_MTG_Set[[#This Row],[Play Booster Box Cost]]+v_Item_Shipping_Cost_In)/tbl_MTG_Set[[#This Row],[Play Booster Box Size]]</f>
        <v/>
      </c>
      <c r="AN225" s="23" t="n"/>
      <c r="AO225" s="23" t="n"/>
      <c r="AP225" s="23" t="n"/>
      <c r="AQ225" s="23" t="n"/>
      <c r="AT225" s="23">
        <f>tbl_MTG_Set[[#This Row],[Play Booster Sell Price CardMarket]]*tbl_MTG_Set[[#This Row],[Play Booster Expected Market Value]]/tbl_MTG_Set[[#This Row],[Play Boost Sealed Market Value]]</f>
        <v/>
      </c>
    </row>
    <row r="226" ht="15" customHeight="1" s="20">
      <c r="A226" s="19" t="n">
        <v>208</v>
      </c>
      <c r="B226" s="19" t="inlineStr">
        <is>
          <t>Dominaria Remastered DMR</t>
        </is>
      </c>
      <c r="C226" s="19" t="n">
        <v>457</v>
      </c>
      <c r="D226" s="28" t="n">
        <v>44939</v>
      </c>
      <c r="E226" s="19" t="inlineStr">
        <is>
          <t>Standard Expansion</t>
        </is>
      </c>
      <c r="F226" s="19" t="inlineStr">
        <is>
          <t>en es fr de it pt ja ko ru 汉语 漢語</t>
        </is>
      </c>
      <c r="G226" s="19" t="n">
        <v>362</v>
      </c>
      <c r="H226" s="19">
        <f>MONTH(NOW())+12*YEAR(NOW())-MONTH(tbl_MTG_Set[[#This Row],[Released On]])-12*YEAR(tbl_MTG_Set[[#This Row],[Released On]])</f>
        <v/>
      </c>
      <c r="I226" s="19">
        <f>_xlfn.xlookup(tbl_MTG_Set[[#This Row],[Type Name]], tbl_MTG_Set_Type[Set Type], tbl_MTG_Set_Type[Index], "(Set Type not found)")</f>
        <v/>
      </c>
      <c r="J226" s="19">
        <f>_xlfn.xlookup(tbl_MTG_Set[[#This Row],[Type Name]], tbl_MTG_Set_Type[Set Type], tbl_MTG_Set_Type[Buy Window Month Start], "(Set Type not found)")</f>
        <v/>
      </c>
      <c r="K226" s="28">
        <f>tbl_MTG_Set[[#This Row],[Released On]]+tbl_MTG_Set[[#This Row],[Buy Window Month Start]]*365.25/12</f>
        <v/>
      </c>
      <c r="L226" s="19">
        <f>_xlfn.xlookup(tbl_MTG_Set[[#This Row],[Type Name]], tbl_MTG_Set_Type[Set Type], tbl_MTG_Set_Type[Buy Window Month End], "(Set Type not found)", 0, 1)</f>
        <v/>
      </c>
      <c r="M226" s="28">
        <f>tbl_MTG_Set[[#This Row],[Released On]]+tbl_MTG_Set[[#This Row],[Buy Window Month End]]*365.25/12</f>
        <v/>
      </c>
      <c r="N226" s="28">
        <f>AND(NOW()&gt;=tbl_MTG_Set[[#This Row],[Buy Window Start]], NOW()&lt;=tbl_MTG_Set[[#This Row],[Buy Window End]])</f>
        <v/>
      </c>
      <c r="O226" s="19">
        <f>_xlfn.xlookup(tbl_MTG_Set[[#This Row],[Type Name]], tbl_MTG_Set_Type[Set Type], tbl_MTG_Set_Type[Heavy Printing Window Month Start], "(Set Type not found)", 0, 1)</f>
        <v/>
      </c>
      <c r="P226" s="28">
        <f>tbl_MTG_Set[[#This Row],[Released On]]+tbl_MTG_Set[[#This Row],[Heavy Printing Window Month Start]]*365.25/12</f>
        <v/>
      </c>
      <c r="Q226" s="19">
        <f>_xlfn.xlookup(tbl_MTG_Set[[#This Row],[Type Name]], tbl_MTG_Set_Type[Set Type], tbl_MTG_Set_Type[Heavy Printing Window Month End], "(Set Type not found)", 0, 1)</f>
        <v/>
      </c>
      <c r="R226" s="28">
        <f>tbl_MTG_Set[[#This Row],[Released On]]+tbl_MTG_Set[[#This Row],[Heavy Printing Window Month End]]*365.25/12</f>
        <v/>
      </c>
      <c r="S226" s="28">
        <f>AND(NOW()&gt;=tbl_MTG_Set[[#This Row],[Heavy Printing Window Start]], NOW()&lt;=tbl_MTG_Set[[#This Row],[Heavy Printing Window End]])</f>
        <v/>
      </c>
      <c r="T226" s="19">
        <f>_xlfn.xlookup(tbl_MTG_Set[[#This Row],[Type Name]], tbl_MTG_Set_Type[Set Type], tbl_MTG_Set_Type[Sell Window Month Start], "(Set Type not found)", 0, 1)</f>
        <v/>
      </c>
      <c r="U226" s="28">
        <f>tbl_MTG_Set[[#This Row],[Released On]]+tbl_MTG_Set[[#This Row],[Sell Window Month Start]]*365.25/12</f>
        <v/>
      </c>
      <c r="V226" s="19">
        <f>_xlfn.xlookup(tbl_MTG_Set[[#This Row],[Type Name]], tbl_MTG_Set_Type[Set Type], tbl_MTG_Set_Type[Sell Window Month End], "(Set Type not found)", 0, 1)</f>
        <v/>
      </c>
      <c r="W226" s="28">
        <f>tbl_MTG_Set[[#This Row],[Released On]]+tbl_MTG_Set[[#This Row],[Sell Window Month End]]*365.25/12</f>
        <v/>
      </c>
      <c r="X226" s="28">
        <f>AND(NOW()&gt;=tbl_MTG_Set[[#This Row],[Sell Window Start]], NOW()&lt;=tbl_MTG_Set[[#This Row],[Sell Window End]])</f>
        <v/>
      </c>
      <c r="AG226" s="23" t="n"/>
      <c r="AH226" s="23" t="n"/>
      <c r="AJ226" s="23">
        <f t="array" ref="AJ226:AJ226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226" s="23">
        <f t="array" ref="AK226:AK226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226" s="24">
        <f>_xlfn.xlookup(tbl_MTG_Set[[#This Row],[Play Booster Box Product Id]], tbl_Product[Product Id], tbl_Product[Pack Size])</f>
        <v/>
      </c>
      <c r="AM226" s="23">
        <f>(tbl_MTG_Set[[#This Row],[Play Booster Box Cost]]+v_Item_Shipping_Cost_In)/tbl_MTG_Set[[#This Row],[Play Booster Box Size]]</f>
        <v/>
      </c>
      <c r="AN226" s="23" t="n"/>
      <c r="AO226" s="23" t="n"/>
      <c r="AP226" s="23" t="n"/>
      <c r="AQ226" s="23" t="n"/>
      <c r="AT226" s="23">
        <f>tbl_MTG_Set[[#This Row],[Play Booster Sell Price CardMarket]]*tbl_MTG_Set[[#This Row],[Play Booster Expected Market Value]]/tbl_MTG_Set[[#This Row],[Play Boost Sealed Market Value]]</f>
        <v/>
      </c>
    </row>
    <row r="227" ht="15" customHeight="1" s="20">
      <c r="A227" s="19" t="n">
        <v>209</v>
      </c>
      <c r="B227" s="19" t="inlineStr">
        <is>
          <t>Dominaria Remastered Tokens TDMR</t>
        </is>
      </c>
      <c r="C227" s="19" t="n">
        <v>14</v>
      </c>
      <c r="D227" s="28" t="n">
        <v>44939</v>
      </c>
      <c r="E227" s="19" t="inlineStr">
        <is>
          <t>Standard Expansion</t>
        </is>
      </c>
      <c r="F227" s="19" t="inlineStr">
        <is>
          <t>en es fr de it pt ja ko ru 汉语 漢語</t>
        </is>
      </c>
      <c r="G227" s="19" t="n">
        <v>364</v>
      </c>
      <c r="H227" s="19">
        <f>MONTH(NOW())+12*YEAR(NOW())-MONTH(tbl_MTG_Set[[#This Row],[Released On]])-12*YEAR(tbl_MTG_Set[[#This Row],[Released On]])</f>
        <v/>
      </c>
      <c r="I227" s="19">
        <f>_xlfn.xlookup(tbl_MTG_Set[[#This Row],[Type Name]], tbl_MTG_Set_Type[Set Type], tbl_MTG_Set_Type[Index], "(Set Type not found)")</f>
        <v/>
      </c>
      <c r="J227" s="19">
        <f>_xlfn.xlookup(tbl_MTG_Set[[#This Row],[Type Name]], tbl_MTG_Set_Type[Set Type], tbl_MTG_Set_Type[Buy Window Month Start], "(Set Type not found)")</f>
        <v/>
      </c>
      <c r="K227" s="28">
        <f>tbl_MTG_Set[[#This Row],[Released On]]+tbl_MTG_Set[[#This Row],[Buy Window Month Start]]*365.25/12</f>
        <v/>
      </c>
      <c r="L227" s="19">
        <f>_xlfn.xlookup(tbl_MTG_Set[[#This Row],[Type Name]], tbl_MTG_Set_Type[Set Type], tbl_MTG_Set_Type[Buy Window Month End], "(Set Type not found)", 0, 1)</f>
        <v/>
      </c>
      <c r="M227" s="28">
        <f>tbl_MTG_Set[[#This Row],[Released On]]+tbl_MTG_Set[[#This Row],[Buy Window Month End]]*365.25/12</f>
        <v/>
      </c>
      <c r="N227" s="28">
        <f>AND(NOW()&gt;=tbl_MTG_Set[[#This Row],[Buy Window Start]], NOW()&lt;=tbl_MTG_Set[[#This Row],[Buy Window End]])</f>
        <v/>
      </c>
      <c r="O227" s="19">
        <f>_xlfn.xlookup(tbl_MTG_Set[[#This Row],[Type Name]], tbl_MTG_Set_Type[Set Type], tbl_MTG_Set_Type[Heavy Printing Window Month Start], "(Set Type not found)", 0, 1)</f>
        <v/>
      </c>
      <c r="P227" s="28">
        <f>tbl_MTG_Set[[#This Row],[Released On]]+tbl_MTG_Set[[#This Row],[Heavy Printing Window Month Start]]*365.25/12</f>
        <v/>
      </c>
      <c r="Q227" s="19">
        <f>_xlfn.xlookup(tbl_MTG_Set[[#This Row],[Type Name]], tbl_MTG_Set_Type[Set Type], tbl_MTG_Set_Type[Heavy Printing Window Month End], "(Set Type not found)", 0, 1)</f>
        <v/>
      </c>
      <c r="R227" s="28">
        <f>tbl_MTG_Set[[#This Row],[Released On]]+tbl_MTG_Set[[#This Row],[Heavy Printing Window Month End]]*365.25/12</f>
        <v/>
      </c>
      <c r="S227" s="28">
        <f>AND(NOW()&gt;=tbl_MTG_Set[[#This Row],[Heavy Printing Window Start]], NOW()&lt;=tbl_MTG_Set[[#This Row],[Heavy Printing Window End]])</f>
        <v/>
      </c>
      <c r="T227" s="19">
        <f>_xlfn.xlookup(tbl_MTG_Set[[#This Row],[Type Name]], tbl_MTG_Set_Type[Set Type], tbl_MTG_Set_Type[Sell Window Month Start], "(Set Type not found)", 0, 1)</f>
        <v/>
      </c>
      <c r="U227" s="28">
        <f>tbl_MTG_Set[[#This Row],[Released On]]+tbl_MTG_Set[[#This Row],[Sell Window Month Start]]*365.25/12</f>
        <v/>
      </c>
      <c r="V227" s="19">
        <f>_xlfn.xlookup(tbl_MTG_Set[[#This Row],[Type Name]], tbl_MTG_Set_Type[Set Type], tbl_MTG_Set_Type[Sell Window Month End], "(Set Type not found)", 0, 1)</f>
        <v/>
      </c>
      <c r="W227" s="28">
        <f>tbl_MTG_Set[[#This Row],[Released On]]+tbl_MTG_Set[[#This Row],[Sell Window Month End]]*365.25/12</f>
        <v/>
      </c>
      <c r="X227" s="28">
        <f>AND(NOW()&gt;=tbl_MTG_Set[[#This Row],[Sell Window Start]], NOW()&lt;=tbl_MTG_Set[[#This Row],[Sell Window End]])</f>
        <v/>
      </c>
      <c r="AG227" s="23" t="n"/>
      <c r="AH227" s="23" t="n"/>
      <c r="AJ227" s="23">
        <f t="array" ref="AJ227:AJ227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227" s="23">
        <f t="array" ref="AK227:AK227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227" s="24">
        <f>_xlfn.xlookup(tbl_MTG_Set[[#This Row],[Play Booster Box Product Id]], tbl_Product[Product Id], tbl_Product[Pack Size])</f>
        <v/>
      </c>
      <c r="AM227" s="23">
        <f>(tbl_MTG_Set[[#This Row],[Play Booster Box Cost]]+v_Item_Shipping_Cost_In)/tbl_MTG_Set[[#This Row],[Play Booster Box Size]]</f>
        <v/>
      </c>
      <c r="AN227" s="23" t="n"/>
      <c r="AO227" s="23" t="n"/>
      <c r="AP227" s="23" t="n"/>
      <c r="AQ227" s="23" t="n"/>
      <c r="AT227" s="23">
        <f>tbl_MTG_Set[[#This Row],[Play Booster Sell Price CardMarket]]*tbl_MTG_Set[[#This Row],[Play Booster Expected Market Value]]/tbl_MTG_Set[[#This Row],[Play Boost Sealed Market Value]]</f>
        <v/>
      </c>
    </row>
    <row r="228" ht="15" customHeight="1" s="20">
      <c r="A228" s="19" t="n">
        <v>491</v>
      </c>
      <c r="B228" s="19" t="inlineStr">
        <is>
          <t>Dominaria Tokens TDOM</t>
        </is>
      </c>
      <c r="C228" s="19" t="n">
        <v>16</v>
      </c>
      <c r="D228" s="28" t="n">
        <v>43217</v>
      </c>
      <c r="F228" s="19" t="inlineStr">
        <is>
          <t>en es fr de it pt ja ko ru 汉语 漢語</t>
        </is>
      </c>
      <c r="G228" s="19" t="n">
        <v>928</v>
      </c>
      <c r="H228" s="19">
        <f>MONTH(NOW())+12*YEAR(NOW())-MONTH(tbl_MTG_Set[[#This Row],[Released On]])-12*YEAR(tbl_MTG_Set[[#This Row],[Released On]])</f>
        <v/>
      </c>
      <c r="I228" s="19">
        <f>_xlfn.xlookup(tbl_MTG_Set[[#This Row],[Type Name]], tbl_MTG_Set_Type[Set Type], tbl_MTG_Set_Type[Index], "(Set Type not found)")</f>
        <v/>
      </c>
      <c r="J228" s="19">
        <f>_xlfn.xlookup(tbl_MTG_Set[[#This Row],[Type Name]], tbl_MTG_Set_Type[Set Type], tbl_MTG_Set_Type[Buy Window Month Start], "(Set Type not found)")</f>
        <v/>
      </c>
      <c r="K228" s="28">
        <f>tbl_MTG_Set[[#This Row],[Released On]]+tbl_MTG_Set[[#This Row],[Buy Window Month Start]]*365.25/12</f>
        <v/>
      </c>
      <c r="L228" s="19">
        <f>_xlfn.xlookup(tbl_MTG_Set[[#This Row],[Type Name]], tbl_MTG_Set_Type[Set Type], tbl_MTG_Set_Type[Buy Window Month End], "(Set Type not found)", 0, 1)</f>
        <v/>
      </c>
      <c r="M228" s="28">
        <f>tbl_MTG_Set[[#This Row],[Released On]]+tbl_MTG_Set[[#This Row],[Buy Window Month End]]*365.25/12</f>
        <v/>
      </c>
      <c r="N228" s="28">
        <f>AND(NOW()&gt;=tbl_MTG_Set[[#This Row],[Buy Window Start]], NOW()&lt;=tbl_MTG_Set[[#This Row],[Buy Window End]])</f>
        <v/>
      </c>
      <c r="O228" s="19">
        <f>_xlfn.xlookup(tbl_MTG_Set[[#This Row],[Type Name]], tbl_MTG_Set_Type[Set Type], tbl_MTG_Set_Type[Heavy Printing Window Month Start], "(Set Type not found)", 0, 1)</f>
        <v/>
      </c>
      <c r="P228" s="28">
        <f>tbl_MTG_Set[[#This Row],[Released On]]+tbl_MTG_Set[[#This Row],[Heavy Printing Window Month Start]]*365.25/12</f>
        <v/>
      </c>
      <c r="Q228" s="19">
        <f>_xlfn.xlookup(tbl_MTG_Set[[#This Row],[Type Name]], tbl_MTG_Set_Type[Set Type], tbl_MTG_Set_Type[Heavy Printing Window Month End], "(Set Type not found)", 0, 1)</f>
        <v/>
      </c>
      <c r="R228" s="28">
        <f>tbl_MTG_Set[[#This Row],[Released On]]+tbl_MTG_Set[[#This Row],[Heavy Printing Window Month End]]*365.25/12</f>
        <v/>
      </c>
      <c r="S228" s="28">
        <f>AND(NOW()&gt;=tbl_MTG_Set[[#This Row],[Heavy Printing Window Start]], NOW()&lt;=tbl_MTG_Set[[#This Row],[Heavy Printing Window End]])</f>
        <v/>
      </c>
      <c r="T228" s="19">
        <f>_xlfn.xlookup(tbl_MTG_Set[[#This Row],[Type Name]], tbl_MTG_Set_Type[Set Type], tbl_MTG_Set_Type[Sell Window Month Start], "(Set Type not found)", 0, 1)</f>
        <v/>
      </c>
      <c r="U228" s="28">
        <f>tbl_MTG_Set[[#This Row],[Released On]]+tbl_MTG_Set[[#This Row],[Sell Window Month Start]]*365.25/12</f>
        <v/>
      </c>
      <c r="V228" s="19">
        <f>_xlfn.xlookup(tbl_MTG_Set[[#This Row],[Type Name]], tbl_MTG_Set_Type[Set Type], tbl_MTG_Set_Type[Sell Window Month End], "(Set Type not found)", 0, 1)</f>
        <v/>
      </c>
      <c r="W228" s="28">
        <f>tbl_MTG_Set[[#This Row],[Released On]]+tbl_MTG_Set[[#This Row],[Sell Window Month End]]*365.25/12</f>
        <v/>
      </c>
      <c r="X228" s="28">
        <f>AND(NOW()&gt;=tbl_MTG_Set[[#This Row],[Sell Window Start]], NOW()&lt;=tbl_MTG_Set[[#This Row],[Sell Window End]])</f>
        <v/>
      </c>
      <c r="AG228" s="23" t="n"/>
      <c r="AH228" s="23" t="n"/>
      <c r="AJ228" s="23">
        <f t="array" ref="AJ228:AJ228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228" s="23">
        <f t="array" ref="AK228:AK228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228" s="24">
        <f>_xlfn.xlookup(tbl_MTG_Set[[#This Row],[Play Booster Box Product Id]], tbl_Product[Product Id], tbl_Product[Pack Size])</f>
        <v/>
      </c>
      <c r="AM228" s="23">
        <f>(tbl_MTG_Set[[#This Row],[Play Booster Box Cost]]+v_Item_Shipping_Cost_In)/tbl_MTG_Set[[#This Row],[Play Booster Box Size]]</f>
        <v/>
      </c>
      <c r="AN228" s="23" t="n"/>
      <c r="AO228" s="23" t="n"/>
      <c r="AP228" s="23" t="n"/>
      <c r="AQ228" s="23" t="n"/>
      <c r="AT228" s="23">
        <f>tbl_MTG_Set[[#This Row],[Play Booster Sell Price CardMarket]]*tbl_MTG_Set[[#This Row],[Play Booster Expected Market Value]]/tbl_MTG_Set[[#This Row],[Play Boost Sealed Market Value]]</f>
        <v/>
      </c>
    </row>
    <row r="229" ht="15" customHeight="1" s="20">
      <c r="A229" s="19" t="n">
        <v>254</v>
      </c>
      <c r="B229" s="19" t="inlineStr">
        <is>
          <t>Dominaria United Art Series ADMU</t>
        </is>
      </c>
      <c r="C229" s="19" t="n">
        <v>81</v>
      </c>
      <c r="D229" s="28" t="n">
        <v>44813</v>
      </c>
      <c r="E229" s="19" t="inlineStr">
        <is>
          <t>Standard Expansion</t>
        </is>
      </c>
      <c r="F229" s="19" t="inlineStr">
        <is>
          <t>en es fr de it pt ja ko ru 汉语 漢語</t>
        </is>
      </c>
      <c r="G229" s="19" t="n">
        <v>454</v>
      </c>
      <c r="H229" s="19">
        <f>MONTH(NOW())+12*YEAR(NOW())-MONTH(tbl_MTG_Set[[#This Row],[Released On]])-12*YEAR(tbl_MTG_Set[[#This Row],[Released On]])</f>
        <v/>
      </c>
      <c r="I229" s="19">
        <f>_xlfn.xlookup(tbl_MTG_Set[[#This Row],[Type Name]], tbl_MTG_Set_Type[Set Type], tbl_MTG_Set_Type[Index], "(Set Type not found)")</f>
        <v/>
      </c>
      <c r="J229" s="19">
        <f>_xlfn.xlookup(tbl_MTG_Set[[#This Row],[Type Name]], tbl_MTG_Set_Type[Set Type], tbl_MTG_Set_Type[Buy Window Month Start], "(Set Type not found)")</f>
        <v/>
      </c>
      <c r="K229" s="28">
        <f>tbl_MTG_Set[[#This Row],[Released On]]+tbl_MTG_Set[[#This Row],[Buy Window Month Start]]*365.25/12</f>
        <v/>
      </c>
      <c r="L229" s="19">
        <f>_xlfn.xlookup(tbl_MTG_Set[[#This Row],[Type Name]], tbl_MTG_Set_Type[Set Type], tbl_MTG_Set_Type[Buy Window Month End], "(Set Type not found)", 0, 1)</f>
        <v/>
      </c>
      <c r="M229" s="28">
        <f>tbl_MTG_Set[[#This Row],[Released On]]+tbl_MTG_Set[[#This Row],[Buy Window Month End]]*365.25/12</f>
        <v/>
      </c>
      <c r="N229" s="28">
        <f>AND(NOW()&gt;=tbl_MTG_Set[[#This Row],[Buy Window Start]], NOW()&lt;=tbl_MTG_Set[[#This Row],[Buy Window End]])</f>
        <v/>
      </c>
      <c r="O229" s="19">
        <f>_xlfn.xlookup(tbl_MTG_Set[[#This Row],[Type Name]], tbl_MTG_Set_Type[Set Type], tbl_MTG_Set_Type[Heavy Printing Window Month Start], "(Set Type not found)", 0, 1)</f>
        <v/>
      </c>
      <c r="P229" s="28">
        <f>tbl_MTG_Set[[#This Row],[Released On]]+tbl_MTG_Set[[#This Row],[Heavy Printing Window Month Start]]*365.25/12</f>
        <v/>
      </c>
      <c r="Q229" s="19">
        <f>_xlfn.xlookup(tbl_MTG_Set[[#This Row],[Type Name]], tbl_MTG_Set_Type[Set Type], tbl_MTG_Set_Type[Heavy Printing Window Month End], "(Set Type not found)", 0, 1)</f>
        <v/>
      </c>
      <c r="R229" s="28">
        <f>tbl_MTG_Set[[#This Row],[Released On]]+tbl_MTG_Set[[#This Row],[Heavy Printing Window Month End]]*365.25/12</f>
        <v/>
      </c>
      <c r="S229" s="28">
        <f>AND(NOW()&gt;=tbl_MTG_Set[[#This Row],[Heavy Printing Window Start]], NOW()&lt;=tbl_MTG_Set[[#This Row],[Heavy Printing Window End]])</f>
        <v/>
      </c>
      <c r="T229" s="19">
        <f>_xlfn.xlookup(tbl_MTG_Set[[#This Row],[Type Name]], tbl_MTG_Set_Type[Set Type], tbl_MTG_Set_Type[Sell Window Month Start], "(Set Type not found)", 0, 1)</f>
        <v/>
      </c>
      <c r="U229" s="28">
        <f>tbl_MTG_Set[[#This Row],[Released On]]+tbl_MTG_Set[[#This Row],[Sell Window Month Start]]*365.25/12</f>
        <v/>
      </c>
      <c r="V229" s="19">
        <f>_xlfn.xlookup(tbl_MTG_Set[[#This Row],[Type Name]], tbl_MTG_Set_Type[Set Type], tbl_MTG_Set_Type[Sell Window Month End], "(Set Type not found)", 0, 1)</f>
        <v/>
      </c>
      <c r="W229" s="28">
        <f>tbl_MTG_Set[[#This Row],[Released On]]+tbl_MTG_Set[[#This Row],[Sell Window Month End]]*365.25/12</f>
        <v/>
      </c>
      <c r="X229" s="28">
        <f>AND(NOW()&gt;=tbl_MTG_Set[[#This Row],[Sell Window Start]], NOW()&lt;=tbl_MTG_Set[[#This Row],[Sell Window End]])</f>
        <v/>
      </c>
      <c r="AG229" s="23" t="n"/>
      <c r="AH229" s="23" t="n"/>
      <c r="AJ229" s="23">
        <f t="array" ref="AJ229:AJ229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229" s="23">
        <f t="array" ref="AK229:AK229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229" s="24">
        <f>_xlfn.xlookup(tbl_MTG_Set[[#This Row],[Play Booster Box Product Id]], tbl_Product[Product Id], tbl_Product[Pack Size])</f>
        <v/>
      </c>
      <c r="AM229" s="23">
        <f>(tbl_MTG_Set[[#This Row],[Play Booster Box Cost]]+v_Item_Shipping_Cost_In)/tbl_MTG_Set[[#This Row],[Play Booster Box Size]]</f>
        <v/>
      </c>
      <c r="AN229" s="23" t="n"/>
      <c r="AO229" s="23" t="n"/>
      <c r="AP229" s="23" t="n"/>
      <c r="AQ229" s="23" t="n"/>
      <c r="AT229" s="23">
        <f>tbl_MTG_Set[[#This Row],[Play Booster Sell Price CardMarket]]*tbl_MTG_Set[[#This Row],[Play Booster Expected Market Value]]/tbl_MTG_Set[[#This Row],[Play Boost Sealed Market Value]]</f>
        <v/>
      </c>
    </row>
    <row r="230" ht="15" customHeight="1" s="20">
      <c r="A230" s="19" t="n">
        <v>255</v>
      </c>
      <c r="B230" s="19" t="inlineStr">
        <is>
          <t>Dominaria United Commander DMC</t>
        </is>
      </c>
      <c r="C230" s="19" t="n">
        <v>240</v>
      </c>
      <c r="D230" s="28" t="n">
        <v>44813</v>
      </c>
      <c r="E230" s="19" t="inlineStr">
        <is>
          <t>Standard Expansion</t>
        </is>
      </c>
      <c r="F230" s="19" t="inlineStr">
        <is>
          <t>en es fr de it pt ja ko ru 汉语 漢語</t>
        </is>
      </c>
      <c r="G230" s="19" t="n">
        <v>456</v>
      </c>
      <c r="H230" s="19">
        <f>MONTH(NOW())+12*YEAR(NOW())-MONTH(tbl_MTG_Set[[#This Row],[Released On]])-12*YEAR(tbl_MTG_Set[[#This Row],[Released On]])</f>
        <v/>
      </c>
      <c r="I230" s="19">
        <f>_xlfn.xlookup(tbl_MTG_Set[[#This Row],[Type Name]], tbl_MTG_Set_Type[Set Type], tbl_MTG_Set_Type[Index], "(Set Type not found)")</f>
        <v/>
      </c>
      <c r="J230" s="19">
        <f>_xlfn.xlookup(tbl_MTG_Set[[#This Row],[Type Name]], tbl_MTG_Set_Type[Set Type], tbl_MTG_Set_Type[Buy Window Month Start], "(Set Type not found)")</f>
        <v/>
      </c>
      <c r="K230" s="28">
        <f>tbl_MTG_Set[[#This Row],[Released On]]+tbl_MTG_Set[[#This Row],[Buy Window Month Start]]*365.25/12</f>
        <v/>
      </c>
      <c r="L230" s="19">
        <f>_xlfn.xlookup(tbl_MTG_Set[[#This Row],[Type Name]], tbl_MTG_Set_Type[Set Type], tbl_MTG_Set_Type[Buy Window Month End], "(Set Type not found)", 0, 1)</f>
        <v/>
      </c>
      <c r="M230" s="28">
        <f>tbl_MTG_Set[[#This Row],[Released On]]+tbl_MTG_Set[[#This Row],[Buy Window Month End]]*365.25/12</f>
        <v/>
      </c>
      <c r="N230" s="28">
        <f>AND(NOW()&gt;=tbl_MTG_Set[[#This Row],[Buy Window Start]], NOW()&lt;=tbl_MTG_Set[[#This Row],[Buy Window End]])</f>
        <v/>
      </c>
      <c r="O230" s="19">
        <f>_xlfn.xlookup(tbl_MTG_Set[[#This Row],[Type Name]], tbl_MTG_Set_Type[Set Type], tbl_MTG_Set_Type[Heavy Printing Window Month Start], "(Set Type not found)", 0, 1)</f>
        <v/>
      </c>
      <c r="P230" s="28">
        <f>tbl_MTG_Set[[#This Row],[Released On]]+tbl_MTG_Set[[#This Row],[Heavy Printing Window Month Start]]*365.25/12</f>
        <v/>
      </c>
      <c r="Q230" s="19">
        <f>_xlfn.xlookup(tbl_MTG_Set[[#This Row],[Type Name]], tbl_MTG_Set_Type[Set Type], tbl_MTG_Set_Type[Heavy Printing Window Month End], "(Set Type not found)", 0, 1)</f>
        <v/>
      </c>
      <c r="R230" s="28">
        <f>tbl_MTG_Set[[#This Row],[Released On]]+tbl_MTG_Set[[#This Row],[Heavy Printing Window Month End]]*365.25/12</f>
        <v/>
      </c>
      <c r="S230" s="28">
        <f>AND(NOW()&gt;=tbl_MTG_Set[[#This Row],[Heavy Printing Window Start]], NOW()&lt;=tbl_MTG_Set[[#This Row],[Heavy Printing Window End]])</f>
        <v/>
      </c>
      <c r="T230" s="19">
        <f>_xlfn.xlookup(tbl_MTG_Set[[#This Row],[Type Name]], tbl_MTG_Set_Type[Set Type], tbl_MTG_Set_Type[Sell Window Month Start], "(Set Type not found)", 0, 1)</f>
        <v/>
      </c>
      <c r="U230" s="28">
        <f>tbl_MTG_Set[[#This Row],[Released On]]+tbl_MTG_Set[[#This Row],[Sell Window Month Start]]*365.25/12</f>
        <v/>
      </c>
      <c r="V230" s="19">
        <f>_xlfn.xlookup(tbl_MTG_Set[[#This Row],[Type Name]], tbl_MTG_Set_Type[Set Type], tbl_MTG_Set_Type[Sell Window Month End], "(Set Type not found)", 0, 1)</f>
        <v/>
      </c>
      <c r="W230" s="28">
        <f>tbl_MTG_Set[[#This Row],[Released On]]+tbl_MTG_Set[[#This Row],[Sell Window Month End]]*365.25/12</f>
        <v/>
      </c>
      <c r="X230" s="28">
        <f>AND(NOW()&gt;=tbl_MTG_Set[[#This Row],[Sell Window Start]], NOW()&lt;=tbl_MTG_Set[[#This Row],[Sell Window End]])</f>
        <v/>
      </c>
      <c r="AG230" s="23" t="n"/>
      <c r="AH230" s="23" t="n"/>
      <c r="AJ230" s="23">
        <f t="array" ref="AJ230:AJ230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230" s="23">
        <f t="array" ref="AK230:AK230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230" s="24">
        <f>_xlfn.xlookup(tbl_MTG_Set[[#This Row],[Play Booster Box Product Id]], tbl_Product[Product Id], tbl_Product[Pack Size])</f>
        <v/>
      </c>
      <c r="AM230" s="23">
        <f>(tbl_MTG_Set[[#This Row],[Play Booster Box Cost]]+v_Item_Shipping_Cost_In)/tbl_MTG_Set[[#This Row],[Play Booster Box Size]]</f>
        <v/>
      </c>
      <c r="AN230" s="23" t="n"/>
      <c r="AO230" s="23" t="n"/>
      <c r="AP230" s="23" t="n"/>
      <c r="AQ230" s="23" t="n"/>
      <c r="AT230" s="23">
        <f>tbl_MTG_Set[[#This Row],[Play Booster Sell Price CardMarket]]*tbl_MTG_Set[[#This Row],[Play Booster Expected Market Value]]/tbl_MTG_Set[[#This Row],[Play Boost Sealed Market Value]]</f>
        <v/>
      </c>
    </row>
    <row r="231" ht="15" customHeight="1" s="20">
      <c r="A231" s="19" t="n">
        <v>256</v>
      </c>
      <c r="B231" s="19" t="inlineStr">
        <is>
          <t>Dominaria United Commander Tokens TDMC</t>
        </is>
      </c>
      <c r="C231" s="19" t="n">
        <v>12</v>
      </c>
      <c r="D231" s="28" t="n">
        <v>44813</v>
      </c>
      <c r="E231" s="19" t="inlineStr">
        <is>
          <t>Standard Expansion</t>
        </is>
      </c>
      <c r="F231" s="19" t="inlineStr">
        <is>
          <t>en es fr de it pt ja ko ru 汉语 漢語</t>
        </is>
      </c>
      <c r="G231" s="19" t="n">
        <v>458</v>
      </c>
      <c r="H231" s="19">
        <f>MONTH(NOW())+12*YEAR(NOW())-MONTH(tbl_MTG_Set[[#This Row],[Released On]])-12*YEAR(tbl_MTG_Set[[#This Row],[Released On]])</f>
        <v/>
      </c>
      <c r="I231" s="19">
        <f>_xlfn.xlookup(tbl_MTG_Set[[#This Row],[Type Name]], tbl_MTG_Set_Type[Set Type], tbl_MTG_Set_Type[Index], "(Set Type not found)")</f>
        <v/>
      </c>
      <c r="J231" s="19">
        <f>_xlfn.xlookup(tbl_MTG_Set[[#This Row],[Type Name]], tbl_MTG_Set_Type[Set Type], tbl_MTG_Set_Type[Buy Window Month Start], "(Set Type not found)")</f>
        <v/>
      </c>
      <c r="K231" s="28">
        <f>tbl_MTG_Set[[#This Row],[Released On]]+tbl_MTG_Set[[#This Row],[Buy Window Month Start]]*365.25/12</f>
        <v/>
      </c>
      <c r="L231" s="19">
        <f>_xlfn.xlookup(tbl_MTG_Set[[#This Row],[Type Name]], tbl_MTG_Set_Type[Set Type], tbl_MTG_Set_Type[Buy Window Month End], "(Set Type not found)", 0, 1)</f>
        <v/>
      </c>
      <c r="M231" s="28">
        <f>tbl_MTG_Set[[#This Row],[Released On]]+tbl_MTG_Set[[#This Row],[Buy Window Month End]]*365.25/12</f>
        <v/>
      </c>
      <c r="N231" s="28">
        <f>AND(NOW()&gt;=tbl_MTG_Set[[#This Row],[Buy Window Start]], NOW()&lt;=tbl_MTG_Set[[#This Row],[Buy Window End]])</f>
        <v/>
      </c>
      <c r="O231" s="19">
        <f>_xlfn.xlookup(tbl_MTG_Set[[#This Row],[Type Name]], tbl_MTG_Set_Type[Set Type], tbl_MTG_Set_Type[Heavy Printing Window Month Start], "(Set Type not found)", 0, 1)</f>
        <v/>
      </c>
      <c r="P231" s="28">
        <f>tbl_MTG_Set[[#This Row],[Released On]]+tbl_MTG_Set[[#This Row],[Heavy Printing Window Month Start]]*365.25/12</f>
        <v/>
      </c>
      <c r="Q231" s="19">
        <f>_xlfn.xlookup(tbl_MTG_Set[[#This Row],[Type Name]], tbl_MTG_Set_Type[Set Type], tbl_MTG_Set_Type[Heavy Printing Window Month End], "(Set Type not found)", 0, 1)</f>
        <v/>
      </c>
      <c r="R231" s="28">
        <f>tbl_MTG_Set[[#This Row],[Released On]]+tbl_MTG_Set[[#This Row],[Heavy Printing Window Month End]]*365.25/12</f>
        <v/>
      </c>
      <c r="S231" s="28">
        <f>AND(NOW()&gt;=tbl_MTG_Set[[#This Row],[Heavy Printing Window Start]], NOW()&lt;=tbl_MTG_Set[[#This Row],[Heavy Printing Window End]])</f>
        <v/>
      </c>
      <c r="T231" s="19">
        <f>_xlfn.xlookup(tbl_MTG_Set[[#This Row],[Type Name]], tbl_MTG_Set_Type[Set Type], tbl_MTG_Set_Type[Sell Window Month Start], "(Set Type not found)", 0, 1)</f>
        <v/>
      </c>
      <c r="U231" s="28">
        <f>tbl_MTG_Set[[#This Row],[Released On]]+tbl_MTG_Set[[#This Row],[Sell Window Month Start]]*365.25/12</f>
        <v/>
      </c>
      <c r="V231" s="19">
        <f>_xlfn.xlookup(tbl_MTG_Set[[#This Row],[Type Name]], tbl_MTG_Set_Type[Set Type], tbl_MTG_Set_Type[Sell Window Month End], "(Set Type not found)", 0, 1)</f>
        <v/>
      </c>
      <c r="W231" s="28">
        <f>tbl_MTG_Set[[#This Row],[Released On]]+tbl_MTG_Set[[#This Row],[Sell Window Month End]]*365.25/12</f>
        <v/>
      </c>
      <c r="X231" s="28">
        <f>AND(NOW()&gt;=tbl_MTG_Set[[#This Row],[Sell Window Start]], NOW()&lt;=tbl_MTG_Set[[#This Row],[Sell Window End]])</f>
        <v/>
      </c>
      <c r="AG231" s="23" t="n"/>
      <c r="AH231" s="23" t="n"/>
      <c r="AJ231" s="23">
        <f t="array" ref="AJ231:AJ231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231" s="23">
        <f t="array" ref="AK231:AK231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231" s="24">
        <f>_xlfn.xlookup(tbl_MTG_Set[[#This Row],[Play Booster Box Product Id]], tbl_Product[Product Id], tbl_Product[Pack Size])</f>
        <v/>
      </c>
      <c r="AM231" s="23">
        <f>(tbl_MTG_Set[[#This Row],[Play Booster Box Cost]]+v_Item_Shipping_Cost_In)/tbl_MTG_Set[[#This Row],[Play Booster Box Size]]</f>
        <v/>
      </c>
      <c r="AN231" s="23" t="n"/>
      <c r="AO231" s="23" t="n"/>
      <c r="AP231" s="23" t="n"/>
      <c r="AQ231" s="23" t="n"/>
      <c r="AT231" s="23">
        <f>tbl_MTG_Set[[#This Row],[Play Booster Sell Price CardMarket]]*tbl_MTG_Set[[#This Row],[Play Booster Expected Market Value]]/tbl_MTG_Set[[#This Row],[Play Boost Sealed Market Value]]</f>
        <v/>
      </c>
    </row>
    <row r="232" ht="15" customHeight="1" s="20">
      <c r="A232" s="19" t="n">
        <v>102</v>
      </c>
      <c r="B232" s="19" t="inlineStr">
        <is>
          <t>Modern Horizons 3 MH3</t>
        </is>
      </c>
      <c r="C232" s="19" t="n">
        <v>528</v>
      </c>
      <c r="D232" s="28" t="n">
        <v>45457</v>
      </c>
      <c r="E232" s="19" t="inlineStr">
        <is>
          <t>Modern Horizons</t>
        </is>
      </c>
      <c r="F232" s="19" t="inlineStr">
        <is>
          <t>en es fr de it pt ja ko ru 汉语 漢語</t>
        </is>
      </c>
      <c r="G232" s="19" t="n">
        <v>150</v>
      </c>
      <c r="H232" s="19">
        <f>MONTH(NOW())+12*YEAR(NOW())-MONTH(tbl_MTG_Set[[#This Row],[Released On]])-12*YEAR(tbl_MTG_Set[[#This Row],[Released On]])</f>
        <v/>
      </c>
      <c r="I232" s="19">
        <f>_xlfn.xlookup(tbl_MTG_Set[[#This Row],[Type Name]], tbl_MTG_Set_Type[Set Type], tbl_MTG_Set_Type[Index], "(Set Type not found)")</f>
        <v/>
      </c>
      <c r="J232" s="19">
        <f>_xlfn.xlookup(tbl_MTG_Set[[#This Row],[Type Name]], tbl_MTG_Set_Type[Set Type], tbl_MTG_Set_Type[Buy Window Month Start], "(Set Type not found)")</f>
        <v/>
      </c>
      <c r="K232" s="28">
        <f>tbl_MTG_Set[[#This Row],[Released On]]+tbl_MTG_Set[[#This Row],[Buy Window Month Start]]*365.25/12</f>
        <v/>
      </c>
      <c r="L232" s="19">
        <f>_xlfn.xlookup(tbl_MTG_Set[[#This Row],[Type Name]], tbl_MTG_Set_Type[Set Type], tbl_MTG_Set_Type[Buy Window Month End], "(Set Type not found)", 0, 1)</f>
        <v/>
      </c>
      <c r="M232" s="28">
        <f>tbl_MTG_Set[[#This Row],[Released On]]+tbl_MTG_Set[[#This Row],[Buy Window Month End]]*365.25/12</f>
        <v/>
      </c>
      <c r="N232" s="28">
        <f>AND(NOW()&gt;=tbl_MTG_Set[[#This Row],[Buy Window Start]], NOW()&lt;=tbl_MTG_Set[[#This Row],[Buy Window End]])</f>
        <v/>
      </c>
      <c r="O232" s="19">
        <f>_xlfn.xlookup(tbl_MTG_Set[[#This Row],[Type Name]], tbl_MTG_Set_Type[Set Type], tbl_MTG_Set_Type[Heavy Printing Window Month Start], "(Set Type not found)", 0, 1)</f>
        <v/>
      </c>
      <c r="P232" s="28">
        <f>tbl_MTG_Set[[#This Row],[Released On]]+tbl_MTG_Set[[#This Row],[Heavy Printing Window Month Start]]*365.25/12</f>
        <v/>
      </c>
      <c r="Q232" s="19">
        <f>_xlfn.xlookup(tbl_MTG_Set[[#This Row],[Type Name]], tbl_MTG_Set_Type[Set Type], tbl_MTG_Set_Type[Heavy Printing Window Month End], "(Set Type not found)", 0, 1)</f>
        <v/>
      </c>
      <c r="R232" s="28">
        <f>tbl_MTG_Set[[#This Row],[Released On]]+tbl_MTG_Set[[#This Row],[Heavy Printing Window Month End]]*365.25/12</f>
        <v/>
      </c>
      <c r="S232" s="28">
        <f>AND(NOW()&gt;=tbl_MTG_Set[[#This Row],[Heavy Printing Window Start]], NOW()&lt;=tbl_MTG_Set[[#This Row],[Heavy Printing Window End]])</f>
        <v/>
      </c>
      <c r="T232" s="19">
        <f>_xlfn.xlookup(tbl_MTG_Set[[#This Row],[Type Name]], tbl_MTG_Set_Type[Set Type], tbl_MTG_Set_Type[Sell Window Month Start], "(Set Type not found)", 0, 1)</f>
        <v/>
      </c>
      <c r="U232" s="28">
        <f>tbl_MTG_Set[[#This Row],[Released On]]+tbl_MTG_Set[[#This Row],[Sell Window Month Start]]*365.25/12</f>
        <v/>
      </c>
      <c r="V232" s="19">
        <f>_xlfn.xlookup(tbl_MTG_Set[[#This Row],[Type Name]], tbl_MTG_Set_Type[Set Type], tbl_MTG_Set_Type[Sell Window Month End], "(Set Type not found)", 0, 1)</f>
        <v/>
      </c>
      <c r="W232" s="28">
        <f>tbl_MTG_Set[[#This Row],[Released On]]+tbl_MTG_Set[[#This Row],[Sell Window Month End]]*365.25/12</f>
        <v/>
      </c>
      <c r="X232" s="28">
        <f>AND(NOW()&gt;=tbl_MTG_Set[[#This Row],[Sell Window Start]], NOW()&lt;=tbl_MTG_Set[[#This Row],[Sell Window End]])</f>
        <v/>
      </c>
      <c r="Y232" s="23" t="n">
        <v>250</v>
      </c>
      <c r="Z232" s="23" t="n">
        <v>250</v>
      </c>
      <c r="AC232" s="23" t="n">
        <v>250</v>
      </c>
      <c r="AD232" s="23">
        <f>(Y232+96/20)/36</f>
        <v/>
      </c>
      <c r="AE232" s="23">
        <f>(Z232+96/20)/36</f>
        <v/>
      </c>
      <c r="AG232" s="23" t="n"/>
      <c r="AH232" s="23">
        <f>(AC232+96/20)/36</f>
        <v/>
      </c>
      <c r="AI232" s="24" t="n">
        <v>60</v>
      </c>
      <c r="AJ232" s="23">
        <f t="array" ref="AJ232:AJ232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232" s="23">
        <f t="array" ref="AK232:AK232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232" s="24">
        <f>_xlfn.xlookup(tbl_MTG_Set[[#This Row],[Play Booster Box Product Id]], tbl_Product[Product Id], tbl_Product[Pack Size])</f>
        <v/>
      </c>
      <c r="AM232" s="23">
        <f>(tbl_MTG_Set[[#This Row],[Play Booster Box Cost]]+v_Item_Shipping_Cost_In)/tbl_MTG_Set[[#This Row],[Play Booster Box Size]]</f>
        <v/>
      </c>
      <c r="AN232" s="23" t="n">
        <v>8</v>
      </c>
      <c r="AO232" s="23" t="n">
        <v>10</v>
      </c>
      <c r="AP232" s="23">
        <f>IF(ISERROR(tbl_MTG_Set[[#This Row],[Play Booster Sell Price CardMarket]]-tbl_MTG_Set[[#This Row],[Play Booster Cost]]-v_Item_Shipping_Cost_Out), -999, tbl_MTG_Set[[#This Row],[Play Booster Sell Price CardMarket]]-tbl_MTG_Set[[#This Row],[Play Booster Cost]]-v_Item_Shipping_Cost_Out)</f>
        <v/>
      </c>
      <c r="AQ232" s="19" t="inlineStr">
        <is>
          <t>https://www.mtgstocks.com/sets/1903-modern-horizons-3#ev</t>
        </is>
      </c>
      <c r="AT232" s="23">
        <f>tbl_MTG_Set[[#This Row],[Play Booster Sell Price CardMarket]]*tbl_MTG_Set[[#This Row],[Play Booster Expected Market Value]]/tbl_MTG_Set[[#This Row],[Play Boost Sealed Market Value]]</f>
        <v/>
      </c>
    </row>
    <row r="233" ht="15" customHeight="1" s="20">
      <c r="A233" s="19" t="n">
        <v>252</v>
      </c>
      <c r="B233" s="19" t="inlineStr">
        <is>
          <t>Dominaria United Jumpstart Front Cards FDMU</t>
        </is>
      </c>
      <c r="C233" s="19" t="n">
        <v>10</v>
      </c>
      <c r="D233" s="28" t="n">
        <v>44813</v>
      </c>
      <c r="E233" s="19" t="inlineStr">
        <is>
          <t>Standard Expansion</t>
        </is>
      </c>
      <c r="F233" s="19" t="inlineStr">
        <is>
          <t>en es fr de it pt ja ko ru 汉语 漢語</t>
        </is>
      </c>
      <c r="G233" s="19" t="n">
        <v>450</v>
      </c>
      <c r="H233" s="19">
        <f>MONTH(NOW())+12*YEAR(NOW())-MONTH(tbl_MTG_Set[[#This Row],[Released On]])-12*YEAR(tbl_MTG_Set[[#This Row],[Released On]])</f>
        <v/>
      </c>
      <c r="I233" s="19">
        <f>_xlfn.xlookup(tbl_MTG_Set[[#This Row],[Type Name]], tbl_MTG_Set_Type[Set Type], tbl_MTG_Set_Type[Index], "(Set Type not found)")</f>
        <v/>
      </c>
      <c r="J233" s="19">
        <f>_xlfn.xlookup(tbl_MTG_Set[[#This Row],[Type Name]], tbl_MTG_Set_Type[Set Type], tbl_MTG_Set_Type[Buy Window Month Start], "(Set Type not found)")</f>
        <v/>
      </c>
      <c r="K233" s="28">
        <f>tbl_MTG_Set[[#This Row],[Released On]]+tbl_MTG_Set[[#This Row],[Buy Window Month Start]]*365.25/12</f>
        <v/>
      </c>
      <c r="L233" s="19">
        <f>_xlfn.xlookup(tbl_MTG_Set[[#This Row],[Type Name]], tbl_MTG_Set_Type[Set Type], tbl_MTG_Set_Type[Buy Window Month End], "(Set Type not found)", 0, 1)</f>
        <v/>
      </c>
      <c r="M233" s="28">
        <f>tbl_MTG_Set[[#This Row],[Released On]]+tbl_MTG_Set[[#This Row],[Buy Window Month End]]*365.25/12</f>
        <v/>
      </c>
      <c r="N233" s="28">
        <f>AND(NOW()&gt;=tbl_MTG_Set[[#This Row],[Buy Window Start]], NOW()&lt;=tbl_MTG_Set[[#This Row],[Buy Window End]])</f>
        <v/>
      </c>
      <c r="O233" s="19">
        <f>_xlfn.xlookup(tbl_MTG_Set[[#This Row],[Type Name]], tbl_MTG_Set_Type[Set Type], tbl_MTG_Set_Type[Heavy Printing Window Month Start], "(Set Type not found)", 0, 1)</f>
        <v/>
      </c>
      <c r="P233" s="28">
        <f>tbl_MTG_Set[[#This Row],[Released On]]+tbl_MTG_Set[[#This Row],[Heavy Printing Window Month Start]]*365.25/12</f>
        <v/>
      </c>
      <c r="Q233" s="19">
        <f>_xlfn.xlookup(tbl_MTG_Set[[#This Row],[Type Name]], tbl_MTG_Set_Type[Set Type], tbl_MTG_Set_Type[Heavy Printing Window Month End], "(Set Type not found)", 0, 1)</f>
        <v/>
      </c>
      <c r="R233" s="28">
        <f>tbl_MTG_Set[[#This Row],[Released On]]+tbl_MTG_Set[[#This Row],[Heavy Printing Window Month End]]*365.25/12</f>
        <v/>
      </c>
      <c r="S233" s="28">
        <f>AND(NOW()&gt;=tbl_MTG_Set[[#This Row],[Heavy Printing Window Start]], NOW()&lt;=tbl_MTG_Set[[#This Row],[Heavy Printing Window End]])</f>
        <v/>
      </c>
      <c r="T233" s="19">
        <f>_xlfn.xlookup(tbl_MTG_Set[[#This Row],[Type Name]], tbl_MTG_Set_Type[Set Type], tbl_MTG_Set_Type[Sell Window Month Start], "(Set Type not found)", 0, 1)</f>
        <v/>
      </c>
      <c r="U233" s="28">
        <f>tbl_MTG_Set[[#This Row],[Released On]]+tbl_MTG_Set[[#This Row],[Sell Window Month Start]]*365.25/12</f>
        <v/>
      </c>
      <c r="V233" s="19">
        <f>_xlfn.xlookup(tbl_MTG_Set[[#This Row],[Type Name]], tbl_MTG_Set_Type[Set Type], tbl_MTG_Set_Type[Sell Window Month End], "(Set Type not found)", 0, 1)</f>
        <v/>
      </c>
      <c r="W233" s="28">
        <f>tbl_MTG_Set[[#This Row],[Released On]]+tbl_MTG_Set[[#This Row],[Sell Window Month End]]*365.25/12</f>
        <v/>
      </c>
      <c r="X233" s="28">
        <f>AND(NOW()&gt;=tbl_MTG_Set[[#This Row],[Sell Window Start]], NOW()&lt;=tbl_MTG_Set[[#This Row],[Sell Window End]])</f>
        <v/>
      </c>
      <c r="AG233" s="23" t="n"/>
      <c r="AH233" s="23" t="n"/>
      <c r="AJ233" s="23">
        <f t="array" ref="AJ233:AJ233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233" s="23">
        <f t="array" ref="AK233:AK233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233" s="24">
        <f>_xlfn.xlookup(tbl_MTG_Set[[#This Row],[Play Booster Box Product Id]], tbl_Product[Product Id], tbl_Product[Pack Size])</f>
        <v/>
      </c>
      <c r="AM233" s="23">
        <f>(tbl_MTG_Set[[#This Row],[Play Booster Box Cost]]+v_Item_Shipping_Cost_In)/tbl_MTG_Set[[#This Row],[Play Booster Box Size]]</f>
        <v/>
      </c>
      <c r="AN233" s="23" t="n"/>
      <c r="AO233" s="23" t="n"/>
      <c r="AP233" s="23" t="n"/>
      <c r="AQ233" s="23" t="n"/>
      <c r="AT233" s="23">
        <f>tbl_MTG_Set[[#This Row],[Play Booster Sell Price CardMarket]]*tbl_MTG_Set[[#This Row],[Play Booster Expected Market Value]]/tbl_MTG_Set[[#This Row],[Play Boost Sealed Market Value]]</f>
        <v/>
      </c>
    </row>
    <row r="234" ht="15" customHeight="1" s="20">
      <c r="A234" s="19" t="n">
        <v>257</v>
      </c>
      <c r="B234" s="19" t="inlineStr">
        <is>
          <t>Dominaria United Minigames MDMU</t>
        </is>
      </c>
      <c r="C234" s="19" t="n">
        <v>3</v>
      </c>
      <c r="D234" s="28" t="n">
        <v>44813</v>
      </c>
      <c r="E234" s="19" t="inlineStr">
        <is>
          <t>Standard Expansion</t>
        </is>
      </c>
      <c r="F234" s="19" t="inlineStr">
        <is>
          <t>en es fr de it pt ja ko ru 汉语 漢語</t>
        </is>
      </c>
      <c r="G234" s="19" t="n">
        <v>460</v>
      </c>
      <c r="H234" s="19">
        <f>MONTH(NOW())+12*YEAR(NOW())-MONTH(tbl_MTG_Set[[#This Row],[Released On]])-12*YEAR(tbl_MTG_Set[[#This Row],[Released On]])</f>
        <v/>
      </c>
      <c r="I234" s="19">
        <f>_xlfn.xlookup(tbl_MTG_Set[[#This Row],[Type Name]], tbl_MTG_Set_Type[Set Type], tbl_MTG_Set_Type[Index], "(Set Type not found)")</f>
        <v/>
      </c>
      <c r="J234" s="19">
        <f>_xlfn.xlookup(tbl_MTG_Set[[#This Row],[Type Name]], tbl_MTG_Set_Type[Set Type], tbl_MTG_Set_Type[Buy Window Month Start], "(Set Type not found)")</f>
        <v/>
      </c>
      <c r="K234" s="28">
        <f>tbl_MTG_Set[[#This Row],[Released On]]+tbl_MTG_Set[[#This Row],[Buy Window Month Start]]*365.25/12</f>
        <v/>
      </c>
      <c r="L234" s="19">
        <f>_xlfn.xlookup(tbl_MTG_Set[[#This Row],[Type Name]], tbl_MTG_Set_Type[Set Type], tbl_MTG_Set_Type[Buy Window Month End], "(Set Type not found)", 0, 1)</f>
        <v/>
      </c>
      <c r="M234" s="28">
        <f>tbl_MTG_Set[[#This Row],[Released On]]+tbl_MTG_Set[[#This Row],[Buy Window Month End]]*365.25/12</f>
        <v/>
      </c>
      <c r="N234" s="28">
        <f>AND(NOW()&gt;=tbl_MTG_Set[[#This Row],[Buy Window Start]], NOW()&lt;=tbl_MTG_Set[[#This Row],[Buy Window End]])</f>
        <v/>
      </c>
      <c r="O234" s="19">
        <f>_xlfn.xlookup(tbl_MTG_Set[[#This Row],[Type Name]], tbl_MTG_Set_Type[Set Type], tbl_MTG_Set_Type[Heavy Printing Window Month Start], "(Set Type not found)", 0, 1)</f>
        <v/>
      </c>
      <c r="P234" s="28">
        <f>tbl_MTG_Set[[#This Row],[Released On]]+tbl_MTG_Set[[#This Row],[Heavy Printing Window Month Start]]*365.25/12</f>
        <v/>
      </c>
      <c r="Q234" s="19">
        <f>_xlfn.xlookup(tbl_MTG_Set[[#This Row],[Type Name]], tbl_MTG_Set_Type[Set Type], tbl_MTG_Set_Type[Heavy Printing Window Month End], "(Set Type not found)", 0, 1)</f>
        <v/>
      </c>
      <c r="R234" s="28">
        <f>tbl_MTG_Set[[#This Row],[Released On]]+tbl_MTG_Set[[#This Row],[Heavy Printing Window Month End]]*365.25/12</f>
        <v/>
      </c>
      <c r="S234" s="28">
        <f>AND(NOW()&gt;=tbl_MTG_Set[[#This Row],[Heavy Printing Window Start]], NOW()&lt;=tbl_MTG_Set[[#This Row],[Heavy Printing Window End]])</f>
        <v/>
      </c>
      <c r="T234" s="19">
        <f>_xlfn.xlookup(tbl_MTG_Set[[#This Row],[Type Name]], tbl_MTG_Set_Type[Set Type], tbl_MTG_Set_Type[Sell Window Month Start], "(Set Type not found)", 0, 1)</f>
        <v/>
      </c>
      <c r="U234" s="28">
        <f>tbl_MTG_Set[[#This Row],[Released On]]+tbl_MTG_Set[[#This Row],[Sell Window Month Start]]*365.25/12</f>
        <v/>
      </c>
      <c r="V234" s="19">
        <f>_xlfn.xlookup(tbl_MTG_Set[[#This Row],[Type Name]], tbl_MTG_Set_Type[Set Type], tbl_MTG_Set_Type[Sell Window Month End], "(Set Type not found)", 0, 1)</f>
        <v/>
      </c>
      <c r="W234" s="28">
        <f>tbl_MTG_Set[[#This Row],[Released On]]+tbl_MTG_Set[[#This Row],[Sell Window Month End]]*365.25/12</f>
        <v/>
      </c>
      <c r="X234" s="28">
        <f>AND(NOW()&gt;=tbl_MTG_Set[[#This Row],[Sell Window Start]], NOW()&lt;=tbl_MTG_Set[[#This Row],[Sell Window End]])</f>
        <v/>
      </c>
      <c r="AG234" s="23" t="n"/>
      <c r="AH234" s="23" t="n"/>
      <c r="AJ234" s="23">
        <f t="array" ref="AJ234:AJ234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234" s="23">
        <f t="array" ref="AK234:AK234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234" s="24">
        <f>_xlfn.xlookup(tbl_MTG_Set[[#This Row],[Play Booster Box Product Id]], tbl_Product[Product Id], tbl_Product[Pack Size])</f>
        <v/>
      </c>
      <c r="AM234" s="23">
        <f>(tbl_MTG_Set[[#This Row],[Play Booster Box Cost]]+v_Item_Shipping_Cost_In)/tbl_MTG_Set[[#This Row],[Play Booster Box Size]]</f>
        <v/>
      </c>
      <c r="AN234" s="23" t="n"/>
      <c r="AO234" s="23" t="n"/>
      <c r="AP234" s="23" t="n"/>
      <c r="AQ234" s="23" t="n"/>
      <c r="AT234" s="23">
        <f>tbl_MTG_Set[[#This Row],[Play Booster Sell Price CardMarket]]*tbl_MTG_Set[[#This Row],[Play Booster Expected Market Value]]/tbl_MTG_Set[[#This Row],[Play Boost Sealed Market Value]]</f>
        <v/>
      </c>
    </row>
    <row r="235" ht="15" customHeight="1" s="20">
      <c r="A235" s="19" t="n">
        <v>248</v>
      </c>
      <c r="B235" s="19" t="inlineStr">
        <is>
          <t>Dominaria United Promos PDMU</t>
        </is>
      </c>
      <c r="C235" s="19" t="n">
        <v>161</v>
      </c>
      <c r="D235" s="28" t="n">
        <v>44813</v>
      </c>
      <c r="E235" s="19" t="inlineStr">
        <is>
          <t>Standard Expansion</t>
        </is>
      </c>
      <c r="F235" s="19" t="inlineStr">
        <is>
          <t>en es fr de it pt ja ko ru 汉语 漢語</t>
        </is>
      </c>
      <c r="G235" s="19" t="n">
        <v>442</v>
      </c>
      <c r="H235" s="19">
        <f>MONTH(NOW())+12*YEAR(NOW())-MONTH(tbl_MTG_Set[[#This Row],[Released On]])-12*YEAR(tbl_MTG_Set[[#This Row],[Released On]])</f>
        <v/>
      </c>
      <c r="I235" s="19">
        <f>_xlfn.xlookup(tbl_MTG_Set[[#This Row],[Type Name]], tbl_MTG_Set_Type[Set Type], tbl_MTG_Set_Type[Index], "(Set Type not found)")</f>
        <v/>
      </c>
      <c r="J235" s="19">
        <f>_xlfn.xlookup(tbl_MTG_Set[[#This Row],[Type Name]], tbl_MTG_Set_Type[Set Type], tbl_MTG_Set_Type[Buy Window Month Start], "(Set Type not found)")</f>
        <v/>
      </c>
      <c r="K235" s="28">
        <f>tbl_MTG_Set[[#This Row],[Released On]]+tbl_MTG_Set[[#This Row],[Buy Window Month Start]]*365.25/12</f>
        <v/>
      </c>
      <c r="L235" s="19">
        <f>_xlfn.xlookup(tbl_MTG_Set[[#This Row],[Type Name]], tbl_MTG_Set_Type[Set Type], tbl_MTG_Set_Type[Buy Window Month End], "(Set Type not found)", 0, 1)</f>
        <v/>
      </c>
      <c r="M235" s="28">
        <f>tbl_MTG_Set[[#This Row],[Released On]]+tbl_MTG_Set[[#This Row],[Buy Window Month End]]*365.25/12</f>
        <v/>
      </c>
      <c r="N235" s="28">
        <f>AND(NOW()&gt;=tbl_MTG_Set[[#This Row],[Buy Window Start]], NOW()&lt;=tbl_MTG_Set[[#This Row],[Buy Window End]])</f>
        <v/>
      </c>
      <c r="O235" s="19">
        <f>_xlfn.xlookup(tbl_MTG_Set[[#This Row],[Type Name]], tbl_MTG_Set_Type[Set Type], tbl_MTG_Set_Type[Heavy Printing Window Month Start], "(Set Type not found)", 0, 1)</f>
        <v/>
      </c>
      <c r="P235" s="28">
        <f>tbl_MTG_Set[[#This Row],[Released On]]+tbl_MTG_Set[[#This Row],[Heavy Printing Window Month Start]]*365.25/12</f>
        <v/>
      </c>
      <c r="Q235" s="19">
        <f>_xlfn.xlookup(tbl_MTG_Set[[#This Row],[Type Name]], tbl_MTG_Set_Type[Set Type], tbl_MTG_Set_Type[Heavy Printing Window Month End], "(Set Type not found)", 0, 1)</f>
        <v/>
      </c>
      <c r="R235" s="28">
        <f>tbl_MTG_Set[[#This Row],[Released On]]+tbl_MTG_Set[[#This Row],[Heavy Printing Window Month End]]*365.25/12</f>
        <v/>
      </c>
      <c r="S235" s="28">
        <f>AND(NOW()&gt;=tbl_MTG_Set[[#This Row],[Heavy Printing Window Start]], NOW()&lt;=tbl_MTG_Set[[#This Row],[Heavy Printing Window End]])</f>
        <v/>
      </c>
      <c r="T235" s="19">
        <f>_xlfn.xlookup(tbl_MTG_Set[[#This Row],[Type Name]], tbl_MTG_Set_Type[Set Type], tbl_MTG_Set_Type[Sell Window Month Start], "(Set Type not found)", 0, 1)</f>
        <v/>
      </c>
      <c r="U235" s="28">
        <f>tbl_MTG_Set[[#This Row],[Released On]]+tbl_MTG_Set[[#This Row],[Sell Window Month Start]]*365.25/12</f>
        <v/>
      </c>
      <c r="V235" s="19">
        <f>_xlfn.xlookup(tbl_MTG_Set[[#This Row],[Type Name]], tbl_MTG_Set_Type[Set Type], tbl_MTG_Set_Type[Sell Window Month End], "(Set Type not found)", 0, 1)</f>
        <v/>
      </c>
      <c r="W235" s="28">
        <f>tbl_MTG_Set[[#This Row],[Released On]]+tbl_MTG_Set[[#This Row],[Sell Window Month End]]*365.25/12</f>
        <v/>
      </c>
      <c r="X235" s="28">
        <f>AND(NOW()&gt;=tbl_MTG_Set[[#This Row],[Sell Window Start]], NOW()&lt;=tbl_MTG_Set[[#This Row],[Sell Window End]])</f>
        <v/>
      </c>
      <c r="AG235" s="23" t="n"/>
      <c r="AH235" s="23" t="n"/>
      <c r="AJ235" s="23">
        <f t="array" ref="AJ235:AJ235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235" s="23">
        <f t="array" ref="AK235:AK235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235" s="24">
        <f>_xlfn.xlookup(tbl_MTG_Set[[#This Row],[Play Booster Box Product Id]], tbl_Product[Product Id], tbl_Product[Pack Size])</f>
        <v/>
      </c>
      <c r="AM235" s="23">
        <f>(tbl_MTG_Set[[#This Row],[Play Booster Box Cost]]+v_Item_Shipping_Cost_In)/tbl_MTG_Set[[#This Row],[Play Booster Box Size]]</f>
        <v/>
      </c>
      <c r="AN235" s="23" t="n"/>
      <c r="AO235" s="23" t="n"/>
      <c r="AP235" s="23" t="n"/>
      <c r="AQ235" s="23" t="n"/>
      <c r="AT235" s="23">
        <f>tbl_MTG_Set[[#This Row],[Play Booster Sell Price CardMarket]]*tbl_MTG_Set[[#This Row],[Play Booster Expected Market Value]]/tbl_MTG_Set[[#This Row],[Play Boost Sealed Market Value]]</f>
        <v/>
      </c>
    </row>
    <row r="236" ht="15" customHeight="1" s="20">
      <c r="A236" s="19" t="n">
        <v>251</v>
      </c>
      <c r="B236" s="19" t="inlineStr">
        <is>
          <t>Dominaria United Southeast Asia Tokens PTDMU</t>
        </is>
      </c>
      <c r="C236" s="19" t="n">
        <v>3</v>
      </c>
      <c r="D236" s="28" t="n">
        <v>44813</v>
      </c>
      <c r="E236" s="19" t="inlineStr">
        <is>
          <t>Standard Expansion</t>
        </is>
      </c>
      <c r="F236" s="19" t="inlineStr">
        <is>
          <t>en es fr de it pt ja ko ru 汉语 漢語</t>
        </is>
      </c>
      <c r="G236" s="19" t="n">
        <v>448</v>
      </c>
      <c r="H236" s="19">
        <f>MONTH(NOW())+12*YEAR(NOW())-MONTH(tbl_MTG_Set[[#This Row],[Released On]])-12*YEAR(tbl_MTG_Set[[#This Row],[Released On]])</f>
        <v/>
      </c>
      <c r="I236" s="19">
        <f>_xlfn.xlookup(tbl_MTG_Set[[#This Row],[Type Name]], tbl_MTG_Set_Type[Set Type], tbl_MTG_Set_Type[Index], "(Set Type not found)")</f>
        <v/>
      </c>
      <c r="J236" s="19">
        <f>_xlfn.xlookup(tbl_MTG_Set[[#This Row],[Type Name]], tbl_MTG_Set_Type[Set Type], tbl_MTG_Set_Type[Buy Window Month Start], "(Set Type not found)")</f>
        <v/>
      </c>
      <c r="K236" s="28">
        <f>tbl_MTG_Set[[#This Row],[Released On]]+tbl_MTG_Set[[#This Row],[Buy Window Month Start]]*365.25/12</f>
        <v/>
      </c>
      <c r="L236" s="19">
        <f>_xlfn.xlookup(tbl_MTG_Set[[#This Row],[Type Name]], tbl_MTG_Set_Type[Set Type], tbl_MTG_Set_Type[Buy Window Month End], "(Set Type not found)", 0, 1)</f>
        <v/>
      </c>
      <c r="M236" s="28">
        <f>tbl_MTG_Set[[#This Row],[Released On]]+tbl_MTG_Set[[#This Row],[Buy Window Month End]]*365.25/12</f>
        <v/>
      </c>
      <c r="N236" s="28">
        <f>AND(NOW()&gt;=tbl_MTG_Set[[#This Row],[Buy Window Start]], NOW()&lt;=tbl_MTG_Set[[#This Row],[Buy Window End]])</f>
        <v/>
      </c>
      <c r="O236" s="19">
        <f>_xlfn.xlookup(tbl_MTG_Set[[#This Row],[Type Name]], tbl_MTG_Set_Type[Set Type], tbl_MTG_Set_Type[Heavy Printing Window Month Start], "(Set Type not found)", 0, 1)</f>
        <v/>
      </c>
      <c r="P236" s="28">
        <f>tbl_MTG_Set[[#This Row],[Released On]]+tbl_MTG_Set[[#This Row],[Heavy Printing Window Month Start]]*365.25/12</f>
        <v/>
      </c>
      <c r="Q236" s="19">
        <f>_xlfn.xlookup(tbl_MTG_Set[[#This Row],[Type Name]], tbl_MTG_Set_Type[Set Type], tbl_MTG_Set_Type[Heavy Printing Window Month End], "(Set Type not found)", 0, 1)</f>
        <v/>
      </c>
      <c r="R236" s="28">
        <f>tbl_MTG_Set[[#This Row],[Released On]]+tbl_MTG_Set[[#This Row],[Heavy Printing Window Month End]]*365.25/12</f>
        <v/>
      </c>
      <c r="S236" s="28">
        <f>AND(NOW()&gt;=tbl_MTG_Set[[#This Row],[Heavy Printing Window Start]], NOW()&lt;=tbl_MTG_Set[[#This Row],[Heavy Printing Window End]])</f>
        <v/>
      </c>
      <c r="T236" s="19">
        <f>_xlfn.xlookup(tbl_MTG_Set[[#This Row],[Type Name]], tbl_MTG_Set_Type[Set Type], tbl_MTG_Set_Type[Sell Window Month Start], "(Set Type not found)", 0, 1)</f>
        <v/>
      </c>
      <c r="U236" s="28">
        <f>tbl_MTG_Set[[#This Row],[Released On]]+tbl_MTG_Set[[#This Row],[Sell Window Month Start]]*365.25/12</f>
        <v/>
      </c>
      <c r="V236" s="19">
        <f>_xlfn.xlookup(tbl_MTG_Set[[#This Row],[Type Name]], tbl_MTG_Set_Type[Set Type], tbl_MTG_Set_Type[Sell Window Month End], "(Set Type not found)", 0, 1)</f>
        <v/>
      </c>
      <c r="W236" s="28">
        <f>tbl_MTG_Set[[#This Row],[Released On]]+tbl_MTG_Set[[#This Row],[Sell Window Month End]]*365.25/12</f>
        <v/>
      </c>
      <c r="X236" s="28">
        <f>AND(NOW()&gt;=tbl_MTG_Set[[#This Row],[Sell Window Start]], NOW()&lt;=tbl_MTG_Set[[#This Row],[Sell Window End]])</f>
        <v/>
      </c>
      <c r="AG236" s="23" t="n"/>
      <c r="AH236" s="23" t="n"/>
      <c r="AJ236" s="23">
        <f t="array" ref="AJ236:AJ236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236" s="23">
        <f t="array" ref="AK236:AK236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236" s="24">
        <f>_xlfn.xlookup(tbl_MTG_Set[[#This Row],[Play Booster Box Product Id]], tbl_Product[Product Id], tbl_Product[Pack Size])</f>
        <v/>
      </c>
      <c r="AM236" s="23">
        <f>(tbl_MTG_Set[[#This Row],[Play Booster Box Cost]]+v_Item_Shipping_Cost_In)/tbl_MTG_Set[[#This Row],[Play Booster Box Size]]</f>
        <v/>
      </c>
      <c r="AN236" s="23" t="n"/>
      <c r="AO236" s="23" t="n"/>
      <c r="AP236" s="23" t="n"/>
      <c r="AQ236" s="23" t="n"/>
      <c r="AT236" s="23">
        <f>tbl_MTG_Set[[#This Row],[Play Booster Sell Price CardMarket]]*tbl_MTG_Set[[#This Row],[Play Booster Expected Market Value]]/tbl_MTG_Set[[#This Row],[Play Boost Sealed Market Value]]</f>
        <v/>
      </c>
    </row>
    <row r="237" ht="15" customHeight="1" s="20">
      <c r="A237" s="19" t="n">
        <v>249</v>
      </c>
      <c r="B237" s="19" t="inlineStr">
        <is>
          <t>Dominaria United Tokens TDMU</t>
        </is>
      </c>
      <c r="C237" s="19" t="n">
        <v>26</v>
      </c>
      <c r="D237" s="28" t="n">
        <v>44813</v>
      </c>
      <c r="E237" s="19" t="inlineStr">
        <is>
          <t>Standard Expansion</t>
        </is>
      </c>
      <c r="F237" s="19" t="inlineStr">
        <is>
          <t>en es fr de it pt ja ko ru 汉语 漢語</t>
        </is>
      </c>
      <c r="G237" s="19" t="n">
        <v>444</v>
      </c>
      <c r="H237" s="19">
        <f>MONTH(NOW())+12*YEAR(NOW())-MONTH(tbl_MTG_Set[[#This Row],[Released On]])-12*YEAR(tbl_MTG_Set[[#This Row],[Released On]])</f>
        <v/>
      </c>
      <c r="I237" s="19">
        <f>_xlfn.xlookup(tbl_MTG_Set[[#This Row],[Type Name]], tbl_MTG_Set_Type[Set Type], tbl_MTG_Set_Type[Index], "(Set Type not found)")</f>
        <v/>
      </c>
      <c r="J237" s="19">
        <f>_xlfn.xlookup(tbl_MTG_Set[[#This Row],[Type Name]], tbl_MTG_Set_Type[Set Type], tbl_MTG_Set_Type[Buy Window Month Start], "(Set Type not found)")</f>
        <v/>
      </c>
      <c r="K237" s="28">
        <f>tbl_MTG_Set[[#This Row],[Released On]]+tbl_MTG_Set[[#This Row],[Buy Window Month Start]]*365.25/12</f>
        <v/>
      </c>
      <c r="L237" s="19">
        <f>_xlfn.xlookup(tbl_MTG_Set[[#This Row],[Type Name]], tbl_MTG_Set_Type[Set Type], tbl_MTG_Set_Type[Buy Window Month End], "(Set Type not found)", 0, 1)</f>
        <v/>
      </c>
      <c r="M237" s="28">
        <f>tbl_MTG_Set[[#This Row],[Released On]]+tbl_MTG_Set[[#This Row],[Buy Window Month End]]*365.25/12</f>
        <v/>
      </c>
      <c r="N237" s="28">
        <f>AND(NOW()&gt;=tbl_MTG_Set[[#This Row],[Buy Window Start]], NOW()&lt;=tbl_MTG_Set[[#This Row],[Buy Window End]])</f>
        <v/>
      </c>
      <c r="O237" s="19">
        <f>_xlfn.xlookup(tbl_MTG_Set[[#This Row],[Type Name]], tbl_MTG_Set_Type[Set Type], tbl_MTG_Set_Type[Heavy Printing Window Month Start], "(Set Type not found)", 0, 1)</f>
        <v/>
      </c>
      <c r="P237" s="28">
        <f>tbl_MTG_Set[[#This Row],[Released On]]+tbl_MTG_Set[[#This Row],[Heavy Printing Window Month Start]]*365.25/12</f>
        <v/>
      </c>
      <c r="Q237" s="19">
        <f>_xlfn.xlookup(tbl_MTG_Set[[#This Row],[Type Name]], tbl_MTG_Set_Type[Set Type], tbl_MTG_Set_Type[Heavy Printing Window Month End], "(Set Type not found)", 0, 1)</f>
        <v/>
      </c>
      <c r="R237" s="28">
        <f>tbl_MTG_Set[[#This Row],[Released On]]+tbl_MTG_Set[[#This Row],[Heavy Printing Window Month End]]*365.25/12</f>
        <v/>
      </c>
      <c r="S237" s="28">
        <f>AND(NOW()&gt;=tbl_MTG_Set[[#This Row],[Heavy Printing Window Start]], NOW()&lt;=tbl_MTG_Set[[#This Row],[Heavy Printing Window End]])</f>
        <v/>
      </c>
      <c r="T237" s="19">
        <f>_xlfn.xlookup(tbl_MTG_Set[[#This Row],[Type Name]], tbl_MTG_Set_Type[Set Type], tbl_MTG_Set_Type[Sell Window Month Start], "(Set Type not found)", 0, 1)</f>
        <v/>
      </c>
      <c r="U237" s="28">
        <f>tbl_MTG_Set[[#This Row],[Released On]]+tbl_MTG_Set[[#This Row],[Sell Window Month Start]]*365.25/12</f>
        <v/>
      </c>
      <c r="V237" s="19">
        <f>_xlfn.xlookup(tbl_MTG_Set[[#This Row],[Type Name]], tbl_MTG_Set_Type[Set Type], tbl_MTG_Set_Type[Sell Window Month End], "(Set Type not found)", 0, 1)</f>
        <v/>
      </c>
      <c r="W237" s="28">
        <f>tbl_MTG_Set[[#This Row],[Released On]]+tbl_MTG_Set[[#This Row],[Sell Window Month End]]*365.25/12</f>
        <v/>
      </c>
      <c r="X237" s="28">
        <f>AND(NOW()&gt;=tbl_MTG_Set[[#This Row],[Sell Window Start]], NOW()&lt;=tbl_MTG_Set[[#This Row],[Sell Window End]])</f>
        <v/>
      </c>
      <c r="AG237" s="23" t="n"/>
      <c r="AH237" s="23" t="n"/>
      <c r="AJ237" s="23">
        <f t="array" ref="AJ237:AJ237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237" s="23">
        <f t="array" ref="AK237:AK237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237" s="24">
        <f>_xlfn.xlookup(tbl_MTG_Set[[#This Row],[Play Booster Box Product Id]], tbl_Product[Product Id], tbl_Product[Pack Size])</f>
        <v/>
      </c>
      <c r="AM237" s="23">
        <f>(tbl_MTG_Set[[#This Row],[Play Booster Box Cost]]+v_Item_Shipping_Cost_In)/tbl_MTG_Set[[#This Row],[Play Booster Box Size]]</f>
        <v/>
      </c>
      <c r="AN237" s="23" t="n"/>
      <c r="AO237" s="23" t="n"/>
      <c r="AP237" s="23" t="n"/>
      <c r="AQ237" s="23" t="n"/>
      <c r="AT237" s="23">
        <f>tbl_MTG_Set[[#This Row],[Play Booster Sell Price CardMarket]]*tbl_MTG_Set[[#This Row],[Play Booster Expected Market Value]]/tbl_MTG_Set[[#This Row],[Play Boost Sealed Market Value]]</f>
        <v/>
      </c>
    </row>
    <row r="238" ht="15" customHeight="1" s="20">
      <c r="A238" s="19" t="n">
        <v>263</v>
      </c>
      <c r="B238" s="19" t="inlineStr">
        <is>
          <t>Double Masters 2022 2X2</t>
        </is>
      </c>
      <c r="C238" s="19" t="n">
        <v>579</v>
      </c>
      <c r="D238" s="28" t="n">
        <v>44750</v>
      </c>
      <c r="F238" s="19" t="inlineStr">
        <is>
          <t>en es fr de it pt ja ko ru 汉语 漢語</t>
        </is>
      </c>
      <c r="G238" s="19" t="n">
        <v>472</v>
      </c>
      <c r="H238" s="19">
        <f>MONTH(NOW())+12*YEAR(NOW())-MONTH(tbl_MTG_Set[[#This Row],[Released On]])-12*YEAR(tbl_MTG_Set[[#This Row],[Released On]])</f>
        <v/>
      </c>
      <c r="I238" s="19">
        <f>_xlfn.xlookup(tbl_MTG_Set[[#This Row],[Type Name]], tbl_MTG_Set_Type[Set Type], tbl_MTG_Set_Type[Index], "(Set Type not found)")</f>
        <v/>
      </c>
      <c r="J238" s="19">
        <f>_xlfn.xlookup(tbl_MTG_Set[[#This Row],[Type Name]], tbl_MTG_Set_Type[Set Type], tbl_MTG_Set_Type[Buy Window Month Start], "(Set Type not found)")</f>
        <v/>
      </c>
      <c r="K238" s="28">
        <f>tbl_MTG_Set[[#This Row],[Released On]]+tbl_MTG_Set[[#This Row],[Buy Window Month Start]]*365.25/12</f>
        <v/>
      </c>
      <c r="L238" s="19">
        <f>_xlfn.xlookup(tbl_MTG_Set[[#This Row],[Type Name]], tbl_MTG_Set_Type[Set Type], tbl_MTG_Set_Type[Buy Window Month End], "(Set Type not found)", 0, 1)</f>
        <v/>
      </c>
      <c r="M238" s="28">
        <f>tbl_MTG_Set[[#This Row],[Released On]]+tbl_MTG_Set[[#This Row],[Buy Window Month End]]*365.25/12</f>
        <v/>
      </c>
      <c r="N238" s="28">
        <f>AND(NOW()&gt;=tbl_MTG_Set[[#This Row],[Buy Window Start]], NOW()&lt;=tbl_MTG_Set[[#This Row],[Buy Window End]])</f>
        <v/>
      </c>
      <c r="O238" s="19">
        <f>_xlfn.xlookup(tbl_MTG_Set[[#This Row],[Type Name]], tbl_MTG_Set_Type[Set Type], tbl_MTG_Set_Type[Heavy Printing Window Month Start], "(Set Type not found)", 0, 1)</f>
        <v/>
      </c>
      <c r="P238" s="28">
        <f>tbl_MTG_Set[[#This Row],[Released On]]+tbl_MTG_Set[[#This Row],[Heavy Printing Window Month Start]]*365.25/12</f>
        <v/>
      </c>
      <c r="Q238" s="19">
        <f>_xlfn.xlookup(tbl_MTG_Set[[#This Row],[Type Name]], tbl_MTG_Set_Type[Set Type], tbl_MTG_Set_Type[Heavy Printing Window Month End], "(Set Type not found)", 0, 1)</f>
        <v/>
      </c>
      <c r="R238" s="28">
        <f>tbl_MTG_Set[[#This Row],[Released On]]+tbl_MTG_Set[[#This Row],[Heavy Printing Window Month End]]*365.25/12</f>
        <v/>
      </c>
      <c r="S238" s="28">
        <f>AND(NOW()&gt;=tbl_MTG_Set[[#This Row],[Heavy Printing Window Start]], NOW()&lt;=tbl_MTG_Set[[#This Row],[Heavy Printing Window End]])</f>
        <v/>
      </c>
      <c r="T238" s="19">
        <f>_xlfn.xlookup(tbl_MTG_Set[[#This Row],[Type Name]], tbl_MTG_Set_Type[Set Type], tbl_MTG_Set_Type[Sell Window Month Start], "(Set Type not found)", 0, 1)</f>
        <v/>
      </c>
      <c r="U238" s="28">
        <f>tbl_MTG_Set[[#This Row],[Released On]]+tbl_MTG_Set[[#This Row],[Sell Window Month Start]]*365.25/12</f>
        <v/>
      </c>
      <c r="V238" s="19">
        <f>_xlfn.xlookup(tbl_MTG_Set[[#This Row],[Type Name]], tbl_MTG_Set_Type[Set Type], tbl_MTG_Set_Type[Sell Window Month End], "(Set Type not found)", 0, 1)</f>
        <v/>
      </c>
      <c r="W238" s="28">
        <f>tbl_MTG_Set[[#This Row],[Released On]]+tbl_MTG_Set[[#This Row],[Sell Window Month End]]*365.25/12</f>
        <v/>
      </c>
      <c r="X238" s="28">
        <f>AND(NOW()&gt;=tbl_MTG_Set[[#This Row],[Sell Window Start]], NOW()&lt;=tbl_MTG_Set[[#This Row],[Sell Window End]])</f>
        <v/>
      </c>
      <c r="AG238" s="23" t="n"/>
      <c r="AH238" s="23" t="n"/>
      <c r="AJ238" s="23">
        <f t="array" ref="AJ238:AJ238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238" s="23">
        <f t="array" ref="AK238:AK238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238" s="24">
        <f>_xlfn.xlookup(tbl_MTG_Set[[#This Row],[Play Booster Box Product Id]], tbl_Product[Product Id], tbl_Product[Pack Size])</f>
        <v/>
      </c>
      <c r="AM238" s="23">
        <f>(tbl_MTG_Set[[#This Row],[Play Booster Box Cost]]+v_Item_Shipping_Cost_In)/tbl_MTG_Set[[#This Row],[Play Booster Box Size]]</f>
        <v/>
      </c>
      <c r="AN238" s="23" t="n"/>
      <c r="AO238" s="23" t="n"/>
      <c r="AP238" s="23" t="n"/>
      <c r="AQ238" s="23" t="n"/>
      <c r="AT238" s="23">
        <f>tbl_MTG_Set[[#This Row],[Play Booster Sell Price CardMarket]]*tbl_MTG_Set[[#This Row],[Play Booster Expected Market Value]]/tbl_MTG_Set[[#This Row],[Play Boost Sealed Market Value]]</f>
        <v/>
      </c>
    </row>
    <row r="239" ht="15" customHeight="1" s="20">
      <c r="A239" s="19" t="n">
        <v>264</v>
      </c>
      <c r="B239" s="19" t="inlineStr">
        <is>
          <t>Double Masters 2022 Tokens T2X2</t>
        </is>
      </c>
      <c r="C239" s="19" t="n">
        <v>24</v>
      </c>
      <c r="D239" s="28" t="n">
        <v>44750</v>
      </c>
      <c r="F239" s="19" t="inlineStr">
        <is>
          <t>en es fr de it pt ja ko ru 汉语 漢語</t>
        </is>
      </c>
      <c r="G239" s="19" t="n">
        <v>474</v>
      </c>
      <c r="H239" s="19">
        <f>MONTH(NOW())+12*YEAR(NOW())-MONTH(tbl_MTG_Set[[#This Row],[Released On]])-12*YEAR(tbl_MTG_Set[[#This Row],[Released On]])</f>
        <v/>
      </c>
      <c r="I239" s="19">
        <f>_xlfn.xlookup(tbl_MTG_Set[[#This Row],[Type Name]], tbl_MTG_Set_Type[Set Type], tbl_MTG_Set_Type[Index], "(Set Type not found)")</f>
        <v/>
      </c>
      <c r="J239" s="19">
        <f>_xlfn.xlookup(tbl_MTG_Set[[#This Row],[Type Name]], tbl_MTG_Set_Type[Set Type], tbl_MTG_Set_Type[Buy Window Month Start], "(Set Type not found)")</f>
        <v/>
      </c>
      <c r="K239" s="28">
        <f>tbl_MTG_Set[[#This Row],[Released On]]+tbl_MTG_Set[[#This Row],[Buy Window Month Start]]*365.25/12</f>
        <v/>
      </c>
      <c r="L239" s="19">
        <f>_xlfn.xlookup(tbl_MTG_Set[[#This Row],[Type Name]], tbl_MTG_Set_Type[Set Type], tbl_MTG_Set_Type[Buy Window Month End], "(Set Type not found)", 0, 1)</f>
        <v/>
      </c>
      <c r="M239" s="28">
        <f>tbl_MTG_Set[[#This Row],[Released On]]+tbl_MTG_Set[[#This Row],[Buy Window Month End]]*365.25/12</f>
        <v/>
      </c>
      <c r="N239" s="28">
        <f>AND(NOW()&gt;=tbl_MTG_Set[[#This Row],[Buy Window Start]], NOW()&lt;=tbl_MTG_Set[[#This Row],[Buy Window End]])</f>
        <v/>
      </c>
      <c r="O239" s="19">
        <f>_xlfn.xlookup(tbl_MTG_Set[[#This Row],[Type Name]], tbl_MTG_Set_Type[Set Type], tbl_MTG_Set_Type[Heavy Printing Window Month Start], "(Set Type not found)", 0, 1)</f>
        <v/>
      </c>
      <c r="P239" s="28">
        <f>tbl_MTG_Set[[#This Row],[Released On]]+tbl_MTG_Set[[#This Row],[Heavy Printing Window Month Start]]*365.25/12</f>
        <v/>
      </c>
      <c r="Q239" s="19">
        <f>_xlfn.xlookup(tbl_MTG_Set[[#This Row],[Type Name]], tbl_MTG_Set_Type[Set Type], tbl_MTG_Set_Type[Heavy Printing Window Month End], "(Set Type not found)", 0, 1)</f>
        <v/>
      </c>
      <c r="R239" s="28">
        <f>tbl_MTG_Set[[#This Row],[Released On]]+tbl_MTG_Set[[#This Row],[Heavy Printing Window Month End]]*365.25/12</f>
        <v/>
      </c>
      <c r="S239" s="28">
        <f>AND(NOW()&gt;=tbl_MTG_Set[[#This Row],[Heavy Printing Window Start]], NOW()&lt;=tbl_MTG_Set[[#This Row],[Heavy Printing Window End]])</f>
        <v/>
      </c>
      <c r="T239" s="19">
        <f>_xlfn.xlookup(tbl_MTG_Set[[#This Row],[Type Name]], tbl_MTG_Set_Type[Set Type], tbl_MTG_Set_Type[Sell Window Month Start], "(Set Type not found)", 0, 1)</f>
        <v/>
      </c>
      <c r="U239" s="28">
        <f>tbl_MTG_Set[[#This Row],[Released On]]+tbl_MTG_Set[[#This Row],[Sell Window Month Start]]*365.25/12</f>
        <v/>
      </c>
      <c r="V239" s="19">
        <f>_xlfn.xlookup(tbl_MTG_Set[[#This Row],[Type Name]], tbl_MTG_Set_Type[Set Type], tbl_MTG_Set_Type[Sell Window Month End], "(Set Type not found)", 0, 1)</f>
        <v/>
      </c>
      <c r="W239" s="28">
        <f>tbl_MTG_Set[[#This Row],[Released On]]+tbl_MTG_Set[[#This Row],[Sell Window Month End]]*365.25/12</f>
        <v/>
      </c>
      <c r="X239" s="28">
        <f>AND(NOW()&gt;=tbl_MTG_Set[[#This Row],[Sell Window Start]], NOW()&lt;=tbl_MTG_Set[[#This Row],[Sell Window End]])</f>
        <v/>
      </c>
      <c r="AG239" s="23" t="n"/>
      <c r="AH239" s="23" t="n"/>
      <c r="AJ239" s="23">
        <f t="array" ref="AJ239:AJ239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239" s="23">
        <f t="array" ref="AK239:AK239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239" s="24">
        <f>_xlfn.xlookup(tbl_MTG_Set[[#This Row],[Play Booster Box Product Id]], tbl_Product[Product Id], tbl_Product[Pack Size])</f>
        <v/>
      </c>
      <c r="AM239" s="23">
        <f>(tbl_MTG_Set[[#This Row],[Play Booster Box Cost]]+v_Item_Shipping_Cost_In)/tbl_MTG_Set[[#This Row],[Play Booster Box Size]]</f>
        <v/>
      </c>
      <c r="AN239" s="23" t="n"/>
      <c r="AO239" s="23" t="n"/>
      <c r="AP239" s="23" t="n"/>
      <c r="AQ239" s="23" t="n"/>
      <c r="AT239" s="23">
        <f>tbl_MTG_Set[[#This Row],[Play Booster Sell Price CardMarket]]*tbl_MTG_Set[[#This Row],[Play Booster Expected Market Value]]/tbl_MTG_Set[[#This Row],[Play Boost Sealed Market Value]]</f>
        <v/>
      </c>
    </row>
    <row r="240" ht="15" customHeight="1" s="20">
      <c r="A240" s="19" t="n">
        <v>385</v>
      </c>
      <c r="B240" s="19" t="inlineStr">
        <is>
          <t>Double Masters 2XM</t>
        </is>
      </c>
      <c r="C240" s="19" t="n">
        <v>384</v>
      </c>
      <c r="D240" s="28" t="n">
        <v>44050</v>
      </c>
      <c r="F240" s="19" t="inlineStr">
        <is>
          <t>en es fr de it pt ja ko ru 汉语 漢語</t>
        </is>
      </c>
      <c r="G240" s="19" t="n">
        <v>716</v>
      </c>
      <c r="H240" s="19">
        <f>MONTH(NOW())+12*YEAR(NOW())-MONTH(tbl_MTG_Set[[#This Row],[Released On]])-12*YEAR(tbl_MTG_Set[[#This Row],[Released On]])</f>
        <v/>
      </c>
      <c r="I240" s="19">
        <f>_xlfn.xlookup(tbl_MTG_Set[[#This Row],[Type Name]], tbl_MTG_Set_Type[Set Type], tbl_MTG_Set_Type[Index], "(Set Type not found)")</f>
        <v/>
      </c>
      <c r="J240" s="19">
        <f>_xlfn.xlookup(tbl_MTG_Set[[#This Row],[Type Name]], tbl_MTG_Set_Type[Set Type], tbl_MTG_Set_Type[Buy Window Month Start], "(Set Type not found)")</f>
        <v/>
      </c>
      <c r="K240" s="28">
        <f>tbl_MTG_Set[[#This Row],[Released On]]+tbl_MTG_Set[[#This Row],[Buy Window Month Start]]*365.25/12</f>
        <v/>
      </c>
      <c r="L240" s="19">
        <f>_xlfn.xlookup(tbl_MTG_Set[[#This Row],[Type Name]], tbl_MTG_Set_Type[Set Type], tbl_MTG_Set_Type[Buy Window Month End], "(Set Type not found)", 0, 1)</f>
        <v/>
      </c>
      <c r="M240" s="28">
        <f>tbl_MTG_Set[[#This Row],[Released On]]+tbl_MTG_Set[[#This Row],[Buy Window Month End]]*365.25/12</f>
        <v/>
      </c>
      <c r="N240" s="28">
        <f>AND(NOW()&gt;=tbl_MTG_Set[[#This Row],[Buy Window Start]], NOW()&lt;=tbl_MTG_Set[[#This Row],[Buy Window End]])</f>
        <v/>
      </c>
      <c r="O240" s="19">
        <f>_xlfn.xlookup(tbl_MTG_Set[[#This Row],[Type Name]], tbl_MTG_Set_Type[Set Type], tbl_MTG_Set_Type[Heavy Printing Window Month Start], "(Set Type not found)", 0, 1)</f>
        <v/>
      </c>
      <c r="P240" s="28">
        <f>tbl_MTG_Set[[#This Row],[Released On]]+tbl_MTG_Set[[#This Row],[Heavy Printing Window Month Start]]*365.25/12</f>
        <v/>
      </c>
      <c r="Q240" s="19">
        <f>_xlfn.xlookup(tbl_MTG_Set[[#This Row],[Type Name]], tbl_MTG_Set_Type[Set Type], tbl_MTG_Set_Type[Heavy Printing Window Month End], "(Set Type not found)", 0, 1)</f>
        <v/>
      </c>
      <c r="R240" s="28">
        <f>tbl_MTG_Set[[#This Row],[Released On]]+tbl_MTG_Set[[#This Row],[Heavy Printing Window Month End]]*365.25/12</f>
        <v/>
      </c>
      <c r="S240" s="28">
        <f>AND(NOW()&gt;=tbl_MTG_Set[[#This Row],[Heavy Printing Window Start]], NOW()&lt;=tbl_MTG_Set[[#This Row],[Heavy Printing Window End]])</f>
        <v/>
      </c>
      <c r="T240" s="19">
        <f>_xlfn.xlookup(tbl_MTG_Set[[#This Row],[Type Name]], tbl_MTG_Set_Type[Set Type], tbl_MTG_Set_Type[Sell Window Month Start], "(Set Type not found)", 0, 1)</f>
        <v/>
      </c>
      <c r="U240" s="28">
        <f>tbl_MTG_Set[[#This Row],[Released On]]+tbl_MTG_Set[[#This Row],[Sell Window Month Start]]*365.25/12</f>
        <v/>
      </c>
      <c r="V240" s="19">
        <f>_xlfn.xlookup(tbl_MTG_Set[[#This Row],[Type Name]], tbl_MTG_Set_Type[Set Type], tbl_MTG_Set_Type[Sell Window Month End], "(Set Type not found)", 0, 1)</f>
        <v/>
      </c>
      <c r="W240" s="28">
        <f>tbl_MTG_Set[[#This Row],[Released On]]+tbl_MTG_Set[[#This Row],[Sell Window Month End]]*365.25/12</f>
        <v/>
      </c>
      <c r="X240" s="28">
        <f>AND(NOW()&gt;=tbl_MTG_Set[[#This Row],[Sell Window Start]], NOW()&lt;=tbl_MTG_Set[[#This Row],[Sell Window End]])</f>
        <v/>
      </c>
      <c r="AG240" s="23" t="n"/>
      <c r="AH240" s="23" t="n"/>
      <c r="AJ240" s="23">
        <f t="array" ref="AJ240:AJ240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240" s="23">
        <f t="array" ref="AK240:AK240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240" s="24">
        <f>_xlfn.xlookup(tbl_MTG_Set[[#This Row],[Play Booster Box Product Id]], tbl_Product[Product Id], tbl_Product[Pack Size])</f>
        <v/>
      </c>
      <c r="AM240" s="23">
        <f>(tbl_MTG_Set[[#This Row],[Play Booster Box Cost]]+v_Item_Shipping_Cost_In)/tbl_MTG_Set[[#This Row],[Play Booster Box Size]]</f>
        <v/>
      </c>
      <c r="AN240" s="23" t="n"/>
      <c r="AO240" s="23" t="n"/>
      <c r="AP240" s="23" t="n"/>
      <c r="AQ240" s="23" t="n"/>
      <c r="AT240" s="23">
        <f>tbl_MTG_Set[[#This Row],[Play Booster Sell Price CardMarket]]*tbl_MTG_Set[[#This Row],[Play Booster Expected Market Value]]/tbl_MTG_Set[[#This Row],[Play Boost Sealed Market Value]]</f>
        <v/>
      </c>
    </row>
    <row r="241" ht="15" customHeight="1" s="20">
      <c r="A241" s="19" t="n">
        <v>386</v>
      </c>
      <c r="B241" s="19" t="inlineStr">
        <is>
          <t>Double Masters Tokens T2XM</t>
        </is>
      </c>
      <c r="C241" s="19" t="n">
        <v>31</v>
      </c>
      <c r="D241" s="28" t="n">
        <v>44050</v>
      </c>
      <c r="F241" s="19" t="inlineStr">
        <is>
          <t>en es fr de it pt ja ko ru 汉语 漢語</t>
        </is>
      </c>
      <c r="G241" s="19" t="n">
        <v>718</v>
      </c>
      <c r="H241" s="19">
        <f>MONTH(NOW())+12*YEAR(NOW())-MONTH(tbl_MTG_Set[[#This Row],[Released On]])-12*YEAR(tbl_MTG_Set[[#This Row],[Released On]])</f>
        <v/>
      </c>
      <c r="I241" s="19">
        <f>_xlfn.xlookup(tbl_MTG_Set[[#This Row],[Type Name]], tbl_MTG_Set_Type[Set Type], tbl_MTG_Set_Type[Index], "(Set Type not found)")</f>
        <v/>
      </c>
      <c r="J241" s="19">
        <f>_xlfn.xlookup(tbl_MTG_Set[[#This Row],[Type Name]], tbl_MTG_Set_Type[Set Type], tbl_MTG_Set_Type[Buy Window Month Start], "(Set Type not found)")</f>
        <v/>
      </c>
      <c r="K241" s="28">
        <f>tbl_MTG_Set[[#This Row],[Released On]]+tbl_MTG_Set[[#This Row],[Buy Window Month Start]]*365.25/12</f>
        <v/>
      </c>
      <c r="L241" s="19">
        <f>_xlfn.xlookup(tbl_MTG_Set[[#This Row],[Type Name]], tbl_MTG_Set_Type[Set Type], tbl_MTG_Set_Type[Buy Window Month End], "(Set Type not found)", 0, 1)</f>
        <v/>
      </c>
      <c r="M241" s="28">
        <f>tbl_MTG_Set[[#This Row],[Released On]]+tbl_MTG_Set[[#This Row],[Buy Window Month End]]*365.25/12</f>
        <v/>
      </c>
      <c r="N241" s="28">
        <f>AND(NOW()&gt;=tbl_MTG_Set[[#This Row],[Buy Window Start]], NOW()&lt;=tbl_MTG_Set[[#This Row],[Buy Window End]])</f>
        <v/>
      </c>
      <c r="O241" s="19">
        <f>_xlfn.xlookup(tbl_MTG_Set[[#This Row],[Type Name]], tbl_MTG_Set_Type[Set Type], tbl_MTG_Set_Type[Heavy Printing Window Month Start], "(Set Type not found)", 0, 1)</f>
        <v/>
      </c>
      <c r="P241" s="28">
        <f>tbl_MTG_Set[[#This Row],[Released On]]+tbl_MTG_Set[[#This Row],[Heavy Printing Window Month Start]]*365.25/12</f>
        <v/>
      </c>
      <c r="Q241" s="19">
        <f>_xlfn.xlookup(tbl_MTG_Set[[#This Row],[Type Name]], tbl_MTG_Set_Type[Set Type], tbl_MTG_Set_Type[Heavy Printing Window Month End], "(Set Type not found)", 0, 1)</f>
        <v/>
      </c>
      <c r="R241" s="28">
        <f>tbl_MTG_Set[[#This Row],[Released On]]+tbl_MTG_Set[[#This Row],[Heavy Printing Window Month End]]*365.25/12</f>
        <v/>
      </c>
      <c r="S241" s="28">
        <f>AND(NOW()&gt;=tbl_MTG_Set[[#This Row],[Heavy Printing Window Start]], NOW()&lt;=tbl_MTG_Set[[#This Row],[Heavy Printing Window End]])</f>
        <v/>
      </c>
      <c r="T241" s="19">
        <f>_xlfn.xlookup(tbl_MTG_Set[[#This Row],[Type Name]], tbl_MTG_Set_Type[Set Type], tbl_MTG_Set_Type[Sell Window Month Start], "(Set Type not found)", 0, 1)</f>
        <v/>
      </c>
      <c r="U241" s="28">
        <f>tbl_MTG_Set[[#This Row],[Released On]]+tbl_MTG_Set[[#This Row],[Sell Window Month Start]]*365.25/12</f>
        <v/>
      </c>
      <c r="V241" s="19">
        <f>_xlfn.xlookup(tbl_MTG_Set[[#This Row],[Type Name]], tbl_MTG_Set_Type[Set Type], tbl_MTG_Set_Type[Sell Window Month End], "(Set Type not found)", 0, 1)</f>
        <v/>
      </c>
      <c r="W241" s="28">
        <f>tbl_MTG_Set[[#This Row],[Released On]]+tbl_MTG_Set[[#This Row],[Sell Window Month End]]*365.25/12</f>
        <v/>
      </c>
      <c r="X241" s="28">
        <f>AND(NOW()&gt;=tbl_MTG_Set[[#This Row],[Sell Window Start]], NOW()&lt;=tbl_MTG_Set[[#This Row],[Sell Window End]])</f>
        <v/>
      </c>
      <c r="AG241" s="23" t="n"/>
      <c r="AH241" s="23" t="n"/>
      <c r="AJ241" s="23">
        <f t="array" ref="AJ241:AJ241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241" s="23">
        <f t="array" ref="AK241:AK241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241" s="24">
        <f>_xlfn.xlookup(tbl_MTG_Set[[#This Row],[Play Booster Box Product Id]], tbl_Product[Product Id], tbl_Product[Pack Size])</f>
        <v/>
      </c>
      <c r="AM241" s="23">
        <f>(tbl_MTG_Set[[#This Row],[Play Booster Box Cost]]+v_Item_Shipping_Cost_In)/tbl_MTG_Set[[#This Row],[Play Booster Box Size]]</f>
        <v/>
      </c>
      <c r="AN241" s="23" t="n"/>
      <c r="AO241" s="23" t="n"/>
      <c r="AP241" s="23" t="n"/>
      <c r="AQ241" s="23" t="n"/>
      <c r="AT241" s="23">
        <f>tbl_MTG_Set[[#This Row],[Play Booster Sell Price CardMarket]]*tbl_MTG_Set[[#This Row],[Play Booster Expected Market Value]]/tbl_MTG_Set[[#This Row],[Play Boost Sealed Market Value]]</f>
        <v/>
      </c>
    </row>
    <row r="242" ht="15" customHeight="1" s="20">
      <c r="A242" s="19" t="n">
        <v>1011</v>
      </c>
      <c r="B242" s="19" t="inlineStr">
        <is>
          <t>Dragon Con PDRC</t>
        </is>
      </c>
      <c r="C242" s="19" t="n">
        <v>1</v>
      </c>
      <c r="D242" s="28" t="n">
        <v>34530</v>
      </c>
      <c r="F242" s="19" t="inlineStr">
        <is>
          <t>en es fr de it pt ja ko ru 汉语 漢語</t>
        </is>
      </c>
      <c r="G242" s="19" t="n">
        <v>1968</v>
      </c>
      <c r="H242" s="19">
        <f>MONTH(NOW())+12*YEAR(NOW())-MONTH(tbl_MTG_Set[[#This Row],[Released On]])-12*YEAR(tbl_MTG_Set[[#This Row],[Released On]])</f>
        <v/>
      </c>
      <c r="I242" s="19">
        <f>_xlfn.xlookup(tbl_MTG_Set[[#This Row],[Type Name]], tbl_MTG_Set_Type[Set Type], tbl_MTG_Set_Type[Index], "(Set Type not found)")</f>
        <v/>
      </c>
      <c r="J242" s="19">
        <f>_xlfn.xlookup(tbl_MTG_Set[[#This Row],[Type Name]], tbl_MTG_Set_Type[Set Type], tbl_MTG_Set_Type[Buy Window Month Start], "(Set Type not found)")</f>
        <v/>
      </c>
      <c r="K242" s="28">
        <f>tbl_MTG_Set[[#This Row],[Released On]]+tbl_MTG_Set[[#This Row],[Buy Window Month Start]]*365.25/12</f>
        <v/>
      </c>
      <c r="L242" s="19">
        <f>_xlfn.xlookup(tbl_MTG_Set[[#This Row],[Type Name]], tbl_MTG_Set_Type[Set Type], tbl_MTG_Set_Type[Buy Window Month End], "(Set Type not found)", 0, 1)</f>
        <v/>
      </c>
      <c r="M242" s="28">
        <f>tbl_MTG_Set[[#This Row],[Released On]]+tbl_MTG_Set[[#This Row],[Buy Window Month End]]*365.25/12</f>
        <v/>
      </c>
      <c r="N242" s="28">
        <f>AND(NOW()&gt;=tbl_MTG_Set[[#This Row],[Buy Window Start]], NOW()&lt;=tbl_MTG_Set[[#This Row],[Buy Window End]])</f>
        <v/>
      </c>
      <c r="O242" s="19">
        <f>_xlfn.xlookup(tbl_MTG_Set[[#This Row],[Type Name]], tbl_MTG_Set_Type[Set Type], tbl_MTG_Set_Type[Heavy Printing Window Month Start], "(Set Type not found)", 0, 1)</f>
        <v/>
      </c>
      <c r="P242" s="28">
        <f>tbl_MTG_Set[[#This Row],[Released On]]+tbl_MTG_Set[[#This Row],[Heavy Printing Window Month Start]]*365.25/12</f>
        <v/>
      </c>
      <c r="Q242" s="19">
        <f>_xlfn.xlookup(tbl_MTG_Set[[#This Row],[Type Name]], tbl_MTG_Set_Type[Set Type], tbl_MTG_Set_Type[Heavy Printing Window Month End], "(Set Type not found)", 0, 1)</f>
        <v/>
      </c>
      <c r="R242" s="28">
        <f>tbl_MTG_Set[[#This Row],[Released On]]+tbl_MTG_Set[[#This Row],[Heavy Printing Window Month End]]*365.25/12</f>
        <v/>
      </c>
      <c r="S242" s="28">
        <f>AND(NOW()&gt;=tbl_MTG_Set[[#This Row],[Heavy Printing Window Start]], NOW()&lt;=tbl_MTG_Set[[#This Row],[Heavy Printing Window End]])</f>
        <v/>
      </c>
      <c r="T242" s="19">
        <f>_xlfn.xlookup(tbl_MTG_Set[[#This Row],[Type Name]], tbl_MTG_Set_Type[Set Type], tbl_MTG_Set_Type[Sell Window Month Start], "(Set Type not found)", 0, 1)</f>
        <v/>
      </c>
      <c r="U242" s="28">
        <f>tbl_MTG_Set[[#This Row],[Released On]]+tbl_MTG_Set[[#This Row],[Sell Window Month Start]]*365.25/12</f>
        <v/>
      </c>
      <c r="V242" s="19">
        <f>_xlfn.xlookup(tbl_MTG_Set[[#This Row],[Type Name]], tbl_MTG_Set_Type[Set Type], tbl_MTG_Set_Type[Sell Window Month End], "(Set Type not found)", 0, 1)</f>
        <v/>
      </c>
      <c r="W242" s="28">
        <f>tbl_MTG_Set[[#This Row],[Released On]]+tbl_MTG_Set[[#This Row],[Sell Window Month End]]*365.25/12</f>
        <v/>
      </c>
      <c r="X242" s="28">
        <f>AND(NOW()&gt;=tbl_MTG_Set[[#This Row],[Sell Window Start]], NOW()&lt;=tbl_MTG_Set[[#This Row],[Sell Window End]])</f>
        <v/>
      </c>
      <c r="AG242" s="23" t="n"/>
      <c r="AH242" s="23" t="n"/>
      <c r="AJ242" s="23">
        <f t="array" ref="AJ242:AJ242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242" s="23">
        <f t="array" ref="AK242:AK242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242" s="24">
        <f>_xlfn.xlookup(tbl_MTG_Set[[#This Row],[Play Booster Box Product Id]], tbl_Product[Product Id], tbl_Product[Pack Size])</f>
        <v/>
      </c>
      <c r="AM242" s="23">
        <f>(tbl_MTG_Set[[#This Row],[Play Booster Box Cost]]+v_Item_Shipping_Cost_In)/tbl_MTG_Set[[#This Row],[Play Booster Box Size]]</f>
        <v/>
      </c>
      <c r="AN242" s="23" t="n"/>
      <c r="AO242" s="23" t="n"/>
      <c r="AP242" s="23" t="n"/>
      <c r="AQ242" s="23" t="n"/>
      <c r="AT242" s="23">
        <f>tbl_MTG_Set[[#This Row],[Play Booster Sell Price CardMarket]]*tbl_MTG_Set[[#This Row],[Play Booster Expected Market Value]]/tbl_MTG_Set[[#This Row],[Play Boost Sealed Market Value]]</f>
        <v/>
      </c>
    </row>
    <row r="243" ht="15" customHeight="1" s="20">
      <c r="A243" s="19" t="n">
        <v>674</v>
      </c>
      <c r="B243" s="19" t="inlineStr">
        <is>
          <t>Dragon's Maze DGM</t>
        </is>
      </c>
      <c r="C243" s="19" t="n">
        <v>156</v>
      </c>
      <c r="D243" s="28" t="n">
        <v>41397</v>
      </c>
      <c r="F243" s="19" t="inlineStr">
        <is>
          <t>en es fr de it pt ja ko ru 汉语 漢語</t>
        </is>
      </c>
      <c r="G243" s="19" t="n">
        <v>1294</v>
      </c>
      <c r="H243" s="19">
        <f>MONTH(NOW())+12*YEAR(NOW())-MONTH(tbl_MTG_Set[[#This Row],[Released On]])-12*YEAR(tbl_MTG_Set[[#This Row],[Released On]])</f>
        <v/>
      </c>
      <c r="I243" s="19">
        <f>_xlfn.xlookup(tbl_MTG_Set[[#This Row],[Type Name]], tbl_MTG_Set_Type[Set Type], tbl_MTG_Set_Type[Index], "(Set Type not found)")</f>
        <v/>
      </c>
      <c r="J243" s="19">
        <f>_xlfn.xlookup(tbl_MTG_Set[[#This Row],[Type Name]], tbl_MTG_Set_Type[Set Type], tbl_MTG_Set_Type[Buy Window Month Start], "(Set Type not found)")</f>
        <v/>
      </c>
      <c r="K243" s="28">
        <f>tbl_MTG_Set[[#This Row],[Released On]]+tbl_MTG_Set[[#This Row],[Buy Window Month Start]]*365.25/12</f>
        <v/>
      </c>
      <c r="L243" s="19">
        <f>_xlfn.xlookup(tbl_MTG_Set[[#This Row],[Type Name]], tbl_MTG_Set_Type[Set Type], tbl_MTG_Set_Type[Buy Window Month End], "(Set Type not found)", 0, 1)</f>
        <v/>
      </c>
      <c r="M243" s="28">
        <f>tbl_MTG_Set[[#This Row],[Released On]]+tbl_MTG_Set[[#This Row],[Buy Window Month End]]*365.25/12</f>
        <v/>
      </c>
      <c r="N243" s="28">
        <f>AND(NOW()&gt;=tbl_MTG_Set[[#This Row],[Buy Window Start]], NOW()&lt;=tbl_MTG_Set[[#This Row],[Buy Window End]])</f>
        <v/>
      </c>
      <c r="O243" s="19">
        <f>_xlfn.xlookup(tbl_MTG_Set[[#This Row],[Type Name]], tbl_MTG_Set_Type[Set Type], tbl_MTG_Set_Type[Heavy Printing Window Month Start], "(Set Type not found)", 0, 1)</f>
        <v/>
      </c>
      <c r="P243" s="28">
        <f>tbl_MTG_Set[[#This Row],[Released On]]+tbl_MTG_Set[[#This Row],[Heavy Printing Window Month Start]]*365.25/12</f>
        <v/>
      </c>
      <c r="Q243" s="19">
        <f>_xlfn.xlookup(tbl_MTG_Set[[#This Row],[Type Name]], tbl_MTG_Set_Type[Set Type], tbl_MTG_Set_Type[Heavy Printing Window Month End], "(Set Type not found)", 0, 1)</f>
        <v/>
      </c>
      <c r="R243" s="28">
        <f>tbl_MTG_Set[[#This Row],[Released On]]+tbl_MTG_Set[[#This Row],[Heavy Printing Window Month End]]*365.25/12</f>
        <v/>
      </c>
      <c r="S243" s="28">
        <f>AND(NOW()&gt;=tbl_MTG_Set[[#This Row],[Heavy Printing Window Start]], NOW()&lt;=tbl_MTG_Set[[#This Row],[Heavy Printing Window End]])</f>
        <v/>
      </c>
      <c r="T243" s="19">
        <f>_xlfn.xlookup(tbl_MTG_Set[[#This Row],[Type Name]], tbl_MTG_Set_Type[Set Type], tbl_MTG_Set_Type[Sell Window Month Start], "(Set Type not found)", 0, 1)</f>
        <v/>
      </c>
      <c r="U243" s="28">
        <f>tbl_MTG_Set[[#This Row],[Released On]]+tbl_MTG_Set[[#This Row],[Sell Window Month Start]]*365.25/12</f>
        <v/>
      </c>
      <c r="V243" s="19">
        <f>_xlfn.xlookup(tbl_MTG_Set[[#This Row],[Type Name]], tbl_MTG_Set_Type[Set Type], tbl_MTG_Set_Type[Sell Window Month End], "(Set Type not found)", 0, 1)</f>
        <v/>
      </c>
      <c r="W243" s="28">
        <f>tbl_MTG_Set[[#This Row],[Released On]]+tbl_MTG_Set[[#This Row],[Sell Window Month End]]*365.25/12</f>
        <v/>
      </c>
      <c r="X243" s="28">
        <f>AND(NOW()&gt;=tbl_MTG_Set[[#This Row],[Sell Window Start]], NOW()&lt;=tbl_MTG_Set[[#This Row],[Sell Window End]])</f>
        <v/>
      </c>
      <c r="AG243" s="23" t="n"/>
      <c r="AH243" s="23" t="n"/>
      <c r="AJ243" s="23">
        <f t="array" ref="AJ243:AJ243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243" s="23">
        <f t="array" ref="AK243:AK243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243" s="24">
        <f>_xlfn.xlookup(tbl_MTG_Set[[#This Row],[Play Booster Box Product Id]], tbl_Product[Product Id], tbl_Product[Pack Size])</f>
        <v/>
      </c>
      <c r="AM243" s="23">
        <f>(tbl_MTG_Set[[#This Row],[Play Booster Box Cost]]+v_Item_Shipping_Cost_In)/tbl_MTG_Set[[#This Row],[Play Booster Box Size]]</f>
        <v/>
      </c>
      <c r="AN243" s="23" t="n"/>
      <c r="AO243" s="23" t="n"/>
      <c r="AP243" s="23" t="n"/>
      <c r="AQ243" s="23" t="n"/>
      <c r="AT243" s="23">
        <f>tbl_MTG_Set[[#This Row],[Play Booster Sell Price CardMarket]]*tbl_MTG_Set[[#This Row],[Play Booster Expected Market Value]]/tbl_MTG_Set[[#This Row],[Play Boost Sealed Market Value]]</f>
        <v/>
      </c>
    </row>
    <row r="244" ht="15" customHeight="1" s="20">
      <c r="A244" s="19" t="n">
        <v>675</v>
      </c>
      <c r="B244" s="19" t="inlineStr">
        <is>
          <t>Dragon's Maze Promos PDGM</t>
        </is>
      </c>
      <c r="C244" s="19" t="n">
        <v>6</v>
      </c>
      <c r="D244" s="28" t="n">
        <v>41391</v>
      </c>
      <c r="F244" s="19" t="inlineStr">
        <is>
          <t>en es fr de it pt ja ko ru 汉语 漢語</t>
        </is>
      </c>
      <c r="G244" s="19" t="n">
        <v>1296</v>
      </c>
      <c r="H244" s="19">
        <f>MONTH(NOW())+12*YEAR(NOW())-MONTH(tbl_MTG_Set[[#This Row],[Released On]])-12*YEAR(tbl_MTG_Set[[#This Row],[Released On]])</f>
        <v/>
      </c>
      <c r="I244" s="19">
        <f>_xlfn.xlookup(tbl_MTG_Set[[#This Row],[Type Name]], tbl_MTG_Set_Type[Set Type], tbl_MTG_Set_Type[Index], "(Set Type not found)")</f>
        <v/>
      </c>
      <c r="J244" s="19">
        <f>_xlfn.xlookup(tbl_MTG_Set[[#This Row],[Type Name]], tbl_MTG_Set_Type[Set Type], tbl_MTG_Set_Type[Buy Window Month Start], "(Set Type not found)")</f>
        <v/>
      </c>
      <c r="K244" s="28">
        <f>tbl_MTG_Set[[#This Row],[Released On]]+tbl_MTG_Set[[#This Row],[Buy Window Month Start]]*365.25/12</f>
        <v/>
      </c>
      <c r="L244" s="19">
        <f>_xlfn.xlookup(tbl_MTG_Set[[#This Row],[Type Name]], tbl_MTG_Set_Type[Set Type], tbl_MTG_Set_Type[Buy Window Month End], "(Set Type not found)", 0, 1)</f>
        <v/>
      </c>
      <c r="M244" s="28">
        <f>tbl_MTG_Set[[#This Row],[Released On]]+tbl_MTG_Set[[#This Row],[Buy Window Month End]]*365.25/12</f>
        <v/>
      </c>
      <c r="N244" s="28">
        <f>AND(NOW()&gt;=tbl_MTG_Set[[#This Row],[Buy Window Start]], NOW()&lt;=tbl_MTG_Set[[#This Row],[Buy Window End]])</f>
        <v/>
      </c>
      <c r="O244" s="19">
        <f>_xlfn.xlookup(tbl_MTG_Set[[#This Row],[Type Name]], tbl_MTG_Set_Type[Set Type], tbl_MTG_Set_Type[Heavy Printing Window Month Start], "(Set Type not found)", 0, 1)</f>
        <v/>
      </c>
      <c r="P244" s="28">
        <f>tbl_MTG_Set[[#This Row],[Released On]]+tbl_MTG_Set[[#This Row],[Heavy Printing Window Month Start]]*365.25/12</f>
        <v/>
      </c>
      <c r="Q244" s="19">
        <f>_xlfn.xlookup(tbl_MTG_Set[[#This Row],[Type Name]], tbl_MTG_Set_Type[Set Type], tbl_MTG_Set_Type[Heavy Printing Window Month End], "(Set Type not found)", 0, 1)</f>
        <v/>
      </c>
      <c r="R244" s="28">
        <f>tbl_MTG_Set[[#This Row],[Released On]]+tbl_MTG_Set[[#This Row],[Heavy Printing Window Month End]]*365.25/12</f>
        <v/>
      </c>
      <c r="S244" s="28">
        <f>AND(NOW()&gt;=tbl_MTG_Set[[#This Row],[Heavy Printing Window Start]], NOW()&lt;=tbl_MTG_Set[[#This Row],[Heavy Printing Window End]])</f>
        <v/>
      </c>
      <c r="T244" s="19">
        <f>_xlfn.xlookup(tbl_MTG_Set[[#This Row],[Type Name]], tbl_MTG_Set_Type[Set Type], tbl_MTG_Set_Type[Sell Window Month Start], "(Set Type not found)", 0, 1)</f>
        <v/>
      </c>
      <c r="U244" s="28">
        <f>tbl_MTG_Set[[#This Row],[Released On]]+tbl_MTG_Set[[#This Row],[Sell Window Month Start]]*365.25/12</f>
        <v/>
      </c>
      <c r="V244" s="19">
        <f>_xlfn.xlookup(tbl_MTG_Set[[#This Row],[Type Name]], tbl_MTG_Set_Type[Set Type], tbl_MTG_Set_Type[Sell Window Month End], "(Set Type not found)", 0, 1)</f>
        <v/>
      </c>
      <c r="W244" s="28">
        <f>tbl_MTG_Set[[#This Row],[Released On]]+tbl_MTG_Set[[#This Row],[Sell Window Month End]]*365.25/12</f>
        <v/>
      </c>
      <c r="X244" s="28">
        <f>AND(NOW()&gt;=tbl_MTG_Set[[#This Row],[Sell Window Start]], NOW()&lt;=tbl_MTG_Set[[#This Row],[Sell Window End]])</f>
        <v/>
      </c>
      <c r="AG244" s="23" t="n"/>
      <c r="AH244" s="23" t="n"/>
      <c r="AJ244" s="23">
        <f t="array" ref="AJ244:AJ244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244" s="23">
        <f t="array" ref="AK244:AK244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244" s="24">
        <f>_xlfn.xlookup(tbl_MTG_Set[[#This Row],[Play Booster Box Product Id]], tbl_Product[Product Id], tbl_Product[Pack Size])</f>
        <v/>
      </c>
      <c r="AM244" s="23">
        <f>(tbl_MTG_Set[[#This Row],[Play Booster Box Cost]]+v_Item_Shipping_Cost_In)/tbl_MTG_Set[[#This Row],[Play Booster Box Size]]</f>
        <v/>
      </c>
      <c r="AN244" s="23" t="n"/>
      <c r="AO244" s="23" t="n"/>
      <c r="AP244" s="23" t="n"/>
      <c r="AQ244" s="23" t="n"/>
      <c r="AT244" s="23">
        <f>tbl_MTG_Set[[#This Row],[Play Booster Sell Price CardMarket]]*tbl_MTG_Set[[#This Row],[Play Booster Expected Market Value]]/tbl_MTG_Set[[#This Row],[Play Boost Sealed Market Value]]</f>
        <v/>
      </c>
    </row>
    <row r="245" ht="15" customHeight="1" s="20">
      <c r="A245" s="19" t="n">
        <v>676</v>
      </c>
      <c r="B245" s="19" t="inlineStr">
        <is>
          <t>Dragon's Maze Tokens TDGM</t>
        </is>
      </c>
      <c r="C245" s="19" t="n">
        <v>1</v>
      </c>
      <c r="D245" s="28" t="n">
        <v>41397</v>
      </c>
      <c r="F245" s="19" t="inlineStr">
        <is>
          <t>en es fr de it pt ja ko ru 汉语 漢語</t>
        </is>
      </c>
      <c r="G245" s="19" t="n">
        <v>1298</v>
      </c>
      <c r="H245" s="19">
        <f>MONTH(NOW())+12*YEAR(NOW())-MONTH(tbl_MTG_Set[[#This Row],[Released On]])-12*YEAR(tbl_MTG_Set[[#This Row],[Released On]])</f>
        <v/>
      </c>
      <c r="I245" s="19">
        <f>_xlfn.xlookup(tbl_MTG_Set[[#This Row],[Type Name]], tbl_MTG_Set_Type[Set Type], tbl_MTG_Set_Type[Index], "(Set Type not found)")</f>
        <v/>
      </c>
      <c r="J245" s="19">
        <f>_xlfn.xlookup(tbl_MTG_Set[[#This Row],[Type Name]], tbl_MTG_Set_Type[Set Type], tbl_MTG_Set_Type[Buy Window Month Start], "(Set Type not found)")</f>
        <v/>
      </c>
      <c r="K245" s="28">
        <f>tbl_MTG_Set[[#This Row],[Released On]]+tbl_MTG_Set[[#This Row],[Buy Window Month Start]]*365.25/12</f>
        <v/>
      </c>
      <c r="L245" s="19">
        <f>_xlfn.xlookup(tbl_MTG_Set[[#This Row],[Type Name]], tbl_MTG_Set_Type[Set Type], tbl_MTG_Set_Type[Buy Window Month End], "(Set Type not found)", 0, 1)</f>
        <v/>
      </c>
      <c r="M245" s="28">
        <f>tbl_MTG_Set[[#This Row],[Released On]]+tbl_MTG_Set[[#This Row],[Buy Window Month End]]*365.25/12</f>
        <v/>
      </c>
      <c r="N245" s="28">
        <f>AND(NOW()&gt;=tbl_MTG_Set[[#This Row],[Buy Window Start]], NOW()&lt;=tbl_MTG_Set[[#This Row],[Buy Window End]])</f>
        <v/>
      </c>
      <c r="O245" s="19">
        <f>_xlfn.xlookup(tbl_MTG_Set[[#This Row],[Type Name]], tbl_MTG_Set_Type[Set Type], tbl_MTG_Set_Type[Heavy Printing Window Month Start], "(Set Type not found)", 0, 1)</f>
        <v/>
      </c>
      <c r="P245" s="28">
        <f>tbl_MTG_Set[[#This Row],[Released On]]+tbl_MTG_Set[[#This Row],[Heavy Printing Window Month Start]]*365.25/12</f>
        <v/>
      </c>
      <c r="Q245" s="19">
        <f>_xlfn.xlookup(tbl_MTG_Set[[#This Row],[Type Name]], tbl_MTG_Set_Type[Set Type], tbl_MTG_Set_Type[Heavy Printing Window Month End], "(Set Type not found)", 0, 1)</f>
        <v/>
      </c>
      <c r="R245" s="28">
        <f>tbl_MTG_Set[[#This Row],[Released On]]+tbl_MTG_Set[[#This Row],[Heavy Printing Window Month End]]*365.25/12</f>
        <v/>
      </c>
      <c r="S245" s="28">
        <f>AND(NOW()&gt;=tbl_MTG_Set[[#This Row],[Heavy Printing Window Start]], NOW()&lt;=tbl_MTG_Set[[#This Row],[Heavy Printing Window End]])</f>
        <v/>
      </c>
      <c r="T245" s="19">
        <f>_xlfn.xlookup(tbl_MTG_Set[[#This Row],[Type Name]], tbl_MTG_Set_Type[Set Type], tbl_MTG_Set_Type[Sell Window Month Start], "(Set Type not found)", 0, 1)</f>
        <v/>
      </c>
      <c r="U245" s="28">
        <f>tbl_MTG_Set[[#This Row],[Released On]]+tbl_MTG_Set[[#This Row],[Sell Window Month Start]]*365.25/12</f>
        <v/>
      </c>
      <c r="V245" s="19">
        <f>_xlfn.xlookup(tbl_MTG_Set[[#This Row],[Type Name]], tbl_MTG_Set_Type[Set Type], tbl_MTG_Set_Type[Sell Window Month End], "(Set Type not found)", 0, 1)</f>
        <v/>
      </c>
      <c r="W245" s="28">
        <f>tbl_MTG_Set[[#This Row],[Released On]]+tbl_MTG_Set[[#This Row],[Sell Window Month End]]*365.25/12</f>
        <v/>
      </c>
      <c r="X245" s="28">
        <f>AND(NOW()&gt;=tbl_MTG_Set[[#This Row],[Sell Window Start]], NOW()&lt;=tbl_MTG_Set[[#This Row],[Sell Window End]])</f>
        <v/>
      </c>
      <c r="AG245" s="23" t="n"/>
      <c r="AH245" s="23" t="n"/>
      <c r="AJ245" s="23">
        <f t="array" ref="AJ245:AJ245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245" s="23">
        <f t="array" ref="AK245:AK245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245" s="24">
        <f>_xlfn.xlookup(tbl_MTG_Set[[#This Row],[Play Booster Box Product Id]], tbl_Product[Product Id], tbl_Product[Pack Size])</f>
        <v/>
      </c>
      <c r="AM245" s="23">
        <f>(tbl_MTG_Set[[#This Row],[Play Booster Box Cost]]+v_Item_Shipping_Cost_In)/tbl_MTG_Set[[#This Row],[Play Booster Box Size]]</f>
        <v/>
      </c>
      <c r="AN245" s="23" t="n"/>
      <c r="AO245" s="23" t="n"/>
      <c r="AP245" s="23" t="n"/>
      <c r="AQ245" s="23" t="n"/>
      <c r="AT245" s="23">
        <f>tbl_MTG_Set[[#This Row],[Play Booster Sell Price CardMarket]]*tbl_MTG_Set[[#This Row],[Play Booster Expected Market Value]]/tbl_MTG_Set[[#This Row],[Play Boost Sealed Market Value]]</f>
        <v/>
      </c>
    </row>
    <row r="246" ht="15" customHeight="1" s="20">
      <c r="A246" s="19" t="n">
        <v>601</v>
      </c>
      <c r="B246" s="19" t="inlineStr">
        <is>
          <t>Dragons of Tarkir DTK</t>
        </is>
      </c>
      <c r="C246" s="19" t="n">
        <v>264</v>
      </c>
      <c r="D246" s="28" t="n">
        <v>42090</v>
      </c>
      <c r="F246" s="19" t="inlineStr">
        <is>
          <t>en es fr de it pt ja ko ru 汉语 漢語</t>
        </is>
      </c>
      <c r="G246" s="19" t="n">
        <v>1148</v>
      </c>
      <c r="H246" s="19">
        <f>MONTH(NOW())+12*YEAR(NOW())-MONTH(tbl_MTG_Set[[#This Row],[Released On]])-12*YEAR(tbl_MTG_Set[[#This Row],[Released On]])</f>
        <v/>
      </c>
      <c r="I246" s="19">
        <f>_xlfn.xlookup(tbl_MTG_Set[[#This Row],[Type Name]], tbl_MTG_Set_Type[Set Type], tbl_MTG_Set_Type[Index], "(Set Type not found)")</f>
        <v/>
      </c>
      <c r="J246" s="19">
        <f>_xlfn.xlookup(tbl_MTG_Set[[#This Row],[Type Name]], tbl_MTG_Set_Type[Set Type], tbl_MTG_Set_Type[Buy Window Month Start], "(Set Type not found)")</f>
        <v/>
      </c>
      <c r="K246" s="28">
        <f>tbl_MTG_Set[[#This Row],[Released On]]+tbl_MTG_Set[[#This Row],[Buy Window Month Start]]*365.25/12</f>
        <v/>
      </c>
      <c r="L246" s="19">
        <f>_xlfn.xlookup(tbl_MTG_Set[[#This Row],[Type Name]], tbl_MTG_Set_Type[Set Type], tbl_MTG_Set_Type[Buy Window Month End], "(Set Type not found)", 0, 1)</f>
        <v/>
      </c>
      <c r="M246" s="28">
        <f>tbl_MTG_Set[[#This Row],[Released On]]+tbl_MTG_Set[[#This Row],[Buy Window Month End]]*365.25/12</f>
        <v/>
      </c>
      <c r="N246" s="28">
        <f>AND(NOW()&gt;=tbl_MTG_Set[[#This Row],[Buy Window Start]], NOW()&lt;=tbl_MTG_Set[[#This Row],[Buy Window End]])</f>
        <v/>
      </c>
      <c r="O246" s="19">
        <f>_xlfn.xlookup(tbl_MTG_Set[[#This Row],[Type Name]], tbl_MTG_Set_Type[Set Type], tbl_MTG_Set_Type[Heavy Printing Window Month Start], "(Set Type not found)", 0, 1)</f>
        <v/>
      </c>
      <c r="P246" s="28">
        <f>tbl_MTG_Set[[#This Row],[Released On]]+tbl_MTG_Set[[#This Row],[Heavy Printing Window Month Start]]*365.25/12</f>
        <v/>
      </c>
      <c r="Q246" s="19">
        <f>_xlfn.xlookup(tbl_MTG_Set[[#This Row],[Type Name]], tbl_MTG_Set_Type[Set Type], tbl_MTG_Set_Type[Heavy Printing Window Month End], "(Set Type not found)", 0, 1)</f>
        <v/>
      </c>
      <c r="R246" s="28">
        <f>tbl_MTG_Set[[#This Row],[Released On]]+tbl_MTG_Set[[#This Row],[Heavy Printing Window Month End]]*365.25/12</f>
        <v/>
      </c>
      <c r="S246" s="28">
        <f>AND(NOW()&gt;=tbl_MTG_Set[[#This Row],[Heavy Printing Window Start]], NOW()&lt;=tbl_MTG_Set[[#This Row],[Heavy Printing Window End]])</f>
        <v/>
      </c>
      <c r="T246" s="19">
        <f>_xlfn.xlookup(tbl_MTG_Set[[#This Row],[Type Name]], tbl_MTG_Set_Type[Set Type], tbl_MTG_Set_Type[Sell Window Month Start], "(Set Type not found)", 0, 1)</f>
        <v/>
      </c>
      <c r="U246" s="28">
        <f>tbl_MTG_Set[[#This Row],[Released On]]+tbl_MTG_Set[[#This Row],[Sell Window Month Start]]*365.25/12</f>
        <v/>
      </c>
      <c r="V246" s="19">
        <f>_xlfn.xlookup(tbl_MTG_Set[[#This Row],[Type Name]], tbl_MTG_Set_Type[Set Type], tbl_MTG_Set_Type[Sell Window Month End], "(Set Type not found)", 0, 1)</f>
        <v/>
      </c>
      <c r="W246" s="28">
        <f>tbl_MTG_Set[[#This Row],[Released On]]+tbl_MTG_Set[[#This Row],[Sell Window Month End]]*365.25/12</f>
        <v/>
      </c>
      <c r="X246" s="28">
        <f>AND(NOW()&gt;=tbl_MTG_Set[[#This Row],[Sell Window Start]], NOW()&lt;=tbl_MTG_Set[[#This Row],[Sell Window End]])</f>
        <v/>
      </c>
      <c r="AG246" s="23" t="n"/>
      <c r="AH246" s="23" t="n"/>
      <c r="AJ246" s="23">
        <f t="array" ref="AJ246:AJ246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246" s="23">
        <f t="array" ref="AK246:AK246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246" s="24">
        <f>_xlfn.xlookup(tbl_MTG_Set[[#This Row],[Play Booster Box Product Id]], tbl_Product[Product Id], tbl_Product[Pack Size])</f>
        <v/>
      </c>
      <c r="AM246" s="23">
        <f>(tbl_MTG_Set[[#This Row],[Play Booster Box Cost]]+v_Item_Shipping_Cost_In)/tbl_MTG_Set[[#This Row],[Play Booster Box Size]]</f>
        <v/>
      </c>
      <c r="AN246" s="23" t="n"/>
      <c r="AO246" s="23" t="n"/>
      <c r="AP246" s="23" t="n"/>
      <c r="AQ246" s="23" t="n"/>
      <c r="AT246" s="23">
        <f>tbl_MTG_Set[[#This Row],[Play Booster Sell Price CardMarket]]*tbl_MTG_Set[[#This Row],[Play Booster Expected Market Value]]/tbl_MTG_Set[[#This Row],[Play Boost Sealed Market Value]]</f>
        <v/>
      </c>
    </row>
    <row r="247" ht="15" customHeight="1" s="20">
      <c r="A247" s="19" t="n">
        <v>602</v>
      </c>
      <c r="B247" s="19" t="inlineStr">
        <is>
          <t>Dragons of Tarkir Promos PDTK</t>
        </is>
      </c>
      <c r="C247" s="19" t="n">
        <v>51</v>
      </c>
      <c r="D247" s="28" t="n">
        <v>42090</v>
      </c>
      <c r="F247" s="19" t="inlineStr">
        <is>
          <t>en es fr de it pt ja ko ru 汉语 漢語</t>
        </is>
      </c>
      <c r="G247" s="19" t="n">
        <v>1150</v>
      </c>
      <c r="H247" s="19">
        <f>MONTH(NOW())+12*YEAR(NOW())-MONTH(tbl_MTG_Set[[#This Row],[Released On]])-12*YEAR(tbl_MTG_Set[[#This Row],[Released On]])</f>
        <v/>
      </c>
      <c r="I247" s="19">
        <f>_xlfn.xlookup(tbl_MTG_Set[[#This Row],[Type Name]], tbl_MTG_Set_Type[Set Type], tbl_MTG_Set_Type[Index], "(Set Type not found)")</f>
        <v/>
      </c>
      <c r="J247" s="19">
        <f>_xlfn.xlookup(tbl_MTG_Set[[#This Row],[Type Name]], tbl_MTG_Set_Type[Set Type], tbl_MTG_Set_Type[Buy Window Month Start], "(Set Type not found)")</f>
        <v/>
      </c>
      <c r="K247" s="28">
        <f>tbl_MTG_Set[[#This Row],[Released On]]+tbl_MTG_Set[[#This Row],[Buy Window Month Start]]*365.25/12</f>
        <v/>
      </c>
      <c r="L247" s="19">
        <f>_xlfn.xlookup(tbl_MTG_Set[[#This Row],[Type Name]], tbl_MTG_Set_Type[Set Type], tbl_MTG_Set_Type[Buy Window Month End], "(Set Type not found)", 0, 1)</f>
        <v/>
      </c>
      <c r="M247" s="28">
        <f>tbl_MTG_Set[[#This Row],[Released On]]+tbl_MTG_Set[[#This Row],[Buy Window Month End]]*365.25/12</f>
        <v/>
      </c>
      <c r="N247" s="28">
        <f>AND(NOW()&gt;=tbl_MTG_Set[[#This Row],[Buy Window Start]], NOW()&lt;=tbl_MTG_Set[[#This Row],[Buy Window End]])</f>
        <v/>
      </c>
      <c r="O247" s="19">
        <f>_xlfn.xlookup(tbl_MTG_Set[[#This Row],[Type Name]], tbl_MTG_Set_Type[Set Type], tbl_MTG_Set_Type[Heavy Printing Window Month Start], "(Set Type not found)", 0, 1)</f>
        <v/>
      </c>
      <c r="P247" s="28">
        <f>tbl_MTG_Set[[#This Row],[Released On]]+tbl_MTG_Set[[#This Row],[Heavy Printing Window Month Start]]*365.25/12</f>
        <v/>
      </c>
      <c r="Q247" s="19">
        <f>_xlfn.xlookup(tbl_MTG_Set[[#This Row],[Type Name]], tbl_MTG_Set_Type[Set Type], tbl_MTG_Set_Type[Heavy Printing Window Month End], "(Set Type not found)", 0, 1)</f>
        <v/>
      </c>
      <c r="R247" s="28">
        <f>tbl_MTG_Set[[#This Row],[Released On]]+tbl_MTG_Set[[#This Row],[Heavy Printing Window Month End]]*365.25/12</f>
        <v/>
      </c>
      <c r="S247" s="28">
        <f>AND(NOW()&gt;=tbl_MTG_Set[[#This Row],[Heavy Printing Window Start]], NOW()&lt;=tbl_MTG_Set[[#This Row],[Heavy Printing Window End]])</f>
        <v/>
      </c>
      <c r="T247" s="19">
        <f>_xlfn.xlookup(tbl_MTG_Set[[#This Row],[Type Name]], tbl_MTG_Set_Type[Set Type], tbl_MTG_Set_Type[Sell Window Month Start], "(Set Type not found)", 0, 1)</f>
        <v/>
      </c>
      <c r="U247" s="28">
        <f>tbl_MTG_Set[[#This Row],[Released On]]+tbl_MTG_Set[[#This Row],[Sell Window Month Start]]*365.25/12</f>
        <v/>
      </c>
      <c r="V247" s="19">
        <f>_xlfn.xlookup(tbl_MTG_Set[[#This Row],[Type Name]], tbl_MTG_Set_Type[Set Type], tbl_MTG_Set_Type[Sell Window Month End], "(Set Type not found)", 0, 1)</f>
        <v/>
      </c>
      <c r="W247" s="28">
        <f>tbl_MTG_Set[[#This Row],[Released On]]+tbl_MTG_Set[[#This Row],[Sell Window Month End]]*365.25/12</f>
        <v/>
      </c>
      <c r="X247" s="28">
        <f>AND(NOW()&gt;=tbl_MTG_Set[[#This Row],[Sell Window Start]], NOW()&lt;=tbl_MTG_Set[[#This Row],[Sell Window End]])</f>
        <v/>
      </c>
      <c r="AG247" s="23" t="n"/>
      <c r="AH247" s="23" t="n"/>
      <c r="AJ247" s="23">
        <f t="array" ref="AJ247:AJ247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247" s="23">
        <f t="array" ref="AK247:AK247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247" s="24">
        <f>_xlfn.xlookup(tbl_MTG_Set[[#This Row],[Play Booster Box Product Id]], tbl_Product[Product Id], tbl_Product[Pack Size])</f>
        <v/>
      </c>
      <c r="AM247" s="23">
        <f>(tbl_MTG_Set[[#This Row],[Play Booster Box Cost]]+v_Item_Shipping_Cost_In)/tbl_MTG_Set[[#This Row],[Play Booster Box Size]]</f>
        <v/>
      </c>
      <c r="AN247" s="23" t="n"/>
      <c r="AO247" s="23" t="n"/>
      <c r="AP247" s="23" t="n"/>
      <c r="AQ247" s="23" t="n"/>
      <c r="AT247" s="23">
        <f>tbl_MTG_Set[[#This Row],[Play Booster Sell Price CardMarket]]*tbl_MTG_Set[[#This Row],[Play Booster Expected Market Value]]/tbl_MTG_Set[[#This Row],[Play Boost Sealed Market Value]]</f>
        <v/>
      </c>
    </row>
    <row r="248" ht="15" customHeight="1" s="20">
      <c r="A248" s="19" t="n">
        <v>603</v>
      </c>
      <c r="B248" s="19" t="inlineStr">
        <is>
          <t>Dragons of Tarkir Tokens TDTK</t>
        </is>
      </c>
      <c r="C248" s="19" t="n">
        <v>8</v>
      </c>
      <c r="D248" s="28" t="n">
        <v>42090</v>
      </c>
      <c r="F248" s="19" t="inlineStr">
        <is>
          <t>en es fr de it pt ja ko ru 汉语 漢語</t>
        </is>
      </c>
      <c r="G248" s="19" t="n">
        <v>1152</v>
      </c>
      <c r="H248" s="19">
        <f>MONTH(NOW())+12*YEAR(NOW())-MONTH(tbl_MTG_Set[[#This Row],[Released On]])-12*YEAR(tbl_MTG_Set[[#This Row],[Released On]])</f>
        <v/>
      </c>
      <c r="I248" s="19">
        <f>_xlfn.xlookup(tbl_MTG_Set[[#This Row],[Type Name]], tbl_MTG_Set_Type[Set Type], tbl_MTG_Set_Type[Index], "(Set Type not found)")</f>
        <v/>
      </c>
      <c r="J248" s="19">
        <f>_xlfn.xlookup(tbl_MTG_Set[[#This Row],[Type Name]], tbl_MTG_Set_Type[Set Type], tbl_MTG_Set_Type[Buy Window Month Start], "(Set Type not found)")</f>
        <v/>
      </c>
      <c r="K248" s="28">
        <f>tbl_MTG_Set[[#This Row],[Released On]]+tbl_MTG_Set[[#This Row],[Buy Window Month Start]]*365.25/12</f>
        <v/>
      </c>
      <c r="L248" s="19">
        <f>_xlfn.xlookup(tbl_MTG_Set[[#This Row],[Type Name]], tbl_MTG_Set_Type[Set Type], tbl_MTG_Set_Type[Buy Window Month End], "(Set Type not found)", 0, 1)</f>
        <v/>
      </c>
      <c r="M248" s="28">
        <f>tbl_MTG_Set[[#This Row],[Released On]]+tbl_MTG_Set[[#This Row],[Buy Window Month End]]*365.25/12</f>
        <v/>
      </c>
      <c r="N248" s="28">
        <f>AND(NOW()&gt;=tbl_MTG_Set[[#This Row],[Buy Window Start]], NOW()&lt;=tbl_MTG_Set[[#This Row],[Buy Window End]])</f>
        <v/>
      </c>
      <c r="O248" s="19">
        <f>_xlfn.xlookup(tbl_MTG_Set[[#This Row],[Type Name]], tbl_MTG_Set_Type[Set Type], tbl_MTG_Set_Type[Heavy Printing Window Month Start], "(Set Type not found)", 0, 1)</f>
        <v/>
      </c>
      <c r="P248" s="28">
        <f>tbl_MTG_Set[[#This Row],[Released On]]+tbl_MTG_Set[[#This Row],[Heavy Printing Window Month Start]]*365.25/12</f>
        <v/>
      </c>
      <c r="Q248" s="19">
        <f>_xlfn.xlookup(tbl_MTG_Set[[#This Row],[Type Name]], tbl_MTG_Set_Type[Set Type], tbl_MTG_Set_Type[Heavy Printing Window Month End], "(Set Type not found)", 0, 1)</f>
        <v/>
      </c>
      <c r="R248" s="28">
        <f>tbl_MTG_Set[[#This Row],[Released On]]+tbl_MTG_Set[[#This Row],[Heavy Printing Window Month End]]*365.25/12</f>
        <v/>
      </c>
      <c r="S248" s="28">
        <f>AND(NOW()&gt;=tbl_MTG_Set[[#This Row],[Heavy Printing Window Start]], NOW()&lt;=tbl_MTG_Set[[#This Row],[Heavy Printing Window End]])</f>
        <v/>
      </c>
      <c r="T248" s="19">
        <f>_xlfn.xlookup(tbl_MTG_Set[[#This Row],[Type Name]], tbl_MTG_Set_Type[Set Type], tbl_MTG_Set_Type[Sell Window Month Start], "(Set Type not found)", 0, 1)</f>
        <v/>
      </c>
      <c r="U248" s="28">
        <f>tbl_MTG_Set[[#This Row],[Released On]]+tbl_MTG_Set[[#This Row],[Sell Window Month Start]]*365.25/12</f>
        <v/>
      </c>
      <c r="V248" s="19">
        <f>_xlfn.xlookup(tbl_MTG_Set[[#This Row],[Type Name]], tbl_MTG_Set_Type[Set Type], tbl_MTG_Set_Type[Sell Window Month End], "(Set Type not found)", 0, 1)</f>
        <v/>
      </c>
      <c r="W248" s="28">
        <f>tbl_MTG_Set[[#This Row],[Released On]]+tbl_MTG_Set[[#This Row],[Sell Window Month End]]*365.25/12</f>
        <v/>
      </c>
      <c r="X248" s="28">
        <f>AND(NOW()&gt;=tbl_MTG_Set[[#This Row],[Sell Window Start]], NOW()&lt;=tbl_MTG_Set[[#This Row],[Sell Window End]])</f>
        <v/>
      </c>
      <c r="AG248" s="23" t="n"/>
      <c r="AH248" s="23" t="n"/>
      <c r="AJ248" s="23">
        <f t="array" ref="AJ248:AJ248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248" s="23">
        <f t="array" ref="AK248:AK248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248" s="24">
        <f>_xlfn.xlookup(tbl_MTG_Set[[#This Row],[Play Booster Box Product Id]], tbl_Product[Product Id], tbl_Product[Pack Size])</f>
        <v/>
      </c>
      <c r="AM248" s="23">
        <f>(tbl_MTG_Set[[#This Row],[Play Booster Box Cost]]+v_Item_Shipping_Cost_In)/tbl_MTG_Set[[#This Row],[Play Booster Box Size]]</f>
        <v/>
      </c>
      <c r="AN248" s="23" t="n"/>
      <c r="AO248" s="23" t="n"/>
      <c r="AP248" s="23" t="n"/>
      <c r="AQ248" s="23" t="n"/>
      <c r="AT248" s="23">
        <f>tbl_MTG_Set[[#This Row],[Play Booster Sell Price CardMarket]]*tbl_MTG_Set[[#This Row],[Play Booster Expected Market Value]]/tbl_MTG_Set[[#This Row],[Play Boost Sealed Market Value]]</f>
        <v/>
      </c>
    </row>
    <row r="249" ht="15" customHeight="1" s="20">
      <c r="A249" s="19" t="n">
        <v>620</v>
      </c>
      <c r="B249" s="19" t="inlineStr">
        <is>
          <t>Duel Decks Anthology: Divine vs. Demonic DVD</t>
        </is>
      </c>
      <c r="C249" s="19" t="n">
        <v>62</v>
      </c>
      <c r="D249" s="28" t="n">
        <v>41978</v>
      </c>
      <c r="F249" s="19" t="inlineStr">
        <is>
          <t>en es fr de it pt ja ko ru 汉语 漢語</t>
        </is>
      </c>
      <c r="G249" s="19" t="n">
        <v>1186</v>
      </c>
      <c r="H249" s="19">
        <f>MONTH(NOW())+12*YEAR(NOW())-MONTH(tbl_MTG_Set[[#This Row],[Released On]])-12*YEAR(tbl_MTG_Set[[#This Row],[Released On]])</f>
        <v/>
      </c>
      <c r="I249" s="19">
        <f>_xlfn.xlookup(tbl_MTG_Set[[#This Row],[Type Name]], tbl_MTG_Set_Type[Set Type], tbl_MTG_Set_Type[Index], "(Set Type not found)")</f>
        <v/>
      </c>
      <c r="J249" s="19">
        <f>_xlfn.xlookup(tbl_MTG_Set[[#This Row],[Type Name]], tbl_MTG_Set_Type[Set Type], tbl_MTG_Set_Type[Buy Window Month Start], "(Set Type not found)")</f>
        <v/>
      </c>
      <c r="K249" s="28">
        <f>tbl_MTG_Set[[#This Row],[Released On]]+tbl_MTG_Set[[#This Row],[Buy Window Month Start]]*365.25/12</f>
        <v/>
      </c>
      <c r="L249" s="19">
        <f>_xlfn.xlookup(tbl_MTG_Set[[#This Row],[Type Name]], tbl_MTG_Set_Type[Set Type], tbl_MTG_Set_Type[Buy Window Month End], "(Set Type not found)", 0, 1)</f>
        <v/>
      </c>
      <c r="M249" s="28">
        <f>tbl_MTG_Set[[#This Row],[Released On]]+tbl_MTG_Set[[#This Row],[Buy Window Month End]]*365.25/12</f>
        <v/>
      </c>
      <c r="N249" s="28">
        <f>AND(NOW()&gt;=tbl_MTG_Set[[#This Row],[Buy Window Start]], NOW()&lt;=tbl_MTG_Set[[#This Row],[Buy Window End]])</f>
        <v/>
      </c>
      <c r="O249" s="19">
        <f>_xlfn.xlookup(tbl_MTG_Set[[#This Row],[Type Name]], tbl_MTG_Set_Type[Set Type], tbl_MTG_Set_Type[Heavy Printing Window Month Start], "(Set Type not found)", 0, 1)</f>
        <v/>
      </c>
      <c r="P249" s="28">
        <f>tbl_MTG_Set[[#This Row],[Released On]]+tbl_MTG_Set[[#This Row],[Heavy Printing Window Month Start]]*365.25/12</f>
        <v/>
      </c>
      <c r="Q249" s="19">
        <f>_xlfn.xlookup(tbl_MTG_Set[[#This Row],[Type Name]], tbl_MTG_Set_Type[Set Type], tbl_MTG_Set_Type[Heavy Printing Window Month End], "(Set Type not found)", 0, 1)</f>
        <v/>
      </c>
      <c r="R249" s="28">
        <f>tbl_MTG_Set[[#This Row],[Released On]]+tbl_MTG_Set[[#This Row],[Heavy Printing Window Month End]]*365.25/12</f>
        <v/>
      </c>
      <c r="S249" s="28">
        <f>AND(NOW()&gt;=tbl_MTG_Set[[#This Row],[Heavy Printing Window Start]], NOW()&lt;=tbl_MTG_Set[[#This Row],[Heavy Printing Window End]])</f>
        <v/>
      </c>
      <c r="T249" s="19">
        <f>_xlfn.xlookup(tbl_MTG_Set[[#This Row],[Type Name]], tbl_MTG_Set_Type[Set Type], tbl_MTG_Set_Type[Sell Window Month Start], "(Set Type not found)", 0, 1)</f>
        <v/>
      </c>
      <c r="U249" s="28">
        <f>tbl_MTG_Set[[#This Row],[Released On]]+tbl_MTG_Set[[#This Row],[Sell Window Month Start]]*365.25/12</f>
        <v/>
      </c>
      <c r="V249" s="19">
        <f>_xlfn.xlookup(tbl_MTG_Set[[#This Row],[Type Name]], tbl_MTG_Set_Type[Set Type], tbl_MTG_Set_Type[Sell Window Month End], "(Set Type not found)", 0, 1)</f>
        <v/>
      </c>
      <c r="W249" s="28">
        <f>tbl_MTG_Set[[#This Row],[Released On]]+tbl_MTG_Set[[#This Row],[Sell Window Month End]]*365.25/12</f>
        <v/>
      </c>
      <c r="X249" s="28">
        <f>AND(NOW()&gt;=tbl_MTG_Set[[#This Row],[Sell Window Start]], NOW()&lt;=tbl_MTG_Set[[#This Row],[Sell Window End]])</f>
        <v/>
      </c>
      <c r="AG249" s="23" t="n"/>
      <c r="AH249" s="23" t="n"/>
      <c r="AJ249" s="23">
        <f t="array" ref="AJ249:AJ249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249" s="23">
        <f t="array" ref="AK249:AK249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249" s="24">
        <f>_xlfn.xlookup(tbl_MTG_Set[[#This Row],[Play Booster Box Product Id]], tbl_Product[Product Id], tbl_Product[Pack Size])</f>
        <v/>
      </c>
      <c r="AM249" s="23">
        <f>(tbl_MTG_Set[[#This Row],[Play Booster Box Cost]]+v_Item_Shipping_Cost_In)/tbl_MTG_Set[[#This Row],[Play Booster Box Size]]</f>
        <v/>
      </c>
      <c r="AN249" s="23" t="n"/>
      <c r="AO249" s="23" t="n"/>
      <c r="AP249" s="23" t="n"/>
      <c r="AQ249" s="23" t="n"/>
      <c r="AT249" s="23">
        <f>tbl_MTG_Set[[#This Row],[Play Booster Sell Price CardMarket]]*tbl_MTG_Set[[#This Row],[Play Booster Expected Market Value]]/tbl_MTG_Set[[#This Row],[Play Boost Sealed Market Value]]</f>
        <v/>
      </c>
    </row>
    <row r="250" ht="15" customHeight="1" s="20">
      <c r="A250" s="19" t="n">
        <v>621</v>
      </c>
      <c r="B250" s="19" t="inlineStr">
        <is>
          <t>Duel Decks Anthology: Divine vs. Demonic Tokens TDVD</t>
        </is>
      </c>
      <c r="C250" s="19" t="n">
        <v>3</v>
      </c>
      <c r="D250" s="28" t="n">
        <v>41978</v>
      </c>
      <c r="F250" s="19" t="inlineStr">
        <is>
          <t>en es fr de it pt ja ko ru 汉语 漢語</t>
        </is>
      </c>
      <c r="G250" s="19" t="n">
        <v>1188</v>
      </c>
      <c r="H250" s="19">
        <f>MONTH(NOW())+12*YEAR(NOW())-MONTH(tbl_MTG_Set[[#This Row],[Released On]])-12*YEAR(tbl_MTG_Set[[#This Row],[Released On]])</f>
        <v/>
      </c>
      <c r="I250" s="19">
        <f>_xlfn.xlookup(tbl_MTG_Set[[#This Row],[Type Name]], tbl_MTG_Set_Type[Set Type], tbl_MTG_Set_Type[Index], "(Set Type not found)")</f>
        <v/>
      </c>
      <c r="J250" s="19">
        <f>_xlfn.xlookup(tbl_MTG_Set[[#This Row],[Type Name]], tbl_MTG_Set_Type[Set Type], tbl_MTG_Set_Type[Buy Window Month Start], "(Set Type not found)")</f>
        <v/>
      </c>
      <c r="K250" s="28">
        <f>tbl_MTG_Set[[#This Row],[Released On]]+tbl_MTG_Set[[#This Row],[Buy Window Month Start]]*365.25/12</f>
        <v/>
      </c>
      <c r="L250" s="19">
        <f>_xlfn.xlookup(tbl_MTG_Set[[#This Row],[Type Name]], tbl_MTG_Set_Type[Set Type], tbl_MTG_Set_Type[Buy Window Month End], "(Set Type not found)", 0, 1)</f>
        <v/>
      </c>
      <c r="M250" s="28">
        <f>tbl_MTG_Set[[#This Row],[Released On]]+tbl_MTG_Set[[#This Row],[Buy Window Month End]]*365.25/12</f>
        <v/>
      </c>
      <c r="N250" s="28">
        <f>AND(NOW()&gt;=tbl_MTG_Set[[#This Row],[Buy Window Start]], NOW()&lt;=tbl_MTG_Set[[#This Row],[Buy Window End]])</f>
        <v/>
      </c>
      <c r="O250" s="19">
        <f>_xlfn.xlookup(tbl_MTG_Set[[#This Row],[Type Name]], tbl_MTG_Set_Type[Set Type], tbl_MTG_Set_Type[Heavy Printing Window Month Start], "(Set Type not found)", 0, 1)</f>
        <v/>
      </c>
      <c r="P250" s="28">
        <f>tbl_MTG_Set[[#This Row],[Released On]]+tbl_MTG_Set[[#This Row],[Heavy Printing Window Month Start]]*365.25/12</f>
        <v/>
      </c>
      <c r="Q250" s="19">
        <f>_xlfn.xlookup(tbl_MTG_Set[[#This Row],[Type Name]], tbl_MTG_Set_Type[Set Type], tbl_MTG_Set_Type[Heavy Printing Window Month End], "(Set Type not found)", 0, 1)</f>
        <v/>
      </c>
      <c r="R250" s="28">
        <f>tbl_MTG_Set[[#This Row],[Released On]]+tbl_MTG_Set[[#This Row],[Heavy Printing Window Month End]]*365.25/12</f>
        <v/>
      </c>
      <c r="S250" s="28">
        <f>AND(NOW()&gt;=tbl_MTG_Set[[#This Row],[Heavy Printing Window Start]], NOW()&lt;=tbl_MTG_Set[[#This Row],[Heavy Printing Window End]])</f>
        <v/>
      </c>
      <c r="T250" s="19">
        <f>_xlfn.xlookup(tbl_MTG_Set[[#This Row],[Type Name]], tbl_MTG_Set_Type[Set Type], tbl_MTG_Set_Type[Sell Window Month Start], "(Set Type not found)", 0, 1)</f>
        <v/>
      </c>
      <c r="U250" s="28">
        <f>tbl_MTG_Set[[#This Row],[Released On]]+tbl_MTG_Set[[#This Row],[Sell Window Month Start]]*365.25/12</f>
        <v/>
      </c>
      <c r="V250" s="19">
        <f>_xlfn.xlookup(tbl_MTG_Set[[#This Row],[Type Name]], tbl_MTG_Set_Type[Set Type], tbl_MTG_Set_Type[Sell Window Month End], "(Set Type not found)", 0, 1)</f>
        <v/>
      </c>
      <c r="W250" s="28">
        <f>tbl_MTG_Set[[#This Row],[Released On]]+tbl_MTG_Set[[#This Row],[Sell Window Month End]]*365.25/12</f>
        <v/>
      </c>
      <c r="X250" s="28">
        <f>AND(NOW()&gt;=tbl_MTG_Set[[#This Row],[Sell Window Start]], NOW()&lt;=tbl_MTG_Set[[#This Row],[Sell Window End]])</f>
        <v/>
      </c>
      <c r="AG250" s="23" t="n"/>
      <c r="AH250" s="23" t="n"/>
      <c r="AJ250" s="23">
        <f t="array" ref="AJ250:AJ250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250" s="23">
        <f t="array" ref="AK250:AK250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250" s="24">
        <f>_xlfn.xlookup(tbl_MTG_Set[[#This Row],[Play Booster Box Product Id]], tbl_Product[Product Id], tbl_Product[Pack Size])</f>
        <v/>
      </c>
      <c r="AM250" s="23">
        <f>(tbl_MTG_Set[[#This Row],[Play Booster Box Cost]]+v_Item_Shipping_Cost_In)/tbl_MTG_Set[[#This Row],[Play Booster Box Size]]</f>
        <v/>
      </c>
      <c r="AN250" s="23" t="n"/>
      <c r="AO250" s="23" t="n"/>
      <c r="AP250" s="23" t="n"/>
      <c r="AQ250" s="23" t="n"/>
      <c r="AT250" s="23">
        <f>tbl_MTG_Set[[#This Row],[Play Booster Sell Price CardMarket]]*tbl_MTG_Set[[#This Row],[Play Booster Expected Market Value]]/tbl_MTG_Set[[#This Row],[Play Boost Sealed Market Value]]</f>
        <v/>
      </c>
    </row>
    <row r="251" ht="15" customHeight="1" s="20">
      <c r="A251" s="19" t="n">
        <v>614</v>
      </c>
      <c r="B251" s="19" t="inlineStr">
        <is>
          <t>Duel Decks Anthology: Elves vs. Goblins EVG</t>
        </is>
      </c>
      <c r="C251" s="19" t="n">
        <v>62</v>
      </c>
      <c r="D251" s="28" t="n">
        <v>41978</v>
      </c>
      <c r="F251" s="19" t="inlineStr">
        <is>
          <t>en es fr de it pt ja ko ru 汉语 漢語</t>
        </is>
      </c>
      <c r="G251" s="19" t="n">
        <v>1174</v>
      </c>
      <c r="H251" s="19">
        <f>MONTH(NOW())+12*YEAR(NOW())-MONTH(tbl_MTG_Set[[#This Row],[Released On]])-12*YEAR(tbl_MTG_Set[[#This Row],[Released On]])</f>
        <v/>
      </c>
      <c r="I251" s="19">
        <f>_xlfn.xlookup(tbl_MTG_Set[[#This Row],[Type Name]], tbl_MTG_Set_Type[Set Type], tbl_MTG_Set_Type[Index], "(Set Type not found)")</f>
        <v/>
      </c>
      <c r="J251" s="19">
        <f>_xlfn.xlookup(tbl_MTG_Set[[#This Row],[Type Name]], tbl_MTG_Set_Type[Set Type], tbl_MTG_Set_Type[Buy Window Month Start], "(Set Type not found)")</f>
        <v/>
      </c>
      <c r="K251" s="28">
        <f>tbl_MTG_Set[[#This Row],[Released On]]+tbl_MTG_Set[[#This Row],[Buy Window Month Start]]*365.25/12</f>
        <v/>
      </c>
      <c r="L251" s="19">
        <f>_xlfn.xlookup(tbl_MTG_Set[[#This Row],[Type Name]], tbl_MTG_Set_Type[Set Type], tbl_MTG_Set_Type[Buy Window Month End], "(Set Type not found)", 0, 1)</f>
        <v/>
      </c>
      <c r="M251" s="28">
        <f>tbl_MTG_Set[[#This Row],[Released On]]+tbl_MTG_Set[[#This Row],[Buy Window Month End]]*365.25/12</f>
        <v/>
      </c>
      <c r="N251" s="28">
        <f>AND(NOW()&gt;=tbl_MTG_Set[[#This Row],[Buy Window Start]], NOW()&lt;=tbl_MTG_Set[[#This Row],[Buy Window End]])</f>
        <v/>
      </c>
      <c r="O251" s="19">
        <f>_xlfn.xlookup(tbl_MTG_Set[[#This Row],[Type Name]], tbl_MTG_Set_Type[Set Type], tbl_MTG_Set_Type[Heavy Printing Window Month Start], "(Set Type not found)", 0, 1)</f>
        <v/>
      </c>
      <c r="P251" s="28">
        <f>tbl_MTG_Set[[#This Row],[Released On]]+tbl_MTG_Set[[#This Row],[Heavy Printing Window Month Start]]*365.25/12</f>
        <v/>
      </c>
      <c r="Q251" s="19">
        <f>_xlfn.xlookup(tbl_MTG_Set[[#This Row],[Type Name]], tbl_MTG_Set_Type[Set Type], tbl_MTG_Set_Type[Heavy Printing Window Month End], "(Set Type not found)", 0, 1)</f>
        <v/>
      </c>
      <c r="R251" s="28">
        <f>tbl_MTG_Set[[#This Row],[Released On]]+tbl_MTG_Set[[#This Row],[Heavy Printing Window Month End]]*365.25/12</f>
        <v/>
      </c>
      <c r="S251" s="28">
        <f>AND(NOW()&gt;=tbl_MTG_Set[[#This Row],[Heavy Printing Window Start]], NOW()&lt;=tbl_MTG_Set[[#This Row],[Heavy Printing Window End]])</f>
        <v/>
      </c>
      <c r="T251" s="19">
        <f>_xlfn.xlookup(tbl_MTG_Set[[#This Row],[Type Name]], tbl_MTG_Set_Type[Set Type], tbl_MTG_Set_Type[Sell Window Month Start], "(Set Type not found)", 0, 1)</f>
        <v/>
      </c>
      <c r="U251" s="28">
        <f>tbl_MTG_Set[[#This Row],[Released On]]+tbl_MTG_Set[[#This Row],[Sell Window Month Start]]*365.25/12</f>
        <v/>
      </c>
      <c r="V251" s="19">
        <f>_xlfn.xlookup(tbl_MTG_Set[[#This Row],[Type Name]], tbl_MTG_Set_Type[Set Type], tbl_MTG_Set_Type[Sell Window Month End], "(Set Type not found)", 0, 1)</f>
        <v/>
      </c>
      <c r="W251" s="28">
        <f>tbl_MTG_Set[[#This Row],[Released On]]+tbl_MTG_Set[[#This Row],[Sell Window Month End]]*365.25/12</f>
        <v/>
      </c>
      <c r="X251" s="28">
        <f>AND(NOW()&gt;=tbl_MTG_Set[[#This Row],[Sell Window Start]], NOW()&lt;=tbl_MTG_Set[[#This Row],[Sell Window End]])</f>
        <v/>
      </c>
      <c r="AG251" s="23" t="n"/>
      <c r="AH251" s="23" t="n"/>
      <c r="AJ251" s="23">
        <f t="array" ref="AJ251:AJ251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251" s="23">
        <f t="array" ref="AK251:AK251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251" s="24">
        <f>_xlfn.xlookup(tbl_MTG_Set[[#This Row],[Play Booster Box Product Id]], tbl_Product[Product Id], tbl_Product[Pack Size])</f>
        <v/>
      </c>
      <c r="AM251" s="23">
        <f>(tbl_MTG_Set[[#This Row],[Play Booster Box Cost]]+v_Item_Shipping_Cost_In)/tbl_MTG_Set[[#This Row],[Play Booster Box Size]]</f>
        <v/>
      </c>
      <c r="AN251" s="23" t="n"/>
      <c r="AO251" s="23" t="n"/>
      <c r="AP251" s="23" t="n"/>
      <c r="AQ251" s="23" t="n"/>
      <c r="AT251" s="23">
        <f>tbl_MTG_Set[[#This Row],[Play Booster Sell Price CardMarket]]*tbl_MTG_Set[[#This Row],[Play Booster Expected Market Value]]/tbl_MTG_Set[[#This Row],[Play Boost Sealed Market Value]]</f>
        <v/>
      </c>
    </row>
    <row r="252" ht="15" customHeight="1" s="20">
      <c r="A252" s="19" t="n">
        <v>615</v>
      </c>
      <c r="B252" s="19" t="inlineStr">
        <is>
          <t>Duel Decks Anthology: Elves vs. Goblins Tokens TEVG</t>
        </is>
      </c>
      <c r="C252" s="19" t="n">
        <v>3</v>
      </c>
      <c r="D252" s="28" t="n">
        <v>41978</v>
      </c>
      <c r="F252" s="19" t="inlineStr">
        <is>
          <t>en es fr de it pt ja ko ru 汉语 漢語</t>
        </is>
      </c>
      <c r="G252" s="19" t="n">
        <v>1176</v>
      </c>
      <c r="H252" s="19">
        <f>MONTH(NOW())+12*YEAR(NOW())-MONTH(tbl_MTG_Set[[#This Row],[Released On]])-12*YEAR(tbl_MTG_Set[[#This Row],[Released On]])</f>
        <v/>
      </c>
      <c r="I252" s="19">
        <f>_xlfn.xlookup(tbl_MTG_Set[[#This Row],[Type Name]], tbl_MTG_Set_Type[Set Type], tbl_MTG_Set_Type[Index], "(Set Type not found)")</f>
        <v/>
      </c>
      <c r="J252" s="19">
        <f>_xlfn.xlookup(tbl_MTG_Set[[#This Row],[Type Name]], tbl_MTG_Set_Type[Set Type], tbl_MTG_Set_Type[Buy Window Month Start], "(Set Type not found)")</f>
        <v/>
      </c>
      <c r="K252" s="28">
        <f>tbl_MTG_Set[[#This Row],[Released On]]+tbl_MTG_Set[[#This Row],[Buy Window Month Start]]*365.25/12</f>
        <v/>
      </c>
      <c r="L252" s="19">
        <f>_xlfn.xlookup(tbl_MTG_Set[[#This Row],[Type Name]], tbl_MTG_Set_Type[Set Type], tbl_MTG_Set_Type[Buy Window Month End], "(Set Type not found)", 0, 1)</f>
        <v/>
      </c>
      <c r="M252" s="28">
        <f>tbl_MTG_Set[[#This Row],[Released On]]+tbl_MTG_Set[[#This Row],[Buy Window Month End]]*365.25/12</f>
        <v/>
      </c>
      <c r="N252" s="28">
        <f>AND(NOW()&gt;=tbl_MTG_Set[[#This Row],[Buy Window Start]], NOW()&lt;=tbl_MTG_Set[[#This Row],[Buy Window End]])</f>
        <v/>
      </c>
      <c r="O252" s="19">
        <f>_xlfn.xlookup(tbl_MTG_Set[[#This Row],[Type Name]], tbl_MTG_Set_Type[Set Type], tbl_MTG_Set_Type[Heavy Printing Window Month Start], "(Set Type not found)", 0, 1)</f>
        <v/>
      </c>
      <c r="P252" s="28">
        <f>tbl_MTG_Set[[#This Row],[Released On]]+tbl_MTG_Set[[#This Row],[Heavy Printing Window Month Start]]*365.25/12</f>
        <v/>
      </c>
      <c r="Q252" s="19">
        <f>_xlfn.xlookup(tbl_MTG_Set[[#This Row],[Type Name]], tbl_MTG_Set_Type[Set Type], tbl_MTG_Set_Type[Heavy Printing Window Month End], "(Set Type not found)", 0, 1)</f>
        <v/>
      </c>
      <c r="R252" s="28">
        <f>tbl_MTG_Set[[#This Row],[Released On]]+tbl_MTG_Set[[#This Row],[Heavy Printing Window Month End]]*365.25/12</f>
        <v/>
      </c>
      <c r="S252" s="28">
        <f>AND(NOW()&gt;=tbl_MTG_Set[[#This Row],[Heavy Printing Window Start]], NOW()&lt;=tbl_MTG_Set[[#This Row],[Heavy Printing Window End]])</f>
        <v/>
      </c>
      <c r="T252" s="19">
        <f>_xlfn.xlookup(tbl_MTG_Set[[#This Row],[Type Name]], tbl_MTG_Set_Type[Set Type], tbl_MTG_Set_Type[Sell Window Month Start], "(Set Type not found)", 0, 1)</f>
        <v/>
      </c>
      <c r="U252" s="28">
        <f>tbl_MTG_Set[[#This Row],[Released On]]+tbl_MTG_Set[[#This Row],[Sell Window Month Start]]*365.25/12</f>
        <v/>
      </c>
      <c r="V252" s="19">
        <f>_xlfn.xlookup(tbl_MTG_Set[[#This Row],[Type Name]], tbl_MTG_Set_Type[Set Type], tbl_MTG_Set_Type[Sell Window Month End], "(Set Type not found)", 0, 1)</f>
        <v/>
      </c>
      <c r="W252" s="28">
        <f>tbl_MTG_Set[[#This Row],[Released On]]+tbl_MTG_Set[[#This Row],[Sell Window Month End]]*365.25/12</f>
        <v/>
      </c>
      <c r="X252" s="28">
        <f>AND(NOW()&gt;=tbl_MTG_Set[[#This Row],[Sell Window Start]], NOW()&lt;=tbl_MTG_Set[[#This Row],[Sell Window End]])</f>
        <v/>
      </c>
      <c r="AG252" s="23" t="n"/>
      <c r="AH252" s="23" t="n"/>
      <c r="AJ252" s="23">
        <f t="array" ref="AJ252:AJ252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252" s="23">
        <f t="array" ref="AK252:AK252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252" s="24">
        <f>_xlfn.xlookup(tbl_MTG_Set[[#This Row],[Play Booster Box Product Id]], tbl_Product[Product Id], tbl_Product[Pack Size])</f>
        <v/>
      </c>
      <c r="AM252" s="23">
        <f>(tbl_MTG_Set[[#This Row],[Play Booster Box Cost]]+v_Item_Shipping_Cost_In)/tbl_MTG_Set[[#This Row],[Play Booster Box Size]]</f>
        <v/>
      </c>
      <c r="AN252" s="23" t="n"/>
      <c r="AO252" s="23" t="n"/>
      <c r="AP252" s="23" t="n"/>
      <c r="AQ252" s="23" t="n"/>
      <c r="AT252" s="23">
        <f>tbl_MTG_Set[[#This Row],[Play Booster Sell Price CardMarket]]*tbl_MTG_Set[[#This Row],[Play Booster Expected Market Value]]/tbl_MTG_Set[[#This Row],[Play Boost Sealed Market Value]]</f>
        <v/>
      </c>
    </row>
    <row r="253" ht="15" customHeight="1" s="20">
      <c r="A253" s="19" t="n">
        <v>616</v>
      </c>
      <c r="B253" s="19" t="inlineStr">
        <is>
          <t>Duel Decks Anthology: Garruk vs. Liliana GVL</t>
        </is>
      </c>
      <c r="C253" s="19" t="n">
        <v>63</v>
      </c>
      <c r="D253" s="28" t="n">
        <v>41978</v>
      </c>
      <c r="F253" s="19" t="inlineStr">
        <is>
          <t>en es fr de it pt ja ko ru 汉语 漢語</t>
        </is>
      </c>
      <c r="G253" s="19" t="n">
        <v>1178</v>
      </c>
      <c r="H253" s="19">
        <f>MONTH(NOW())+12*YEAR(NOW())-MONTH(tbl_MTG_Set[[#This Row],[Released On]])-12*YEAR(tbl_MTG_Set[[#This Row],[Released On]])</f>
        <v/>
      </c>
      <c r="I253" s="19">
        <f>_xlfn.xlookup(tbl_MTG_Set[[#This Row],[Type Name]], tbl_MTG_Set_Type[Set Type], tbl_MTG_Set_Type[Index], "(Set Type not found)")</f>
        <v/>
      </c>
      <c r="J253" s="19">
        <f>_xlfn.xlookup(tbl_MTG_Set[[#This Row],[Type Name]], tbl_MTG_Set_Type[Set Type], tbl_MTG_Set_Type[Buy Window Month Start], "(Set Type not found)")</f>
        <v/>
      </c>
      <c r="K253" s="28">
        <f>tbl_MTG_Set[[#This Row],[Released On]]+tbl_MTG_Set[[#This Row],[Buy Window Month Start]]*365.25/12</f>
        <v/>
      </c>
      <c r="L253" s="19">
        <f>_xlfn.xlookup(tbl_MTG_Set[[#This Row],[Type Name]], tbl_MTG_Set_Type[Set Type], tbl_MTG_Set_Type[Buy Window Month End], "(Set Type not found)", 0, 1)</f>
        <v/>
      </c>
      <c r="M253" s="28">
        <f>tbl_MTG_Set[[#This Row],[Released On]]+tbl_MTG_Set[[#This Row],[Buy Window Month End]]*365.25/12</f>
        <v/>
      </c>
      <c r="N253" s="28">
        <f>AND(NOW()&gt;=tbl_MTG_Set[[#This Row],[Buy Window Start]], NOW()&lt;=tbl_MTG_Set[[#This Row],[Buy Window End]])</f>
        <v/>
      </c>
      <c r="O253" s="19">
        <f>_xlfn.xlookup(tbl_MTG_Set[[#This Row],[Type Name]], tbl_MTG_Set_Type[Set Type], tbl_MTG_Set_Type[Heavy Printing Window Month Start], "(Set Type not found)", 0, 1)</f>
        <v/>
      </c>
      <c r="P253" s="28">
        <f>tbl_MTG_Set[[#This Row],[Released On]]+tbl_MTG_Set[[#This Row],[Heavy Printing Window Month Start]]*365.25/12</f>
        <v/>
      </c>
      <c r="Q253" s="19">
        <f>_xlfn.xlookup(tbl_MTG_Set[[#This Row],[Type Name]], tbl_MTG_Set_Type[Set Type], tbl_MTG_Set_Type[Heavy Printing Window Month End], "(Set Type not found)", 0, 1)</f>
        <v/>
      </c>
      <c r="R253" s="28">
        <f>tbl_MTG_Set[[#This Row],[Released On]]+tbl_MTG_Set[[#This Row],[Heavy Printing Window Month End]]*365.25/12</f>
        <v/>
      </c>
      <c r="S253" s="28">
        <f>AND(NOW()&gt;=tbl_MTG_Set[[#This Row],[Heavy Printing Window Start]], NOW()&lt;=tbl_MTG_Set[[#This Row],[Heavy Printing Window End]])</f>
        <v/>
      </c>
      <c r="T253" s="19">
        <f>_xlfn.xlookup(tbl_MTG_Set[[#This Row],[Type Name]], tbl_MTG_Set_Type[Set Type], tbl_MTG_Set_Type[Sell Window Month Start], "(Set Type not found)", 0, 1)</f>
        <v/>
      </c>
      <c r="U253" s="28">
        <f>tbl_MTG_Set[[#This Row],[Released On]]+tbl_MTG_Set[[#This Row],[Sell Window Month Start]]*365.25/12</f>
        <v/>
      </c>
      <c r="V253" s="19">
        <f>_xlfn.xlookup(tbl_MTG_Set[[#This Row],[Type Name]], tbl_MTG_Set_Type[Set Type], tbl_MTG_Set_Type[Sell Window Month End], "(Set Type not found)", 0, 1)</f>
        <v/>
      </c>
      <c r="W253" s="28">
        <f>tbl_MTG_Set[[#This Row],[Released On]]+tbl_MTG_Set[[#This Row],[Sell Window Month End]]*365.25/12</f>
        <v/>
      </c>
      <c r="X253" s="28">
        <f>AND(NOW()&gt;=tbl_MTG_Set[[#This Row],[Sell Window Start]], NOW()&lt;=tbl_MTG_Set[[#This Row],[Sell Window End]])</f>
        <v/>
      </c>
      <c r="AG253" s="23" t="n"/>
      <c r="AH253" s="23" t="n"/>
      <c r="AJ253" s="23">
        <f t="array" ref="AJ253:AJ253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253" s="23">
        <f t="array" ref="AK253:AK253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253" s="24">
        <f>_xlfn.xlookup(tbl_MTG_Set[[#This Row],[Play Booster Box Product Id]], tbl_Product[Product Id], tbl_Product[Pack Size])</f>
        <v/>
      </c>
      <c r="AM253" s="23">
        <f>(tbl_MTG_Set[[#This Row],[Play Booster Box Cost]]+v_Item_Shipping_Cost_In)/tbl_MTG_Set[[#This Row],[Play Booster Box Size]]</f>
        <v/>
      </c>
      <c r="AN253" s="23" t="n"/>
      <c r="AO253" s="23" t="n"/>
      <c r="AP253" s="23" t="n"/>
      <c r="AQ253" s="23" t="n"/>
      <c r="AT253" s="23">
        <f>tbl_MTG_Set[[#This Row],[Play Booster Sell Price CardMarket]]*tbl_MTG_Set[[#This Row],[Play Booster Expected Market Value]]/tbl_MTG_Set[[#This Row],[Play Boost Sealed Market Value]]</f>
        <v/>
      </c>
    </row>
    <row r="254" ht="15" customHeight="1" s="20">
      <c r="A254" s="19" t="n">
        <v>617</v>
      </c>
      <c r="B254" s="19" t="inlineStr">
        <is>
          <t>Duel Decks Anthology: Garruk vs. Liliana Tokens TGVL</t>
        </is>
      </c>
      <c r="C254" s="19" t="n">
        <v>4</v>
      </c>
      <c r="D254" s="28" t="n">
        <v>41978</v>
      </c>
      <c r="F254" s="19" t="inlineStr">
        <is>
          <t>en es fr de it pt ja ko ru 汉语 漢語</t>
        </is>
      </c>
      <c r="G254" s="19" t="n">
        <v>1180</v>
      </c>
      <c r="H254" s="19">
        <f>MONTH(NOW())+12*YEAR(NOW())-MONTH(tbl_MTG_Set[[#This Row],[Released On]])-12*YEAR(tbl_MTG_Set[[#This Row],[Released On]])</f>
        <v/>
      </c>
      <c r="I254" s="19">
        <f>_xlfn.xlookup(tbl_MTG_Set[[#This Row],[Type Name]], tbl_MTG_Set_Type[Set Type], tbl_MTG_Set_Type[Index], "(Set Type not found)")</f>
        <v/>
      </c>
      <c r="J254" s="19">
        <f>_xlfn.xlookup(tbl_MTG_Set[[#This Row],[Type Name]], tbl_MTG_Set_Type[Set Type], tbl_MTG_Set_Type[Buy Window Month Start], "(Set Type not found)")</f>
        <v/>
      </c>
      <c r="K254" s="28">
        <f>tbl_MTG_Set[[#This Row],[Released On]]+tbl_MTG_Set[[#This Row],[Buy Window Month Start]]*365.25/12</f>
        <v/>
      </c>
      <c r="L254" s="19">
        <f>_xlfn.xlookup(tbl_MTG_Set[[#This Row],[Type Name]], tbl_MTG_Set_Type[Set Type], tbl_MTG_Set_Type[Buy Window Month End], "(Set Type not found)", 0, 1)</f>
        <v/>
      </c>
      <c r="M254" s="28">
        <f>tbl_MTG_Set[[#This Row],[Released On]]+tbl_MTG_Set[[#This Row],[Buy Window Month End]]*365.25/12</f>
        <v/>
      </c>
      <c r="N254" s="28">
        <f>AND(NOW()&gt;=tbl_MTG_Set[[#This Row],[Buy Window Start]], NOW()&lt;=tbl_MTG_Set[[#This Row],[Buy Window End]])</f>
        <v/>
      </c>
      <c r="O254" s="19">
        <f>_xlfn.xlookup(tbl_MTG_Set[[#This Row],[Type Name]], tbl_MTG_Set_Type[Set Type], tbl_MTG_Set_Type[Heavy Printing Window Month Start], "(Set Type not found)", 0, 1)</f>
        <v/>
      </c>
      <c r="P254" s="28">
        <f>tbl_MTG_Set[[#This Row],[Released On]]+tbl_MTG_Set[[#This Row],[Heavy Printing Window Month Start]]*365.25/12</f>
        <v/>
      </c>
      <c r="Q254" s="19">
        <f>_xlfn.xlookup(tbl_MTG_Set[[#This Row],[Type Name]], tbl_MTG_Set_Type[Set Type], tbl_MTG_Set_Type[Heavy Printing Window Month End], "(Set Type not found)", 0, 1)</f>
        <v/>
      </c>
      <c r="R254" s="28">
        <f>tbl_MTG_Set[[#This Row],[Released On]]+tbl_MTG_Set[[#This Row],[Heavy Printing Window Month End]]*365.25/12</f>
        <v/>
      </c>
      <c r="S254" s="28">
        <f>AND(NOW()&gt;=tbl_MTG_Set[[#This Row],[Heavy Printing Window Start]], NOW()&lt;=tbl_MTG_Set[[#This Row],[Heavy Printing Window End]])</f>
        <v/>
      </c>
      <c r="T254" s="19">
        <f>_xlfn.xlookup(tbl_MTG_Set[[#This Row],[Type Name]], tbl_MTG_Set_Type[Set Type], tbl_MTG_Set_Type[Sell Window Month Start], "(Set Type not found)", 0, 1)</f>
        <v/>
      </c>
      <c r="U254" s="28">
        <f>tbl_MTG_Set[[#This Row],[Released On]]+tbl_MTG_Set[[#This Row],[Sell Window Month Start]]*365.25/12</f>
        <v/>
      </c>
      <c r="V254" s="19">
        <f>_xlfn.xlookup(tbl_MTG_Set[[#This Row],[Type Name]], tbl_MTG_Set_Type[Set Type], tbl_MTG_Set_Type[Sell Window Month End], "(Set Type not found)", 0, 1)</f>
        <v/>
      </c>
      <c r="W254" s="28">
        <f>tbl_MTG_Set[[#This Row],[Released On]]+tbl_MTG_Set[[#This Row],[Sell Window Month End]]*365.25/12</f>
        <v/>
      </c>
      <c r="X254" s="28">
        <f>AND(NOW()&gt;=tbl_MTG_Set[[#This Row],[Sell Window Start]], NOW()&lt;=tbl_MTG_Set[[#This Row],[Sell Window End]])</f>
        <v/>
      </c>
      <c r="AG254" s="23" t="n"/>
      <c r="AH254" s="23" t="n"/>
      <c r="AJ254" s="23">
        <f t="array" ref="AJ254:AJ254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254" s="23">
        <f t="array" ref="AK254:AK254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254" s="24">
        <f>_xlfn.xlookup(tbl_MTG_Set[[#This Row],[Play Booster Box Product Id]], tbl_Product[Product Id], tbl_Product[Pack Size])</f>
        <v/>
      </c>
      <c r="AM254" s="23">
        <f>(tbl_MTG_Set[[#This Row],[Play Booster Box Cost]]+v_Item_Shipping_Cost_In)/tbl_MTG_Set[[#This Row],[Play Booster Box Size]]</f>
        <v/>
      </c>
      <c r="AN254" s="23" t="n"/>
      <c r="AO254" s="23" t="n"/>
      <c r="AP254" s="23" t="n"/>
      <c r="AQ254" s="23" t="n"/>
      <c r="AT254" s="23">
        <f>tbl_MTG_Set[[#This Row],[Play Booster Sell Price CardMarket]]*tbl_MTG_Set[[#This Row],[Play Booster Expected Market Value]]/tbl_MTG_Set[[#This Row],[Play Boost Sealed Market Value]]</f>
        <v/>
      </c>
    </row>
    <row r="255" ht="15" customHeight="1" s="20">
      <c r="A255" s="19" t="n">
        <v>618</v>
      </c>
      <c r="B255" s="19" t="inlineStr">
        <is>
          <t>Duel Decks Anthology: Jace vs. Chandra JVC</t>
        </is>
      </c>
      <c r="C255" s="19" t="n">
        <v>62</v>
      </c>
      <c r="D255" s="28" t="n">
        <v>41978</v>
      </c>
      <c r="F255" s="19" t="inlineStr">
        <is>
          <t>en es fr de it pt ja ko ru 汉语 漢語</t>
        </is>
      </c>
      <c r="G255" s="19" t="n">
        <v>1182</v>
      </c>
      <c r="H255" s="19">
        <f>MONTH(NOW())+12*YEAR(NOW())-MONTH(tbl_MTG_Set[[#This Row],[Released On]])-12*YEAR(tbl_MTG_Set[[#This Row],[Released On]])</f>
        <v/>
      </c>
      <c r="I255" s="19">
        <f>_xlfn.xlookup(tbl_MTG_Set[[#This Row],[Type Name]], tbl_MTG_Set_Type[Set Type], tbl_MTG_Set_Type[Index], "(Set Type not found)")</f>
        <v/>
      </c>
      <c r="J255" s="19">
        <f>_xlfn.xlookup(tbl_MTG_Set[[#This Row],[Type Name]], tbl_MTG_Set_Type[Set Type], tbl_MTG_Set_Type[Buy Window Month Start], "(Set Type not found)")</f>
        <v/>
      </c>
      <c r="K255" s="28">
        <f>tbl_MTG_Set[[#This Row],[Released On]]+tbl_MTG_Set[[#This Row],[Buy Window Month Start]]*365.25/12</f>
        <v/>
      </c>
      <c r="L255" s="19">
        <f>_xlfn.xlookup(tbl_MTG_Set[[#This Row],[Type Name]], tbl_MTG_Set_Type[Set Type], tbl_MTG_Set_Type[Buy Window Month End], "(Set Type not found)", 0, 1)</f>
        <v/>
      </c>
      <c r="M255" s="28">
        <f>tbl_MTG_Set[[#This Row],[Released On]]+tbl_MTG_Set[[#This Row],[Buy Window Month End]]*365.25/12</f>
        <v/>
      </c>
      <c r="N255" s="28">
        <f>AND(NOW()&gt;=tbl_MTG_Set[[#This Row],[Buy Window Start]], NOW()&lt;=tbl_MTG_Set[[#This Row],[Buy Window End]])</f>
        <v/>
      </c>
      <c r="O255" s="19">
        <f>_xlfn.xlookup(tbl_MTG_Set[[#This Row],[Type Name]], tbl_MTG_Set_Type[Set Type], tbl_MTG_Set_Type[Heavy Printing Window Month Start], "(Set Type not found)", 0, 1)</f>
        <v/>
      </c>
      <c r="P255" s="28">
        <f>tbl_MTG_Set[[#This Row],[Released On]]+tbl_MTG_Set[[#This Row],[Heavy Printing Window Month Start]]*365.25/12</f>
        <v/>
      </c>
      <c r="Q255" s="19">
        <f>_xlfn.xlookup(tbl_MTG_Set[[#This Row],[Type Name]], tbl_MTG_Set_Type[Set Type], tbl_MTG_Set_Type[Heavy Printing Window Month End], "(Set Type not found)", 0, 1)</f>
        <v/>
      </c>
      <c r="R255" s="28">
        <f>tbl_MTG_Set[[#This Row],[Released On]]+tbl_MTG_Set[[#This Row],[Heavy Printing Window Month End]]*365.25/12</f>
        <v/>
      </c>
      <c r="S255" s="28">
        <f>AND(NOW()&gt;=tbl_MTG_Set[[#This Row],[Heavy Printing Window Start]], NOW()&lt;=tbl_MTG_Set[[#This Row],[Heavy Printing Window End]])</f>
        <v/>
      </c>
      <c r="T255" s="19">
        <f>_xlfn.xlookup(tbl_MTG_Set[[#This Row],[Type Name]], tbl_MTG_Set_Type[Set Type], tbl_MTG_Set_Type[Sell Window Month Start], "(Set Type not found)", 0, 1)</f>
        <v/>
      </c>
      <c r="U255" s="28">
        <f>tbl_MTG_Set[[#This Row],[Released On]]+tbl_MTG_Set[[#This Row],[Sell Window Month Start]]*365.25/12</f>
        <v/>
      </c>
      <c r="V255" s="19">
        <f>_xlfn.xlookup(tbl_MTG_Set[[#This Row],[Type Name]], tbl_MTG_Set_Type[Set Type], tbl_MTG_Set_Type[Sell Window Month End], "(Set Type not found)", 0, 1)</f>
        <v/>
      </c>
      <c r="W255" s="28">
        <f>tbl_MTG_Set[[#This Row],[Released On]]+tbl_MTG_Set[[#This Row],[Sell Window Month End]]*365.25/12</f>
        <v/>
      </c>
      <c r="X255" s="28">
        <f>AND(NOW()&gt;=tbl_MTG_Set[[#This Row],[Sell Window Start]], NOW()&lt;=tbl_MTG_Set[[#This Row],[Sell Window End]])</f>
        <v/>
      </c>
      <c r="AG255" s="23" t="n"/>
      <c r="AH255" s="23" t="n"/>
      <c r="AJ255" s="23">
        <f t="array" ref="AJ255:AJ255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255" s="23">
        <f t="array" ref="AK255:AK255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255" s="24">
        <f>_xlfn.xlookup(tbl_MTG_Set[[#This Row],[Play Booster Box Product Id]], tbl_Product[Product Id], tbl_Product[Pack Size])</f>
        <v/>
      </c>
      <c r="AM255" s="23">
        <f>(tbl_MTG_Set[[#This Row],[Play Booster Box Cost]]+v_Item_Shipping_Cost_In)/tbl_MTG_Set[[#This Row],[Play Booster Box Size]]</f>
        <v/>
      </c>
      <c r="AN255" s="23" t="n"/>
      <c r="AO255" s="23" t="n"/>
      <c r="AP255" s="23" t="n"/>
      <c r="AQ255" s="23" t="n"/>
      <c r="AT255" s="23">
        <f>tbl_MTG_Set[[#This Row],[Play Booster Sell Price CardMarket]]*tbl_MTG_Set[[#This Row],[Play Booster Expected Market Value]]/tbl_MTG_Set[[#This Row],[Play Boost Sealed Market Value]]</f>
        <v/>
      </c>
    </row>
    <row r="256" ht="15" customHeight="1" s="20">
      <c r="A256" s="19" t="n">
        <v>619</v>
      </c>
      <c r="B256" s="19" t="inlineStr">
        <is>
          <t>Duel Decks Anthology: Jace vs. Chandra Tokens TJVC</t>
        </is>
      </c>
      <c r="C256" s="19" t="n">
        <v>1</v>
      </c>
      <c r="D256" s="28" t="n">
        <v>41978</v>
      </c>
      <c r="F256" s="19" t="inlineStr">
        <is>
          <t>en es fr de it pt ja ko ru 汉语 漢語</t>
        </is>
      </c>
      <c r="G256" s="19" t="n">
        <v>1184</v>
      </c>
      <c r="H256" s="19">
        <f>MONTH(NOW())+12*YEAR(NOW())-MONTH(tbl_MTG_Set[[#This Row],[Released On]])-12*YEAR(tbl_MTG_Set[[#This Row],[Released On]])</f>
        <v/>
      </c>
      <c r="I256" s="19">
        <f>_xlfn.xlookup(tbl_MTG_Set[[#This Row],[Type Name]], tbl_MTG_Set_Type[Set Type], tbl_MTG_Set_Type[Index], "(Set Type not found)")</f>
        <v/>
      </c>
      <c r="J256" s="19">
        <f>_xlfn.xlookup(tbl_MTG_Set[[#This Row],[Type Name]], tbl_MTG_Set_Type[Set Type], tbl_MTG_Set_Type[Buy Window Month Start], "(Set Type not found)")</f>
        <v/>
      </c>
      <c r="K256" s="28">
        <f>tbl_MTG_Set[[#This Row],[Released On]]+tbl_MTG_Set[[#This Row],[Buy Window Month Start]]*365.25/12</f>
        <v/>
      </c>
      <c r="L256" s="19">
        <f>_xlfn.xlookup(tbl_MTG_Set[[#This Row],[Type Name]], tbl_MTG_Set_Type[Set Type], tbl_MTG_Set_Type[Buy Window Month End], "(Set Type not found)", 0, 1)</f>
        <v/>
      </c>
      <c r="M256" s="28">
        <f>tbl_MTG_Set[[#This Row],[Released On]]+tbl_MTG_Set[[#This Row],[Buy Window Month End]]*365.25/12</f>
        <v/>
      </c>
      <c r="N256" s="28">
        <f>AND(NOW()&gt;=tbl_MTG_Set[[#This Row],[Buy Window Start]], NOW()&lt;=tbl_MTG_Set[[#This Row],[Buy Window End]])</f>
        <v/>
      </c>
      <c r="O256" s="19">
        <f>_xlfn.xlookup(tbl_MTG_Set[[#This Row],[Type Name]], tbl_MTG_Set_Type[Set Type], tbl_MTG_Set_Type[Heavy Printing Window Month Start], "(Set Type not found)", 0, 1)</f>
        <v/>
      </c>
      <c r="P256" s="28">
        <f>tbl_MTG_Set[[#This Row],[Released On]]+tbl_MTG_Set[[#This Row],[Heavy Printing Window Month Start]]*365.25/12</f>
        <v/>
      </c>
      <c r="Q256" s="19">
        <f>_xlfn.xlookup(tbl_MTG_Set[[#This Row],[Type Name]], tbl_MTG_Set_Type[Set Type], tbl_MTG_Set_Type[Heavy Printing Window Month End], "(Set Type not found)", 0, 1)</f>
        <v/>
      </c>
      <c r="R256" s="28">
        <f>tbl_MTG_Set[[#This Row],[Released On]]+tbl_MTG_Set[[#This Row],[Heavy Printing Window Month End]]*365.25/12</f>
        <v/>
      </c>
      <c r="S256" s="28">
        <f>AND(NOW()&gt;=tbl_MTG_Set[[#This Row],[Heavy Printing Window Start]], NOW()&lt;=tbl_MTG_Set[[#This Row],[Heavy Printing Window End]])</f>
        <v/>
      </c>
      <c r="T256" s="19">
        <f>_xlfn.xlookup(tbl_MTG_Set[[#This Row],[Type Name]], tbl_MTG_Set_Type[Set Type], tbl_MTG_Set_Type[Sell Window Month Start], "(Set Type not found)", 0, 1)</f>
        <v/>
      </c>
      <c r="U256" s="28">
        <f>tbl_MTG_Set[[#This Row],[Released On]]+tbl_MTG_Set[[#This Row],[Sell Window Month Start]]*365.25/12</f>
        <v/>
      </c>
      <c r="V256" s="19">
        <f>_xlfn.xlookup(tbl_MTG_Set[[#This Row],[Type Name]], tbl_MTG_Set_Type[Set Type], tbl_MTG_Set_Type[Sell Window Month End], "(Set Type not found)", 0, 1)</f>
        <v/>
      </c>
      <c r="W256" s="28">
        <f>tbl_MTG_Set[[#This Row],[Released On]]+tbl_MTG_Set[[#This Row],[Sell Window Month End]]*365.25/12</f>
        <v/>
      </c>
      <c r="X256" s="28">
        <f>AND(NOW()&gt;=tbl_MTG_Set[[#This Row],[Sell Window Start]], NOW()&lt;=tbl_MTG_Set[[#This Row],[Sell Window End]])</f>
        <v/>
      </c>
      <c r="AG256" s="23" t="n"/>
      <c r="AH256" s="23" t="n"/>
      <c r="AJ256" s="23">
        <f t="array" ref="AJ256:AJ256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256" s="23">
        <f t="array" ref="AK256:AK256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256" s="24">
        <f>_xlfn.xlookup(tbl_MTG_Set[[#This Row],[Play Booster Box Product Id]], tbl_Product[Product Id], tbl_Product[Pack Size])</f>
        <v/>
      </c>
      <c r="AM256" s="23">
        <f>(tbl_MTG_Set[[#This Row],[Play Booster Box Cost]]+v_Item_Shipping_Cost_In)/tbl_MTG_Set[[#This Row],[Play Booster Box Size]]</f>
        <v/>
      </c>
      <c r="AN256" s="23" t="n"/>
      <c r="AO256" s="23" t="n"/>
      <c r="AP256" s="23" t="n"/>
      <c r="AQ256" s="23" t="n"/>
      <c r="AT256" s="23">
        <f>tbl_MTG_Set[[#This Row],[Play Booster Sell Price CardMarket]]*tbl_MTG_Set[[#This Row],[Play Booster Expected Market Value]]/tbl_MTG_Set[[#This Row],[Play Boost Sealed Market Value]]</f>
        <v/>
      </c>
    </row>
    <row r="257" ht="15" customHeight="1" s="20">
      <c r="A257" s="19" t="n">
        <v>719</v>
      </c>
      <c r="B257" s="19" t="inlineStr">
        <is>
          <t>Duel Decks: Ajani vs. Nicol Bolas DDH</t>
        </is>
      </c>
      <c r="C257" s="19" t="n">
        <v>80</v>
      </c>
      <c r="D257" s="28" t="n">
        <v>40788</v>
      </c>
      <c r="F257" s="19" t="inlineStr">
        <is>
          <t>en es fr de it pt ja ko ru 汉语 漢語</t>
        </is>
      </c>
      <c r="G257" s="19" t="n">
        <v>1384</v>
      </c>
      <c r="H257" s="19">
        <f>MONTH(NOW())+12*YEAR(NOW())-MONTH(tbl_MTG_Set[[#This Row],[Released On]])-12*YEAR(tbl_MTG_Set[[#This Row],[Released On]])</f>
        <v/>
      </c>
      <c r="I257" s="19">
        <f>_xlfn.xlookup(tbl_MTG_Set[[#This Row],[Type Name]], tbl_MTG_Set_Type[Set Type], tbl_MTG_Set_Type[Index], "(Set Type not found)")</f>
        <v/>
      </c>
      <c r="J257" s="19">
        <f>_xlfn.xlookup(tbl_MTG_Set[[#This Row],[Type Name]], tbl_MTG_Set_Type[Set Type], tbl_MTG_Set_Type[Buy Window Month Start], "(Set Type not found)")</f>
        <v/>
      </c>
      <c r="K257" s="28">
        <f>tbl_MTG_Set[[#This Row],[Released On]]+tbl_MTG_Set[[#This Row],[Buy Window Month Start]]*365.25/12</f>
        <v/>
      </c>
      <c r="L257" s="19">
        <f>_xlfn.xlookup(tbl_MTG_Set[[#This Row],[Type Name]], tbl_MTG_Set_Type[Set Type], tbl_MTG_Set_Type[Buy Window Month End], "(Set Type not found)", 0, 1)</f>
        <v/>
      </c>
      <c r="M257" s="28">
        <f>tbl_MTG_Set[[#This Row],[Released On]]+tbl_MTG_Set[[#This Row],[Buy Window Month End]]*365.25/12</f>
        <v/>
      </c>
      <c r="N257" s="28">
        <f>AND(NOW()&gt;=tbl_MTG_Set[[#This Row],[Buy Window Start]], NOW()&lt;=tbl_MTG_Set[[#This Row],[Buy Window End]])</f>
        <v/>
      </c>
      <c r="O257" s="19">
        <f>_xlfn.xlookup(tbl_MTG_Set[[#This Row],[Type Name]], tbl_MTG_Set_Type[Set Type], tbl_MTG_Set_Type[Heavy Printing Window Month Start], "(Set Type not found)", 0, 1)</f>
        <v/>
      </c>
      <c r="P257" s="28">
        <f>tbl_MTG_Set[[#This Row],[Released On]]+tbl_MTG_Set[[#This Row],[Heavy Printing Window Month Start]]*365.25/12</f>
        <v/>
      </c>
      <c r="Q257" s="19">
        <f>_xlfn.xlookup(tbl_MTG_Set[[#This Row],[Type Name]], tbl_MTG_Set_Type[Set Type], tbl_MTG_Set_Type[Heavy Printing Window Month End], "(Set Type not found)", 0, 1)</f>
        <v/>
      </c>
      <c r="R257" s="28">
        <f>tbl_MTG_Set[[#This Row],[Released On]]+tbl_MTG_Set[[#This Row],[Heavy Printing Window Month End]]*365.25/12</f>
        <v/>
      </c>
      <c r="S257" s="28">
        <f>AND(NOW()&gt;=tbl_MTG_Set[[#This Row],[Heavy Printing Window Start]], NOW()&lt;=tbl_MTG_Set[[#This Row],[Heavy Printing Window End]])</f>
        <v/>
      </c>
      <c r="T257" s="19">
        <f>_xlfn.xlookup(tbl_MTG_Set[[#This Row],[Type Name]], tbl_MTG_Set_Type[Set Type], tbl_MTG_Set_Type[Sell Window Month Start], "(Set Type not found)", 0, 1)</f>
        <v/>
      </c>
      <c r="U257" s="28">
        <f>tbl_MTG_Set[[#This Row],[Released On]]+tbl_MTG_Set[[#This Row],[Sell Window Month Start]]*365.25/12</f>
        <v/>
      </c>
      <c r="V257" s="19">
        <f>_xlfn.xlookup(tbl_MTG_Set[[#This Row],[Type Name]], tbl_MTG_Set_Type[Set Type], tbl_MTG_Set_Type[Sell Window Month End], "(Set Type not found)", 0, 1)</f>
        <v/>
      </c>
      <c r="W257" s="28">
        <f>tbl_MTG_Set[[#This Row],[Released On]]+tbl_MTG_Set[[#This Row],[Sell Window Month End]]*365.25/12</f>
        <v/>
      </c>
      <c r="X257" s="28">
        <f>AND(NOW()&gt;=tbl_MTG_Set[[#This Row],[Sell Window Start]], NOW()&lt;=tbl_MTG_Set[[#This Row],[Sell Window End]])</f>
        <v/>
      </c>
      <c r="AG257" s="23" t="n"/>
      <c r="AH257" s="23" t="n"/>
      <c r="AJ257" s="23">
        <f t="array" ref="AJ257:AJ257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257" s="23">
        <f t="array" ref="AK257:AK257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257" s="24">
        <f>_xlfn.xlookup(tbl_MTG_Set[[#This Row],[Play Booster Box Product Id]], tbl_Product[Product Id], tbl_Product[Pack Size])</f>
        <v/>
      </c>
      <c r="AM257" s="23">
        <f>(tbl_MTG_Set[[#This Row],[Play Booster Box Cost]]+v_Item_Shipping_Cost_In)/tbl_MTG_Set[[#This Row],[Play Booster Box Size]]</f>
        <v/>
      </c>
      <c r="AN257" s="23" t="n"/>
      <c r="AO257" s="23" t="n"/>
      <c r="AP257" s="23" t="n"/>
      <c r="AQ257" s="23" t="n"/>
      <c r="AT257" s="23">
        <f>tbl_MTG_Set[[#This Row],[Play Booster Sell Price CardMarket]]*tbl_MTG_Set[[#This Row],[Play Booster Expected Market Value]]/tbl_MTG_Set[[#This Row],[Play Boost Sealed Market Value]]</f>
        <v/>
      </c>
    </row>
    <row r="258" ht="15" customHeight="1" s="20">
      <c r="A258" s="19" t="n">
        <v>720</v>
      </c>
      <c r="B258" s="19" t="inlineStr">
        <is>
          <t>Duel Decks: Ajani vs. Nicol Bolas Tokens TDDH</t>
        </is>
      </c>
      <c r="C258" s="19" t="n">
        <v>2</v>
      </c>
      <c r="D258" s="28" t="n">
        <v>40788</v>
      </c>
      <c r="F258" s="19" t="inlineStr">
        <is>
          <t>en es fr de it pt ja ko ru 汉语 漢語</t>
        </is>
      </c>
      <c r="G258" s="19" t="n">
        <v>1386</v>
      </c>
      <c r="H258" s="19">
        <f>MONTH(NOW())+12*YEAR(NOW())-MONTH(tbl_MTG_Set[[#This Row],[Released On]])-12*YEAR(tbl_MTG_Set[[#This Row],[Released On]])</f>
        <v/>
      </c>
      <c r="I258" s="19">
        <f>_xlfn.xlookup(tbl_MTG_Set[[#This Row],[Type Name]], tbl_MTG_Set_Type[Set Type], tbl_MTG_Set_Type[Index], "(Set Type not found)")</f>
        <v/>
      </c>
      <c r="J258" s="19">
        <f>_xlfn.xlookup(tbl_MTG_Set[[#This Row],[Type Name]], tbl_MTG_Set_Type[Set Type], tbl_MTG_Set_Type[Buy Window Month Start], "(Set Type not found)")</f>
        <v/>
      </c>
      <c r="K258" s="28">
        <f>tbl_MTG_Set[[#This Row],[Released On]]+tbl_MTG_Set[[#This Row],[Buy Window Month Start]]*365.25/12</f>
        <v/>
      </c>
      <c r="L258" s="19">
        <f>_xlfn.xlookup(tbl_MTG_Set[[#This Row],[Type Name]], tbl_MTG_Set_Type[Set Type], tbl_MTG_Set_Type[Buy Window Month End], "(Set Type not found)", 0, 1)</f>
        <v/>
      </c>
      <c r="M258" s="28">
        <f>tbl_MTG_Set[[#This Row],[Released On]]+tbl_MTG_Set[[#This Row],[Buy Window Month End]]*365.25/12</f>
        <v/>
      </c>
      <c r="N258" s="28">
        <f>AND(NOW()&gt;=tbl_MTG_Set[[#This Row],[Buy Window Start]], NOW()&lt;=tbl_MTG_Set[[#This Row],[Buy Window End]])</f>
        <v/>
      </c>
      <c r="O258" s="19">
        <f>_xlfn.xlookup(tbl_MTG_Set[[#This Row],[Type Name]], tbl_MTG_Set_Type[Set Type], tbl_MTG_Set_Type[Heavy Printing Window Month Start], "(Set Type not found)", 0, 1)</f>
        <v/>
      </c>
      <c r="P258" s="28">
        <f>tbl_MTG_Set[[#This Row],[Released On]]+tbl_MTG_Set[[#This Row],[Heavy Printing Window Month Start]]*365.25/12</f>
        <v/>
      </c>
      <c r="Q258" s="19">
        <f>_xlfn.xlookup(tbl_MTG_Set[[#This Row],[Type Name]], tbl_MTG_Set_Type[Set Type], tbl_MTG_Set_Type[Heavy Printing Window Month End], "(Set Type not found)", 0, 1)</f>
        <v/>
      </c>
      <c r="R258" s="28">
        <f>tbl_MTG_Set[[#This Row],[Released On]]+tbl_MTG_Set[[#This Row],[Heavy Printing Window Month End]]*365.25/12</f>
        <v/>
      </c>
      <c r="S258" s="28">
        <f>AND(NOW()&gt;=tbl_MTG_Set[[#This Row],[Heavy Printing Window Start]], NOW()&lt;=tbl_MTG_Set[[#This Row],[Heavy Printing Window End]])</f>
        <v/>
      </c>
      <c r="T258" s="19">
        <f>_xlfn.xlookup(tbl_MTG_Set[[#This Row],[Type Name]], tbl_MTG_Set_Type[Set Type], tbl_MTG_Set_Type[Sell Window Month Start], "(Set Type not found)", 0, 1)</f>
        <v/>
      </c>
      <c r="U258" s="28">
        <f>tbl_MTG_Set[[#This Row],[Released On]]+tbl_MTG_Set[[#This Row],[Sell Window Month Start]]*365.25/12</f>
        <v/>
      </c>
      <c r="V258" s="19">
        <f>_xlfn.xlookup(tbl_MTG_Set[[#This Row],[Type Name]], tbl_MTG_Set_Type[Set Type], tbl_MTG_Set_Type[Sell Window Month End], "(Set Type not found)", 0, 1)</f>
        <v/>
      </c>
      <c r="W258" s="28">
        <f>tbl_MTG_Set[[#This Row],[Released On]]+tbl_MTG_Set[[#This Row],[Sell Window Month End]]*365.25/12</f>
        <v/>
      </c>
      <c r="X258" s="28">
        <f>AND(NOW()&gt;=tbl_MTG_Set[[#This Row],[Sell Window Start]], NOW()&lt;=tbl_MTG_Set[[#This Row],[Sell Window End]])</f>
        <v/>
      </c>
      <c r="AG258" s="23" t="n"/>
      <c r="AH258" s="23" t="n"/>
      <c r="AJ258" s="23">
        <f t="array" ref="AJ258:AJ258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258" s="23">
        <f t="array" ref="AK258:AK258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258" s="24">
        <f>_xlfn.xlookup(tbl_MTG_Set[[#This Row],[Play Booster Box Product Id]], tbl_Product[Product Id], tbl_Product[Pack Size])</f>
        <v/>
      </c>
      <c r="AM258" s="23">
        <f>(tbl_MTG_Set[[#This Row],[Play Booster Box Cost]]+v_Item_Shipping_Cost_In)/tbl_MTG_Set[[#This Row],[Play Booster Box Size]]</f>
        <v/>
      </c>
      <c r="AN258" s="23" t="n"/>
      <c r="AO258" s="23" t="n"/>
      <c r="AP258" s="23" t="n"/>
      <c r="AQ258" s="23" t="n"/>
      <c r="AT258" s="23">
        <f>tbl_MTG_Set[[#This Row],[Play Booster Sell Price CardMarket]]*tbl_MTG_Set[[#This Row],[Play Booster Expected Market Value]]/tbl_MTG_Set[[#This Row],[Play Boost Sealed Market Value]]</f>
        <v/>
      </c>
    </row>
    <row r="259" ht="15" customHeight="1" s="20">
      <c r="A259" s="19" t="n">
        <v>575</v>
      </c>
      <c r="B259" s="19" t="inlineStr">
        <is>
          <t>Duel Decks: Blessed vs. Cursed DDQ</t>
        </is>
      </c>
      <c r="C259" s="19" t="n">
        <v>80</v>
      </c>
      <c r="D259" s="28" t="n">
        <v>42426</v>
      </c>
      <c r="F259" s="19" t="inlineStr">
        <is>
          <t>en es fr de it pt ja ko ru 汉语 漢語</t>
        </is>
      </c>
      <c r="G259" s="19" t="n">
        <v>1096</v>
      </c>
      <c r="H259" s="19">
        <f>MONTH(NOW())+12*YEAR(NOW())-MONTH(tbl_MTG_Set[[#This Row],[Released On]])-12*YEAR(tbl_MTG_Set[[#This Row],[Released On]])</f>
        <v/>
      </c>
      <c r="I259" s="19">
        <f>_xlfn.xlookup(tbl_MTG_Set[[#This Row],[Type Name]], tbl_MTG_Set_Type[Set Type], tbl_MTG_Set_Type[Index], "(Set Type not found)")</f>
        <v/>
      </c>
      <c r="J259" s="19">
        <f>_xlfn.xlookup(tbl_MTG_Set[[#This Row],[Type Name]], tbl_MTG_Set_Type[Set Type], tbl_MTG_Set_Type[Buy Window Month Start], "(Set Type not found)")</f>
        <v/>
      </c>
      <c r="K259" s="28">
        <f>tbl_MTG_Set[[#This Row],[Released On]]+tbl_MTG_Set[[#This Row],[Buy Window Month Start]]*365.25/12</f>
        <v/>
      </c>
      <c r="L259" s="19">
        <f>_xlfn.xlookup(tbl_MTG_Set[[#This Row],[Type Name]], tbl_MTG_Set_Type[Set Type], tbl_MTG_Set_Type[Buy Window Month End], "(Set Type not found)", 0, 1)</f>
        <v/>
      </c>
      <c r="M259" s="28">
        <f>tbl_MTG_Set[[#This Row],[Released On]]+tbl_MTG_Set[[#This Row],[Buy Window Month End]]*365.25/12</f>
        <v/>
      </c>
      <c r="N259" s="28">
        <f>AND(NOW()&gt;=tbl_MTG_Set[[#This Row],[Buy Window Start]], NOW()&lt;=tbl_MTG_Set[[#This Row],[Buy Window End]])</f>
        <v/>
      </c>
      <c r="O259" s="19">
        <f>_xlfn.xlookup(tbl_MTG_Set[[#This Row],[Type Name]], tbl_MTG_Set_Type[Set Type], tbl_MTG_Set_Type[Heavy Printing Window Month Start], "(Set Type not found)", 0, 1)</f>
        <v/>
      </c>
      <c r="P259" s="28">
        <f>tbl_MTG_Set[[#This Row],[Released On]]+tbl_MTG_Set[[#This Row],[Heavy Printing Window Month Start]]*365.25/12</f>
        <v/>
      </c>
      <c r="Q259" s="19">
        <f>_xlfn.xlookup(tbl_MTG_Set[[#This Row],[Type Name]], tbl_MTG_Set_Type[Set Type], tbl_MTG_Set_Type[Heavy Printing Window Month End], "(Set Type not found)", 0, 1)</f>
        <v/>
      </c>
      <c r="R259" s="28">
        <f>tbl_MTG_Set[[#This Row],[Released On]]+tbl_MTG_Set[[#This Row],[Heavy Printing Window Month End]]*365.25/12</f>
        <v/>
      </c>
      <c r="S259" s="28">
        <f>AND(NOW()&gt;=tbl_MTG_Set[[#This Row],[Heavy Printing Window Start]], NOW()&lt;=tbl_MTG_Set[[#This Row],[Heavy Printing Window End]])</f>
        <v/>
      </c>
      <c r="T259" s="19">
        <f>_xlfn.xlookup(tbl_MTG_Set[[#This Row],[Type Name]], tbl_MTG_Set_Type[Set Type], tbl_MTG_Set_Type[Sell Window Month Start], "(Set Type not found)", 0, 1)</f>
        <v/>
      </c>
      <c r="U259" s="28">
        <f>tbl_MTG_Set[[#This Row],[Released On]]+tbl_MTG_Set[[#This Row],[Sell Window Month Start]]*365.25/12</f>
        <v/>
      </c>
      <c r="V259" s="19">
        <f>_xlfn.xlookup(tbl_MTG_Set[[#This Row],[Type Name]], tbl_MTG_Set_Type[Set Type], tbl_MTG_Set_Type[Sell Window Month End], "(Set Type not found)", 0, 1)</f>
        <v/>
      </c>
      <c r="W259" s="28">
        <f>tbl_MTG_Set[[#This Row],[Released On]]+tbl_MTG_Set[[#This Row],[Sell Window Month End]]*365.25/12</f>
        <v/>
      </c>
      <c r="X259" s="28">
        <f>AND(NOW()&gt;=tbl_MTG_Set[[#This Row],[Sell Window Start]], NOW()&lt;=tbl_MTG_Set[[#This Row],[Sell Window End]])</f>
        <v/>
      </c>
      <c r="AG259" s="23" t="n"/>
      <c r="AH259" s="23" t="n"/>
      <c r="AJ259" s="23">
        <f t="array" ref="AJ259:AJ259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259" s="23">
        <f t="array" ref="AK259:AK259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259" s="24">
        <f>_xlfn.xlookup(tbl_MTG_Set[[#This Row],[Play Booster Box Product Id]], tbl_Product[Product Id], tbl_Product[Pack Size])</f>
        <v/>
      </c>
      <c r="AM259" s="23">
        <f>(tbl_MTG_Set[[#This Row],[Play Booster Box Cost]]+v_Item_Shipping_Cost_In)/tbl_MTG_Set[[#This Row],[Play Booster Box Size]]</f>
        <v/>
      </c>
      <c r="AN259" s="23" t="n"/>
      <c r="AO259" s="23" t="n"/>
      <c r="AP259" s="23" t="n"/>
      <c r="AQ259" s="23" t="n"/>
      <c r="AT259" s="23">
        <f>tbl_MTG_Set[[#This Row],[Play Booster Sell Price CardMarket]]*tbl_MTG_Set[[#This Row],[Play Booster Expected Market Value]]/tbl_MTG_Set[[#This Row],[Play Boost Sealed Market Value]]</f>
        <v/>
      </c>
    </row>
    <row r="260" ht="15" customHeight="1" s="20">
      <c r="A260" s="19" t="n">
        <v>790</v>
      </c>
      <c r="B260" s="19" t="inlineStr">
        <is>
          <t>Duel Decks: Divine vs. Demonic DDC</t>
        </is>
      </c>
      <c r="C260" s="19" t="n">
        <v>62</v>
      </c>
      <c r="D260" s="28" t="n">
        <v>39913</v>
      </c>
      <c r="F260" s="19" t="inlineStr">
        <is>
          <t>en es fr de it pt ja ko ru 汉语 漢語</t>
        </is>
      </c>
      <c r="G260" s="19" t="n">
        <v>1526</v>
      </c>
      <c r="H260" s="19">
        <f>MONTH(NOW())+12*YEAR(NOW())-MONTH(tbl_MTG_Set[[#This Row],[Released On]])-12*YEAR(tbl_MTG_Set[[#This Row],[Released On]])</f>
        <v/>
      </c>
      <c r="I260" s="19">
        <f>_xlfn.xlookup(tbl_MTG_Set[[#This Row],[Type Name]], tbl_MTG_Set_Type[Set Type], tbl_MTG_Set_Type[Index], "(Set Type not found)")</f>
        <v/>
      </c>
      <c r="J260" s="19">
        <f>_xlfn.xlookup(tbl_MTG_Set[[#This Row],[Type Name]], tbl_MTG_Set_Type[Set Type], tbl_MTG_Set_Type[Buy Window Month Start], "(Set Type not found)")</f>
        <v/>
      </c>
      <c r="K260" s="28">
        <f>tbl_MTG_Set[[#This Row],[Released On]]+tbl_MTG_Set[[#This Row],[Buy Window Month Start]]*365.25/12</f>
        <v/>
      </c>
      <c r="L260" s="19">
        <f>_xlfn.xlookup(tbl_MTG_Set[[#This Row],[Type Name]], tbl_MTG_Set_Type[Set Type], tbl_MTG_Set_Type[Buy Window Month End], "(Set Type not found)", 0, 1)</f>
        <v/>
      </c>
      <c r="M260" s="28">
        <f>tbl_MTG_Set[[#This Row],[Released On]]+tbl_MTG_Set[[#This Row],[Buy Window Month End]]*365.25/12</f>
        <v/>
      </c>
      <c r="N260" s="28">
        <f>AND(NOW()&gt;=tbl_MTG_Set[[#This Row],[Buy Window Start]], NOW()&lt;=tbl_MTG_Set[[#This Row],[Buy Window End]])</f>
        <v/>
      </c>
      <c r="O260" s="19">
        <f>_xlfn.xlookup(tbl_MTG_Set[[#This Row],[Type Name]], tbl_MTG_Set_Type[Set Type], tbl_MTG_Set_Type[Heavy Printing Window Month Start], "(Set Type not found)", 0, 1)</f>
        <v/>
      </c>
      <c r="P260" s="28">
        <f>tbl_MTG_Set[[#This Row],[Released On]]+tbl_MTG_Set[[#This Row],[Heavy Printing Window Month Start]]*365.25/12</f>
        <v/>
      </c>
      <c r="Q260" s="19">
        <f>_xlfn.xlookup(tbl_MTG_Set[[#This Row],[Type Name]], tbl_MTG_Set_Type[Set Type], tbl_MTG_Set_Type[Heavy Printing Window Month End], "(Set Type not found)", 0, 1)</f>
        <v/>
      </c>
      <c r="R260" s="28">
        <f>tbl_MTG_Set[[#This Row],[Released On]]+tbl_MTG_Set[[#This Row],[Heavy Printing Window Month End]]*365.25/12</f>
        <v/>
      </c>
      <c r="S260" s="28">
        <f>AND(NOW()&gt;=tbl_MTG_Set[[#This Row],[Heavy Printing Window Start]], NOW()&lt;=tbl_MTG_Set[[#This Row],[Heavy Printing Window End]])</f>
        <v/>
      </c>
      <c r="T260" s="19">
        <f>_xlfn.xlookup(tbl_MTG_Set[[#This Row],[Type Name]], tbl_MTG_Set_Type[Set Type], tbl_MTG_Set_Type[Sell Window Month Start], "(Set Type not found)", 0, 1)</f>
        <v/>
      </c>
      <c r="U260" s="28">
        <f>tbl_MTG_Set[[#This Row],[Released On]]+tbl_MTG_Set[[#This Row],[Sell Window Month Start]]*365.25/12</f>
        <v/>
      </c>
      <c r="V260" s="19">
        <f>_xlfn.xlookup(tbl_MTG_Set[[#This Row],[Type Name]], tbl_MTG_Set_Type[Set Type], tbl_MTG_Set_Type[Sell Window Month End], "(Set Type not found)", 0, 1)</f>
        <v/>
      </c>
      <c r="W260" s="28">
        <f>tbl_MTG_Set[[#This Row],[Released On]]+tbl_MTG_Set[[#This Row],[Sell Window Month End]]*365.25/12</f>
        <v/>
      </c>
      <c r="X260" s="28">
        <f>AND(NOW()&gt;=tbl_MTG_Set[[#This Row],[Sell Window Start]], NOW()&lt;=tbl_MTG_Set[[#This Row],[Sell Window End]])</f>
        <v/>
      </c>
      <c r="AG260" s="23" t="n"/>
      <c r="AH260" s="23" t="n"/>
      <c r="AJ260" s="23">
        <f t="array" ref="AJ260:AJ260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260" s="23">
        <f t="array" ref="AK260:AK260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260" s="24">
        <f>_xlfn.xlookup(tbl_MTG_Set[[#This Row],[Play Booster Box Product Id]], tbl_Product[Product Id], tbl_Product[Pack Size])</f>
        <v/>
      </c>
      <c r="AM260" s="23">
        <f>(tbl_MTG_Set[[#This Row],[Play Booster Box Cost]]+v_Item_Shipping_Cost_In)/tbl_MTG_Set[[#This Row],[Play Booster Box Size]]</f>
        <v/>
      </c>
      <c r="AN260" s="23" t="n"/>
      <c r="AO260" s="23" t="n"/>
      <c r="AP260" s="23" t="n"/>
      <c r="AQ260" s="23" t="n"/>
      <c r="AT260" s="23">
        <f>tbl_MTG_Set[[#This Row],[Play Booster Sell Price CardMarket]]*tbl_MTG_Set[[#This Row],[Play Booster Expected Market Value]]/tbl_MTG_Set[[#This Row],[Play Boost Sealed Market Value]]</f>
        <v/>
      </c>
    </row>
    <row r="261" ht="15" customHeight="1" s="20">
      <c r="A261" s="19" t="n">
        <v>791</v>
      </c>
      <c r="B261" s="19" t="inlineStr">
        <is>
          <t>Duel Decks: Divine vs. Demonic Tokens TDDC</t>
        </is>
      </c>
      <c r="C261" s="19" t="n">
        <v>3</v>
      </c>
      <c r="D261" s="28" t="n">
        <v>39913</v>
      </c>
      <c r="F261" s="19" t="inlineStr">
        <is>
          <t>en es fr de it pt ja ko ru 汉语 漢語</t>
        </is>
      </c>
      <c r="G261" s="19" t="n">
        <v>1528</v>
      </c>
      <c r="H261" s="19">
        <f>MONTH(NOW())+12*YEAR(NOW())-MONTH(tbl_MTG_Set[[#This Row],[Released On]])-12*YEAR(tbl_MTG_Set[[#This Row],[Released On]])</f>
        <v/>
      </c>
      <c r="I261" s="19">
        <f>_xlfn.xlookup(tbl_MTG_Set[[#This Row],[Type Name]], tbl_MTG_Set_Type[Set Type], tbl_MTG_Set_Type[Index], "(Set Type not found)")</f>
        <v/>
      </c>
      <c r="J261" s="19">
        <f>_xlfn.xlookup(tbl_MTG_Set[[#This Row],[Type Name]], tbl_MTG_Set_Type[Set Type], tbl_MTG_Set_Type[Buy Window Month Start], "(Set Type not found)")</f>
        <v/>
      </c>
      <c r="K261" s="28">
        <f>tbl_MTG_Set[[#This Row],[Released On]]+tbl_MTG_Set[[#This Row],[Buy Window Month Start]]*365.25/12</f>
        <v/>
      </c>
      <c r="L261" s="19">
        <f>_xlfn.xlookup(tbl_MTG_Set[[#This Row],[Type Name]], tbl_MTG_Set_Type[Set Type], tbl_MTG_Set_Type[Buy Window Month End], "(Set Type not found)", 0, 1)</f>
        <v/>
      </c>
      <c r="M261" s="28">
        <f>tbl_MTG_Set[[#This Row],[Released On]]+tbl_MTG_Set[[#This Row],[Buy Window Month End]]*365.25/12</f>
        <v/>
      </c>
      <c r="N261" s="28">
        <f>AND(NOW()&gt;=tbl_MTG_Set[[#This Row],[Buy Window Start]], NOW()&lt;=tbl_MTG_Set[[#This Row],[Buy Window End]])</f>
        <v/>
      </c>
      <c r="O261" s="19">
        <f>_xlfn.xlookup(tbl_MTG_Set[[#This Row],[Type Name]], tbl_MTG_Set_Type[Set Type], tbl_MTG_Set_Type[Heavy Printing Window Month Start], "(Set Type not found)", 0, 1)</f>
        <v/>
      </c>
      <c r="P261" s="28">
        <f>tbl_MTG_Set[[#This Row],[Released On]]+tbl_MTG_Set[[#This Row],[Heavy Printing Window Month Start]]*365.25/12</f>
        <v/>
      </c>
      <c r="Q261" s="19">
        <f>_xlfn.xlookup(tbl_MTG_Set[[#This Row],[Type Name]], tbl_MTG_Set_Type[Set Type], tbl_MTG_Set_Type[Heavy Printing Window Month End], "(Set Type not found)", 0, 1)</f>
        <v/>
      </c>
      <c r="R261" s="28">
        <f>tbl_MTG_Set[[#This Row],[Released On]]+tbl_MTG_Set[[#This Row],[Heavy Printing Window Month End]]*365.25/12</f>
        <v/>
      </c>
      <c r="S261" s="28">
        <f>AND(NOW()&gt;=tbl_MTG_Set[[#This Row],[Heavy Printing Window Start]], NOW()&lt;=tbl_MTG_Set[[#This Row],[Heavy Printing Window End]])</f>
        <v/>
      </c>
      <c r="T261" s="19">
        <f>_xlfn.xlookup(tbl_MTG_Set[[#This Row],[Type Name]], tbl_MTG_Set_Type[Set Type], tbl_MTG_Set_Type[Sell Window Month Start], "(Set Type not found)", 0, 1)</f>
        <v/>
      </c>
      <c r="U261" s="28">
        <f>tbl_MTG_Set[[#This Row],[Released On]]+tbl_MTG_Set[[#This Row],[Sell Window Month Start]]*365.25/12</f>
        <v/>
      </c>
      <c r="V261" s="19">
        <f>_xlfn.xlookup(tbl_MTG_Set[[#This Row],[Type Name]], tbl_MTG_Set_Type[Set Type], tbl_MTG_Set_Type[Sell Window Month End], "(Set Type not found)", 0, 1)</f>
        <v/>
      </c>
      <c r="W261" s="28">
        <f>tbl_MTG_Set[[#This Row],[Released On]]+tbl_MTG_Set[[#This Row],[Sell Window Month End]]*365.25/12</f>
        <v/>
      </c>
      <c r="X261" s="28">
        <f>AND(NOW()&gt;=tbl_MTG_Set[[#This Row],[Sell Window Start]], NOW()&lt;=tbl_MTG_Set[[#This Row],[Sell Window End]])</f>
        <v/>
      </c>
      <c r="AG261" s="23" t="n"/>
      <c r="AH261" s="23" t="n"/>
      <c r="AJ261" s="23">
        <f t="array" ref="AJ261:AJ261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261" s="23">
        <f t="array" ref="AK261:AK261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261" s="24">
        <f>_xlfn.xlookup(tbl_MTG_Set[[#This Row],[Play Booster Box Product Id]], tbl_Product[Product Id], tbl_Product[Pack Size])</f>
        <v/>
      </c>
      <c r="AM261" s="23">
        <f>(tbl_MTG_Set[[#This Row],[Play Booster Box Cost]]+v_Item_Shipping_Cost_In)/tbl_MTG_Set[[#This Row],[Play Booster Box Size]]</f>
        <v/>
      </c>
      <c r="AN261" s="23" t="n"/>
      <c r="AO261" s="23" t="n"/>
      <c r="AP261" s="23" t="n"/>
      <c r="AQ261" s="23" t="n"/>
      <c r="AT261" s="23">
        <f>tbl_MTG_Set[[#This Row],[Play Booster Sell Price CardMarket]]*tbl_MTG_Set[[#This Row],[Play Booster Expected Market Value]]/tbl_MTG_Set[[#This Row],[Play Boost Sealed Market Value]]</f>
        <v/>
      </c>
    </row>
    <row r="262" ht="15" customHeight="1" s="20">
      <c r="A262" s="19" t="n">
        <v>605</v>
      </c>
      <c r="B262" s="19" t="inlineStr">
        <is>
          <t>Duel Decks: Elspeth vs. Kiora DDO</t>
        </is>
      </c>
      <c r="C262" s="19" t="n">
        <v>67</v>
      </c>
      <c r="D262" s="28" t="n">
        <v>42062</v>
      </c>
      <c r="F262" s="19" t="inlineStr">
        <is>
          <t>en es fr de it pt ja ko ru 汉语 漢語</t>
        </is>
      </c>
      <c r="G262" s="19" t="n">
        <v>1156</v>
      </c>
      <c r="H262" s="19">
        <f>MONTH(NOW())+12*YEAR(NOW())-MONTH(tbl_MTG_Set[[#This Row],[Released On]])-12*YEAR(tbl_MTG_Set[[#This Row],[Released On]])</f>
        <v/>
      </c>
      <c r="I262" s="19">
        <f>_xlfn.xlookup(tbl_MTG_Set[[#This Row],[Type Name]], tbl_MTG_Set_Type[Set Type], tbl_MTG_Set_Type[Index], "(Set Type not found)")</f>
        <v/>
      </c>
      <c r="J262" s="19">
        <f>_xlfn.xlookup(tbl_MTG_Set[[#This Row],[Type Name]], tbl_MTG_Set_Type[Set Type], tbl_MTG_Set_Type[Buy Window Month Start], "(Set Type not found)")</f>
        <v/>
      </c>
      <c r="K262" s="28">
        <f>tbl_MTG_Set[[#This Row],[Released On]]+tbl_MTG_Set[[#This Row],[Buy Window Month Start]]*365.25/12</f>
        <v/>
      </c>
      <c r="L262" s="19">
        <f>_xlfn.xlookup(tbl_MTG_Set[[#This Row],[Type Name]], tbl_MTG_Set_Type[Set Type], tbl_MTG_Set_Type[Buy Window Month End], "(Set Type not found)", 0, 1)</f>
        <v/>
      </c>
      <c r="M262" s="28">
        <f>tbl_MTG_Set[[#This Row],[Released On]]+tbl_MTG_Set[[#This Row],[Buy Window Month End]]*365.25/12</f>
        <v/>
      </c>
      <c r="N262" s="28">
        <f>AND(NOW()&gt;=tbl_MTG_Set[[#This Row],[Buy Window Start]], NOW()&lt;=tbl_MTG_Set[[#This Row],[Buy Window End]])</f>
        <v/>
      </c>
      <c r="O262" s="19">
        <f>_xlfn.xlookup(tbl_MTG_Set[[#This Row],[Type Name]], tbl_MTG_Set_Type[Set Type], tbl_MTG_Set_Type[Heavy Printing Window Month Start], "(Set Type not found)", 0, 1)</f>
        <v/>
      </c>
      <c r="P262" s="28">
        <f>tbl_MTG_Set[[#This Row],[Released On]]+tbl_MTG_Set[[#This Row],[Heavy Printing Window Month Start]]*365.25/12</f>
        <v/>
      </c>
      <c r="Q262" s="19">
        <f>_xlfn.xlookup(tbl_MTG_Set[[#This Row],[Type Name]], tbl_MTG_Set_Type[Set Type], tbl_MTG_Set_Type[Heavy Printing Window Month End], "(Set Type not found)", 0, 1)</f>
        <v/>
      </c>
      <c r="R262" s="28">
        <f>tbl_MTG_Set[[#This Row],[Released On]]+tbl_MTG_Set[[#This Row],[Heavy Printing Window Month End]]*365.25/12</f>
        <v/>
      </c>
      <c r="S262" s="28">
        <f>AND(NOW()&gt;=tbl_MTG_Set[[#This Row],[Heavy Printing Window Start]], NOW()&lt;=tbl_MTG_Set[[#This Row],[Heavy Printing Window End]])</f>
        <v/>
      </c>
      <c r="T262" s="19">
        <f>_xlfn.xlookup(tbl_MTG_Set[[#This Row],[Type Name]], tbl_MTG_Set_Type[Set Type], tbl_MTG_Set_Type[Sell Window Month Start], "(Set Type not found)", 0, 1)</f>
        <v/>
      </c>
      <c r="U262" s="28">
        <f>tbl_MTG_Set[[#This Row],[Released On]]+tbl_MTG_Set[[#This Row],[Sell Window Month Start]]*365.25/12</f>
        <v/>
      </c>
      <c r="V262" s="19">
        <f>_xlfn.xlookup(tbl_MTG_Set[[#This Row],[Type Name]], tbl_MTG_Set_Type[Set Type], tbl_MTG_Set_Type[Sell Window Month End], "(Set Type not found)", 0, 1)</f>
        <v/>
      </c>
      <c r="W262" s="28">
        <f>tbl_MTG_Set[[#This Row],[Released On]]+tbl_MTG_Set[[#This Row],[Sell Window Month End]]*365.25/12</f>
        <v/>
      </c>
      <c r="X262" s="28">
        <f>AND(NOW()&gt;=tbl_MTG_Set[[#This Row],[Sell Window Start]], NOW()&lt;=tbl_MTG_Set[[#This Row],[Sell Window End]])</f>
        <v/>
      </c>
      <c r="AG262" s="23" t="n"/>
      <c r="AH262" s="23" t="n"/>
      <c r="AJ262" s="23">
        <f t="array" ref="AJ262:AJ262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262" s="23">
        <f t="array" ref="AK262:AK262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262" s="24">
        <f>_xlfn.xlookup(tbl_MTG_Set[[#This Row],[Play Booster Box Product Id]], tbl_Product[Product Id], tbl_Product[Pack Size])</f>
        <v/>
      </c>
      <c r="AM262" s="23">
        <f>(tbl_MTG_Set[[#This Row],[Play Booster Box Cost]]+v_Item_Shipping_Cost_In)/tbl_MTG_Set[[#This Row],[Play Booster Box Size]]</f>
        <v/>
      </c>
      <c r="AN262" s="23" t="n"/>
      <c r="AO262" s="23" t="n"/>
      <c r="AP262" s="23" t="n"/>
      <c r="AQ262" s="23" t="n"/>
      <c r="AT262" s="23">
        <f>tbl_MTG_Set[[#This Row],[Play Booster Sell Price CardMarket]]*tbl_MTG_Set[[#This Row],[Play Booster Expected Market Value]]/tbl_MTG_Set[[#This Row],[Play Boost Sealed Market Value]]</f>
        <v/>
      </c>
    </row>
    <row r="263" ht="15" customHeight="1" s="20">
      <c r="A263" s="19" t="n">
        <v>751</v>
      </c>
      <c r="B263" s="19" t="inlineStr">
        <is>
          <t>Duel Decks: Elspeth vs. Tezzeret DDF</t>
        </is>
      </c>
      <c r="C263" s="19" t="n">
        <v>79</v>
      </c>
      <c r="D263" s="28" t="n">
        <v>40424</v>
      </c>
      <c r="F263" s="19" t="inlineStr">
        <is>
          <t>en es fr de it pt ja ko ru 汉语 漢語</t>
        </is>
      </c>
      <c r="G263" s="19" t="n">
        <v>1448</v>
      </c>
      <c r="H263" s="19">
        <f>MONTH(NOW())+12*YEAR(NOW())-MONTH(tbl_MTG_Set[[#This Row],[Released On]])-12*YEAR(tbl_MTG_Set[[#This Row],[Released On]])</f>
        <v/>
      </c>
      <c r="I263" s="19">
        <f>_xlfn.xlookup(tbl_MTG_Set[[#This Row],[Type Name]], tbl_MTG_Set_Type[Set Type], tbl_MTG_Set_Type[Index], "(Set Type not found)")</f>
        <v/>
      </c>
      <c r="J263" s="19">
        <f>_xlfn.xlookup(tbl_MTG_Set[[#This Row],[Type Name]], tbl_MTG_Set_Type[Set Type], tbl_MTG_Set_Type[Buy Window Month Start], "(Set Type not found)")</f>
        <v/>
      </c>
      <c r="K263" s="28">
        <f>tbl_MTG_Set[[#This Row],[Released On]]+tbl_MTG_Set[[#This Row],[Buy Window Month Start]]*365.25/12</f>
        <v/>
      </c>
      <c r="L263" s="19">
        <f>_xlfn.xlookup(tbl_MTG_Set[[#This Row],[Type Name]], tbl_MTG_Set_Type[Set Type], tbl_MTG_Set_Type[Buy Window Month End], "(Set Type not found)", 0, 1)</f>
        <v/>
      </c>
      <c r="M263" s="28">
        <f>tbl_MTG_Set[[#This Row],[Released On]]+tbl_MTG_Set[[#This Row],[Buy Window Month End]]*365.25/12</f>
        <v/>
      </c>
      <c r="N263" s="28">
        <f>AND(NOW()&gt;=tbl_MTG_Set[[#This Row],[Buy Window Start]], NOW()&lt;=tbl_MTG_Set[[#This Row],[Buy Window End]])</f>
        <v/>
      </c>
      <c r="O263" s="19">
        <f>_xlfn.xlookup(tbl_MTG_Set[[#This Row],[Type Name]], tbl_MTG_Set_Type[Set Type], tbl_MTG_Set_Type[Heavy Printing Window Month Start], "(Set Type not found)", 0, 1)</f>
        <v/>
      </c>
      <c r="P263" s="28">
        <f>tbl_MTG_Set[[#This Row],[Released On]]+tbl_MTG_Set[[#This Row],[Heavy Printing Window Month Start]]*365.25/12</f>
        <v/>
      </c>
      <c r="Q263" s="19">
        <f>_xlfn.xlookup(tbl_MTG_Set[[#This Row],[Type Name]], tbl_MTG_Set_Type[Set Type], tbl_MTG_Set_Type[Heavy Printing Window Month End], "(Set Type not found)", 0, 1)</f>
        <v/>
      </c>
      <c r="R263" s="28">
        <f>tbl_MTG_Set[[#This Row],[Released On]]+tbl_MTG_Set[[#This Row],[Heavy Printing Window Month End]]*365.25/12</f>
        <v/>
      </c>
      <c r="S263" s="28">
        <f>AND(NOW()&gt;=tbl_MTG_Set[[#This Row],[Heavy Printing Window Start]], NOW()&lt;=tbl_MTG_Set[[#This Row],[Heavy Printing Window End]])</f>
        <v/>
      </c>
      <c r="T263" s="19">
        <f>_xlfn.xlookup(tbl_MTG_Set[[#This Row],[Type Name]], tbl_MTG_Set_Type[Set Type], tbl_MTG_Set_Type[Sell Window Month Start], "(Set Type not found)", 0, 1)</f>
        <v/>
      </c>
      <c r="U263" s="28">
        <f>tbl_MTG_Set[[#This Row],[Released On]]+tbl_MTG_Set[[#This Row],[Sell Window Month Start]]*365.25/12</f>
        <v/>
      </c>
      <c r="V263" s="19">
        <f>_xlfn.xlookup(tbl_MTG_Set[[#This Row],[Type Name]], tbl_MTG_Set_Type[Set Type], tbl_MTG_Set_Type[Sell Window Month End], "(Set Type not found)", 0, 1)</f>
        <v/>
      </c>
      <c r="W263" s="28">
        <f>tbl_MTG_Set[[#This Row],[Released On]]+tbl_MTG_Set[[#This Row],[Sell Window Month End]]*365.25/12</f>
        <v/>
      </c>
      <c r="X263" s="28">
        <f>AND(NOW()&gt;=tbl_MTG_Set[[#This Row],[Sell Window Start]], NOW()&lt;=tbl_MTG_Set[[#This Row],[Sell Window End]])</f>
        <v/>
      </c>
      <c r="AG263" s="23" t="n"/>
      <c r="AH263" s="23" t="n"/>
      <c r="AJ263" s="23">
        <f t="array" ref="AJ263:AJ263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263" s="23">
        <f t="array" ref="AK263:AK263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263" s="24">
        <f>_xlfn.xlookup(tbl_MTG_Set[[#This Row],[Play Booster Box Product Id]], tbl_Product[Product Id], tbl_Product[Pack Size])</f>
        <v/>
      </c>
      <c r="AM263" s="23">
        <f>(tbl_MTG_Set[[#This Row],[Play Booster Box Cost]]+v_Item_Shipping_Cost_In)/tbl_MTG_Set[[#This Row],[Play Booster Box Size]]</f>
        <v/>
      </c>
      <c r="AN263" s="23" t="n"/>
      <c r="AO263" s="23" t="n"/>
      <c r="AP263" s="23" t="n"/>
      <c r="AQ263" s="23" t="n"/>
      <c r="AT263" s="23">
        <f>tbl_MTG_Set[[#This Row],[Play Booster Sell Price CardMarket]]*tbl_MTG_Set[[#This Row],[Play Booster Expected Market Value]]/tbl_MTG_Set[[#This Row],[Play Boost Sealed Market Value]]</f>
        <v/>
      </c>
    </row>
    <row r="264" ht="15" customHeight="1" s="20">
      <c r="A264" s="19" t="n">
        <v>752</v>
      </c>
      <c r="B264" s="19" t="inlineStr">
        <is>
          <t>Duel Decks: Elspeth vs. Tezzeret Tokens TDDF</t>
        </is>
      </c>
      <c r="C264" s="19" t="n">
        <v>1</v>
      </c>
      <c r="D264" s="28" t="n">
        <v>40424</v>
      </c>
      <c r="F264" s="19" t="inlineStr">
        <is>
          <t>en es fr de it pt ja ko ru 汉语 漢語</t>
        </is>
      </c>
      <c r="G264" s="19" t="n">
        <v>1450</v>
      </c>
      <c r="H264" s="19">
        <f>MONTH(NOW())+12*YEAR(NOW())-MONTH(tbl_MTG_Set[[#This Row],[Released On]])-12*YEAR(tbl_MTG_Set[[#This Row],[Released On]])</f>
        <v/>
      </c>
      <c r="I264" s="19">
        <f>_xlfn.xlookup(tbl_MTG_Set[[#This Row],[Type Name]], tbl_MTG_Set_Type[Set Type], tbl_MTG_Set_Type[Index], "(Set Type not found)")</f>
        <v/>
      </c>
      <c r="J264" s="19">
        <f>_xlfn.xlookup(tbl_MTG_Set[[#This Row],[Type Name]], tbl_MTG_Set_Type[Set Type], tbl_MTG_Set_Type[Buy Window Month Start], "(Set Type not found)")</f>
        <v/>
      </c>
      <c r="K264" s="28">
        <f>tbl_MTG_Set[[#This Row],[Released On]]+tbl_MTG_Set[[#This Row],[Buy Window Month Start]]*365.25/12</f>
        <v/>
      </c>
      <c r="L264" s="19">
        <f>_xlfn.xlookup(tbl_MTG_Set[[#This Row],[Type Name]], tbl_MTG_Set_Type[Set Type], tbl_MTG_Set_Type[Buy Window Month End], "(Set Type not found)", 0, 1)</f>
        <v/>
      </c>
      <c r="M264" s="28">
        <f>tbl_MTG_Set[[#This Row],[Released On]]+tbl_MTG_Set[[#This Row],[Buy Window Month End]]*365.25/12</f>
        <v/>
      </c>
      <c r="N264" s="28">
        <f>AND(NOW()&gt;=tbl_MTG_Set[[#This Row],[Buy Window Start]], NOW()&lt;=tbl_MTG_Set[[#This Row],[Buy Window End]])</f>
        <v/>
      </c>
      <c r="O264" s="19">
        <f>_xlfn.xlookup(tbl_MTG_Set[[#This Row],[Type Name]], tbl_MTG_Set_Type[Set Type], tbl_MTG_Set_Type[Heavy Printing Window Month Start], "(Set Type not found)", 0, 1)</f>
        <v/>
      </c>
      <c r="P264" s="28">
        <f>tbl_MTG_Set[[#This Row],[Released On]]+tbl_MTG_Set[[#This Row],[Heavy Printing Window Month Start]]*365.25/12</f>
        <v/>
      </c>
      <c r="Q264" s="19">
        <f>_xlfn.xlookup(tbl_MTG_Set[[#This Row],[Type Name]], tbl_MTG_Set_Type[Set Type], tbl_MTG_Set_Type[Heavy Printing Window Month End], "(Set Type not found)", 0, 1)</f>
        <v/>
      </c>
      <c r="R264" s="28">
        <f>tbl_MTG_Set[[#This Row],[Released On]]+tbl_MTG_Set[[#This Row],[Heavy Printing Window Month End]]*365.25/12</f>
        <v/>
      </c>
      <c r="S264" s="28">
        <f>AND(NOW()&gt;=tbl_MTG_Set[[#This Row],[Heavy Printing Window Start]], NOW()&lt;=tbl_MTG_Set[[#This Row],[Heavy Printing Window End]])</f>
        <v/>
      </c>
      <c r="T264" s="19">
        <f>_xlfn.xlookup(tbl_MTG_Set[[#This Row],[Type Name]], tbl_MTG_Set_Type[Set Type], tbl_MTG_Set_Type[Sell Window Month Start], "(Set Type not found)", 0, 1)</f>
        <v/>
      </c>
      <c r="U264" s="28">
        <f>tbl_MTG_Set[[#This Row],[Released On]]+tbl_MTG_Set[[#This Row],[Sell Window Month Start]]*365.25/12</f>
        <v/>
      </c>
      <c r="V264" s="19">
        <f>_xlfn.xlookup(tbl_MTG_Set[[#This Row],[Type Name]], tbl_MTG_Set_Type[Set Type], tbl_MTG_Set_Type[Sell Window Month End], "(Set Type not found)", 0, 1)</f>
        <v/>
      </c>
      <c r="W264" s="28">
        <f>tbl_MTG_Set[[#This Row],[Released On]]+tbl_MTG_Set[[#This Row],[Sell Window Month End]]*365.25/12</f>
        <v/>
      </c>
      <c r="X264" s="28">
        <f>AND(NOW()&gt;=tbl_MTG_Set[[#This Row],[Sell Window Start]], NOW()&lt;=tbl_MTG_Set[[#This Row],[Sell Window End]])</f>
        <v/>
      </c>
      <c r="AG264" s="23" t="n"/>
      <c r="AH264" s="23" t="n"/>
      <c r="AJ264" s="23">
        <f t="array" ref="AJ264:AJ264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264" s="23">
        <f t="array" ref="AK264:AK264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264" s="24">
        <f>_xlfn.xlookup(tbl_MTG_Set[[#This Row],[Play Booster Box Product Id]], tbl_Product[Product Id], tbl_Product[Pack Size])</f>
        <v/>
      </c>
      <c r="AM264" s="23">
        <f>(tbl_MTG_Set[[#This Row],[Play Booster Box Cost]]+v_Item_Shipping_Cost_In)/tbl_MTG_Set[[#This Row],[Play Booster Box Size]]</f>
        <v/>
      </c>
      <c r="AN264" s="23" t="n"/>
      <c r="AO264" s="23" t="n"/>
      <c r="AP264" s="23" t="n"/>
      <c r="AQ264" s="23" t="n"/>
      <c r="AT264" s="23">
        <f>tbl_MTG_Set[[#This Row],[Play Booster Sell Price CardMarket]]*tbl_MTG_Set[[#This Row],[Play Booster Expected Market Value]]/tbl_MTG_Set[[#This Row],[Play Boost Sealed Market Value]]</f>
        <v/>
      </c>
    </row>
    <row r="265" ht="15" customHeight="1" s="20">
      <c r="A265" s="19" t="n">
        <v>822</v>
      </c>
      <c r="B265" s="19" t="inlineStr">
        <is>
          <t>Duel Decks: Elves vs. Goblins DD1</t>
        </is>
      </c>
      <c r="C265" s="19" t="n">
        <v>62</v>
      </c>
      <c r="D265" s="28" t="n">
        <v>39402</v>
      </c>
      <c r="F265" s="19" t="inlineStr">
        <is>
          <t>en es fr de it pt ja ko ru 汉语 漢語</t>
        </is>
      </c>
      <c r="G265" s="19" t="n">
        <v>1590</v>
      </c>
      <c r="H265" s="19">
        <f>MONTH(NOW())+12*YEAR(NOW())-MONTH(tbl_MTG_Set[[#This Row],[Released On]])-12*YEAR(tbl_MTG_Set[[#This Row],[Released On]])</f>
        <v/>
      </c>
      <c r="I265" s="19">
        <f>_xlfn.xlookup(tbl_MTG_Set[[#This Row],[Type Name]], tbl_MTG_Set_Type[Set Type], tbl_MTG_Set_Type[Index], "(Set Type not found)")</f>
        <v/>
      </c>
      <c r="J265" s="19">
        <f>_xlfn.xlookup(tbl_MTG_Set[[#This Row],[Type Name]], tbl_MTG_Set_Type[Set Type], tbl_MTG_Set_Type[Buy Window Month Start], "(Set Type not found)")</f>
        <v/>
      </c>
      <c r="K265" s="28">
        <f>tbl_MTG_Set[[#This Row],[Released On]]+tbl_MTG_Set[[#This Row],[Buy Window Month Start]]*365.25/12</f>
        <v/>
      </c>
      <c r="L265" s="19">
        <f>_xlfn.xlookup(tbl_MTG_Set[[#This Row],[Type Name]], tbl_MTG_Set_Type[Set Type], tbl_MTG_Set_Type[Buy Window Month End], "(Set Type not found)", 0, 1)</f>
        <v/>
      </c>
      <c r="M265" s="28">
        <f>tbl_MTG_Set[[#This Row],[Released On]]+tbl_MTG_Set[[#This Row],[Buy Window Month End]]*365.25/12</f>
        <v/>
      </c>
      <c r="N265" s="28">
        <f>AND(NOW()&gt;=tbl_MTG_Set[[#This Row],[Buy Window Start]], NOW()&lt;=tbl_MTG_Set[[#This Row],[Buy Window End]])</f>
        <v/>
      </c>
      <c r="O265" s="19">
        <f>_xlfn.xlookup(tbl_MTG_Set[[#This Row],[Type Name]], tbl_MTG_Set_Type[Set Type], tbl_MTG_Set_Type[Heavy Printing Window Month Start], "(Set Type not found)", 0, 1)</f>
        <v/>
      </c>
      <c r="P265" s="28">
        <f>tbl_MTG_Set[[#This Row],[Released On]]+tbl_MTG_Set[[#This Row],[Heavy Printing Window Month Start]]*365.25/12</f>
        <v/>
      </c>
      <c r="Q265" s="19">
        <f>_xlfn.xlookup(tbl_MTG_Set[[#This Row],[Type Name]], tbl_MTG_Set_Type[Set Type], tbl_MTG_Set_Type[Heavy Printing Window Month End], "(Set Type not found)", 0, 1)</f>
        <v/>
      </c>
      <c r="R265" s="28">
        <f>tbl_MTG_Set[[#This Row],[Released On]]+tbl_MTG_Set[[#This Row],[Heavy Printing Window Month End]]*365.25/12</f>
        <v/>
      </c>
      <c r="S265" s="28">
        <f>AND(NOW()&gt;=tbl_MTG_Set[[#This Row],[Heavy Printing Window Start]], NOW()&lt;=tbl_MTG_Set[[#This Row],[Heavy Printing Window End]])</f>
        <v/>
      </c>
      <c r="T265" s="19">
        <f>_xlfn.xlookup(tbl_MTG_Set[[#This Row],[Type Name]], tbl_MTG_Set_Type[Set Type], tbl_MTG_Set_Type[Sell Window Month Start], "(Set Type not found)", 0, 1)</f>
        <v/>
      </c>
      <c r="U265" s="28">
        <f>tbl_MTG_Set[[#This Row],[Released On]]+tbl_MTG_Set[[#This Row],[Sell Window Month Start]]*365.25/12</f>
        <v/>
      </c>
      <c r="V265" s="19">
        <f>_xlfn.xlookup(tbl_MTG_Set[[#This Row],[Type Name]], tbl_MTG_Set_Type[Set Type], tbl_MTG_Set_Type[Sell Window Month End], "(Set Type not found)", 0, 1)</f>
        <v/>
      </c>
      <c r="W265" s="28">
        <f>tbl_MTG_Set[[#This Row],[Released On]]+tbl_MTG_Set[[#This Row],[Sell Window Month End]]*365.25/12</f>
        <v/>
      </c>
      <c r="X265" s="28">
        <f>AND(NOW()&gt;=tbl_MTG_Set[[#This Row],[Sell Window Start]], NOW()&lt;=tbl_MTG_Set[[#This Row],[Sell Window End]])</f>
        <v/>
      </c>
      <c r="AG265" s="23" t="n"/>
      <c r="AH265" s="23" t="n"/>
      <c r="AJ265" s="23">
        <f t="array" ref="AJ265:AJ265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265" s="23">
        <f t="array" ref="AK265:AK265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265" s="24">
        <f>_xlfn.xlookup(tbl_MTG_Set[[#This Row],[Play Booster Box Product Id]], tbl_Product[Product Id], tbl_Product[Pack Size])</f>
        <v/>
      </c>
      <c r="AM265" s="23">
        <f>(tbl_MTG_Set[[#This Row],[Play Booster Box Cost]]+v_Item_Shipping_Cost_In)/tbl_MTG_Set[[#This Row],[Play Booster Box Size]]</f>
        <v/>
      </c>
      <c r="AN265" s="23" t="n"/>
      <c r="AO265" s="23" t="n"/>
      <c r="AP265" s="23" t="n"/>
      <c r="AQ265" s="23" t="n"/>
      <c r="AT265" s="23">
        <f>tbl_MTG_Set[[#This Row],[Play Booster Sell Price CardMarket]]*tbl_MTG_Set[[#This Row],[Play Booster Expected Market Value]]/tbl_MTG_Set[[#This Row],[Play Boost Sealed Market Value]]</f>
        <v/>
      </c>
    </row>
    <row r="266" ht="15" customHeight="1" s="20">
      <c r="A266" s="19" t="n">
        <v>823</v>
      </c>
      <c r="B266" s="19" t="inlineStr">
        <is>
          <t>Duel Decks: Elves vs. Goblins Tokens TDD1</t>
        </is>
      </c>
      <c r="C266" s="19" t="n">
        <v>3</v>
      </c>
      <c r="D266" s="28" t="n">
        <v>39402</v>
      </c>
      <c r="F266" s="19" t="inlineStr">
        <is>
          <t>en es fr de it pt ja ko ru 汉语 漢語</t>
        </is>
      </c>
      <c r="G266" s="19" t="n">
        <v>1592</v>
      </c>
      <c r="H266" s="19">
        <f>MONTH(NOW())+12*YEAR(NOW())-MONTH(tbl_MTG_Set[[#This Row],[Released On]])-12*YEAR(tbl_MTG_Set[[#This Row],[Released On]])</f>
        <v/>
      </c>
      <c r="I266" s="19">
        <f>_xlfn.xlookup(tbl_MTG_Set[[#This Row],[Type Name]], tbl_MTG_Set_Type[Set Type], tbl_MTG_Set_Type[Index], "(Set Type not found)")</f>
        <v/>
      </c>
      <c r="J266" s="19">
        <f>_xlfn.xlookup(tbl_MTG_Set[[#This Row],[Type Name]], tbl_MTG_Set_Type[Set Type], tbl_MTG_Set_Type[Buy Window Month Start], "(Set Type not found)")</f>
        <v/>
      </c>
      <c r="K266" s="28">
        <f>tbl_MTG_Set[[#This Row],[Released On]]+tbl_MTG_Set[[#This Row],[Buy Window Month Start]]*365.25/12</f>
        <v/>
      </c>
      <c r="L266" s="19">
        <f>_xlfn.xlookup(tbl_MTG_Set[[#This Row],[Type Name]], tbl_MTG_Set_Type[Set Type], tbl_MTG_Set_Type[Buy Window Month End], "(Set Type not found)", 0, 1)</f>
        <v/>
      </c>
      <c r="M266" s="28">
        <f>tbl_MTG_Set[[#This Row],[Released On]]+tbl_MTG_Set[[#This Row],[Buy Window Month End]]*365.25/12</f>
        <v/>
      </c>
      <c r="N266" s="28">
        <f>AND(NOW()&gt;=tbl_MTG_Set[[#This Row],[Buy Window Start]], NOW()&lt;=tbl_MTG_Set[[#This Row],[Buy Window End]])</f>
        <v/>
      </c>
      <c r="O266" s="19">
        <f>_xlfn.xlookup(tbl_MTG_Set[[#This Row],[Type Name]], tbl_MTG_Set_Type[Set Type], tbl_MTG_Set_Type[Heavy Printing Window Month Start], "(Set Type not found)", 0, 1)</f>
        <v/>
      </c>
      <c r="P266" s="28">
        <f>tbl_MTG_Set[[#This Row],[Released On]]+tbl_MTG_Set[[#This Row],[Heavy Printing Window Month Start]]*365.25/12</f>
        <v/>
      </c>
      <c r="Q266" s="19">
        <f>_xlfn.xlookup(tbl_MTG_Set[[#This Row],[Type Name]], tbl_MTG_Set_Type[Set Type], tbl_MTG_Set_Type[Heavy Printing Window Month End], "(Set Type not found)", 0, 1)</f>
        <v/>
      </c>
      <c r="R266" s="28">
        <f>tbl_MTG_Set[[#This Row],[Released On]]+tbl_MTG_Set[[#This Row],[Heavy Printing Window Month End]]*365.25/12</f>
        <v/>
      </c>
      <c r="S266" s="28">
        <f>AND(NOW()&gt;=tbl_MTG_Set[[#This Row],[Heavy Printing Window Start]], NOW()&lt;=tbl_MTG_Set[[#This Row],[Heavy Printing Window End]])</f>
        <v/>
      </c>
      <c r="T266" s="19">
        <f>_xlfn.xlookup(tbl_MTG_Set[[#This Row],[Type Name]], tbl_MTG_Set_Type[Set Type], tbl_MTG_Set_Type[Sell Window Month Start], "(Set Type not found)", 0, 1)</f>
        <v/>
      </c>
      <c r="U266" s="28">
        <f>tbl_MTG_Set[[#This Row],[Released On]]+tbl_MTG_Set[[#This Row],[Sell Window Month Start]]*365.25/12</f>
        <v/>
      </c>
      <c r="V266" s="19">
        <f>_xlfn.xlookup(tbl_MTG_Set[[#This Row],[Type Name]], tbl_MTG_Set_Type[Set Type], tbl_MTG_Set_Type[Sell Window Month End], "(Set Type not found)", 0, 1)</f>
        <v/>
      </c>
      <c r="W266" s="28">
        <f>tbl_MTG_Set[[#This Row],[Released On]]+tbl_MTG_Set[[#This Row],[Sell Window Month End]]*365.25/12</f>
        <v/>
      </c>
      <c r="X266" s="28">
        <f>AND(NOW()&gt;=tbl_MTG_Set[[#This Row],[Sell Window Start]], NOW()&lt;=tbl_MTG_Set[[#This Row],[Sell Window End]])</f>
        <v/>
      </c>
      <c r="AG266" s="23" t="n"/>
      <c r="AH266" s="23" t="n"/>
      <c r="AJ266" s="23">
        <f t="array" ref="AJ266:AJ266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266" s="23">
        <f t="array" ref="AK266:AK266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266" s="24">
        <f>_xlfn.xlookup(tbl_MTG_Set[[#This Row],[Play Booster Box Product Id]], tbl_Product[Product Id], tbl_Product[Pack Size])</f>
        <v/>
      </c>
      <c r="AM266" s="23">
        <f>(tbl_MTG_Set[[#This Row],[Play Booster Box Cost]]+v_Item_Shipping_Cost_In)/tbl_MTG_Set[[#This Row],[Play Booster Box Size]]</f>
        <v/>
      </c>
      <c r="AN266" s="23" t="n"/>
      <c r="AO266" s="23" t="n"/>
      <c r="AP266" s="23" t="n"/>
      <c r="AQ266" s="23" t="n"/>
      <c r="AT266" s="23">
        <f>tbl_MTG_Set[[#This Row],[Play Booster Sell Price CardMarket]]*tbl_MTG_Set[[#This Row],[Play Booster Expected Market Value]]/tbl_MTG_Set[[#This Row],[Play Boost Sealed Market Value]]</f>
        <v/>
      </c>
    </row>
    <row r="267" ht="15" customHeight="1" s="20">
      <c r="A267" s="19" t="n">
        <v>492</v>
      </c>
      <c r="B267" s="19" t="inlineStr">
        <is>
          <t>Duel Decks: Elves vs. Inventors DDU</t>
        </is>
      </c>
      <c r="C267" s="19" t="n">
        <v>76</v>
      </c>
      <c r="D267" s="28" t="n">
        <v>43196</v>
      </c>
      <c r="F267" s="19" t="inlineStr">
        <is>
          <t>en es fr de it pt ja ko ru 汉语 漢語</t>
        </is>
      </c>
      <c r="G267" s="19" t="n">
        <v>930</v>
      </c>
      <c r="H267" s="19">
        <f>MONTH(NOW())+12*YEAR(NOW())-MONTH(tbl_MTG_Set[[#This Row],[Released On]])-12*YEAR(tbl_MTG_Set[[#This Row],[Released On]])</f>
        <v/>
      </c>
      <c r="I267" s="19">
        <f>_xlfn.xlookup(tbl_MTG_Set[[#This Row],[Type Name]], tbl_MTG_Set_Type[Set Type], tbl_MTG_Set_Type[Index], "(Set Type not found)")</f>
        <v/>
      </c>
      <c r="J267" s="19">
        <f>_xlfn.xlookup(tbl_MTG_Set[[#This Row],[Type Name]], tbl_MTG_Set_Type[Set Type], tbl_MTG_Set_Type[Buy Window Month Start], "(Set Type not found)")</f>
        <v/>
      </c>
      <c r="K267" s="28">
        <f>tbl_MTG_Set[[#This Row],[Released On]]+tbl_MTG_Set[[#This Row],[Buy Window Month Start]]*365.25/12</f>
        <v/>
      </c>
      <c r="L267" s="19">
        <f>_xlfn.xlookup(tbl_MTG_Set[[#This Row],[Type Name]], tbl_MTG_Set_Type[Set Type], tbl_MTG_Set_Type[Buy Window Month End], "(Set Type not found)", 0, 1)</f>
        <v/>
      </c>
      <c r="M267" s="28">
        <f>tbl_MTG_Set[[#This Row],[Released On]]+tbl_MTG_Set[[#This Row],[Buy Window Month End]]*365.25/12</f>
        <v/>
      </c>
      <c r="N267" s="28">
        <f>AND(NOW()&gt;=tbl_MTG_Set[[#This Row],[Buy Window Start]], NOW()&lt;=tbl_MTG_Set[[#This Row],[Buy Window End]])</f>
        <v/>
      </c>
      <c r="O267" s="19">
        <f>_xlfn.xlookup(tbl_MTG_Set[[#This Row],[Type Name]], tbl_MTG_Set_Type[Set Type], tbl_MTG_Set_Type[Heavy Printing Window Month Start], "(Set Type not found)", 0, 1)</f>
        <v/>
      </c>
      <c r="P267" s="28">
        <f>tbl_MTG_Set[[#This Row],[Released On]]+tbl_MTG_Set[[#This Row],[Heavy Printing Window Month Start]]*365.25/12</f>
        <v/>
      </c>
      <c r="Q267" s="19">
        <f>_xlfn.xlookup(tbl_MTG_Set[[#This Row],[Type Name]], tbl_MTG_Set_Type[Set Type], tbl_MTG_Set_Type[Heavy Printing Window Month End], "(Set Type not found)", 0, 1)</f>
        <v/>
      </c>
      <c r="R267" s="28">
        <f>tbl_MTG_Set[[#This Row],[Released On]]+tbl_MTG_Set[[#This Row],[Heavy Printing Window Month End]]*365.25/12</f>
        <v/>
      </c>
      <c r="S267" s="28">
        <f>AND(NOW()&gt;=tbl_MTG_Set[[#This Row],[Heavy Printing Window Start]], NOW()&lt;=tbl_MTG_Set[[#This Row],[Heavy Printing Window End]])</f>
        <v/>
      </c>
      <c r="T267" s="19">
        <f>_xlfn.xlookup(tbl_MTG_Set[[#This Row],[Type Name]], tbl_MTG_Set_Type[Set Type], tbl_MTG_Set_Type[Sell Window Month Start], "(Set Type not found)", 0, 1)</f>
        <v/>
      </c>
      <c r="U267" s="28">
        <f>tbl_MTG_Set[[#This Row],[Released On]]+tbl_MTG_Set[[#This Row],[Sell Window Month Start]]*365.25/12</f>
        <v/>
      </c>
      <c r="V267" s="19">
        <f>_xlfn.xlookup(tbl_MTG_Set[[#This Row],[Type Name]], tbl_MTG_Set_Type[Set Type], tbl_MTG_Set_Type[Sell Window Month End], "(Set Type not found)", 0, 1)</f>
        <v/>
      </c>
      <c r="W267" s="28">
        <f>tbl_MTG_Set[[#This Row],[Released On]]+tbl_MTG_Set[[#This Row],[Sell Window Month End]]*365.25/12</f>
        <v/>
      </c>
      <c r="X267" s="28">
        <f>AND(NOW()&gt;=tbl_MTG_Set[[#This Row],[Sell Window Start]], NOW()&lt;=tbl_MTG_Set[[#This Row],[Sell Window End]])</f>
        <v/>
      </c>
      <c r="AG267" s="23" t="n"/>
      <c r="AH267" s="23" t="n"/>
      <c r="AJ267" s="23">
        <f t="array" ref="AJ267:AJ267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267" s="23">
        <f t="array" ref="AK267:AK267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267" s="24">
        <f>_xlfn.xlookup(tbl_MTG_Set[[#This Row],[Play Booster Box Product Id]], tbl_Product[Product Id], tbl_Product[Pack Size])</f>
        <v/>
      </c>
      <c r="AM267" s="23">
        <f>(tbl_MTG_Set[[#This Row],[Play Booster Box Cost]]+v_Item_Shipping_Cost_In)/tbl_MTG_Set[[#This Row],[Play Booster Box Size]]</f>
        <v/>
      </c>
      <c r="AN267" s="23" t="n"/>
      <c r="AO267" s="23" t="n"/>
      <c r="AP267" s="23" t="n"/>
      <c r="AQ267" s="23" t="n"/>
      <c r="AT267" s="23">
        <f>tbl_MTG_Set[[#This Row],[Play Booster Sell Price CardMarket]]*tbl_MTG_Set[[#This Row],[Play Booster Expected Market Value]]/tbl_MTG_Set[[#This Row],[Play Boost Sealed Market Value]]</f>
        <v/>
      </c>
    </row>
    <row r="268" ht="15" customHeight="1" s="20">
      <c r="A268" s="19" t="n">
        <v>493</v>
      </c>
      <c r="B268" s="19" t="inlineStr">
        <is>
          <t>Duel Decks: Elves vs. Inventors Tokens TDDU</t>
        </is>
      </c>
      <c r="C268" s="19" t="n">
        <v>4</v>
      </c>
      <c r="D268" s="28" t="n">
        <v>43196</v>
      </c>
      <c r="F268" s="19" t="inlineStr">
        <is>
          <t>en es fr de it pt ja ko ru 汉语 漢語</t>
        </is>
      </c>
      <c r="G268" s="19" t="n">
        <v>932</v>
      </c>
      <c r="H268" s="19">
        <f>MONTH(NOW())+12*YEAR(NOW())-MONTH(tbl_MTG_Set[[#This Row],[Released On]])-12*YEAR(tbl_MTG_Set[[#This Row],[Released On]])</f>
        <v/>
      </c>
      <c r="I268" s="19">
        <f>_xlfn.xlookup(tbl_MTG_Set[[#This Row],[Type Name]], tbl_MTG_Set_Type[Set Type], tbl_MTG_Set_Type[Index], "(Set Type not found)")</f>
        <v/>
      </c>
      <c r="J268" s="19">
        <f>_xlfn.xlookup(tbl_MTG_Set[[#This Row],[Type Name]], tbl_MTG_Set_Type[Set Type], tbl_MTG_Set_Type[Buy Window Month Start], "(Set Type not found)")</f>
        <v/>
      </c>
      <c r="K268" s="28">
        <f>tbl_MTG_Set[[#This Row],[Released On]]+tbl_MTG_Set[[#This Row],[Buy Window Month Start]]*365.25/12</f>
        <v/>
      </c>
      <c r="L268" s="19">
        <f>_xlfn.xlookup(tbl_MTG_Set[[#This Row],[Type Name]], tbl_MTG_Set_Type[Set Type], tbl_MTG_Set_Type[Buy Window Month End], "(Set Type not found)", 0, 1)</f>
        <v/>
      </c>
      <c r="M268" s="28">
        <f>tbl_MTG_Set[[#This Row],[Released On]]+tbl_MTG_Set[[#This Row],[Buy Window Month End]]*365.25/12</f>
        <v/>
      </c>
      <c r="N268" s="28">
        <f>AND(NOW()&gt;=tbl_MTG_Set[[#This Row],[Buy Window Start]], NOW()&lt;=tbl_MTG_Set[[#This Row],[Buy Window End]])</f>
        <v/>
      </c>
      <c r="O268" s="19">
        <f>_xlfn.xlookup(tbl_MTG_Set[[#This Row],[Type Name]], tbl_MTG_Set_Type[Set Type], tbl_MTG_Set_Type[Heavy Printing Window Month Start], "(Set Type not found)", 0, 1)</f>
        <v/>
      </c>
      <c r="P268" s="28">
        <f>tbl_MTG_Set[[#This Row],[Released On]]+tbl_MTG_Set[[#This Row],[Heavy Printing Window Month Start]]*365.25/12</f>
        <v/>
      </c>
      <c r="Q268" s="19">
        <f>_xlfn.xlookup(tbl_MTG_Set[[#This Row],[Type Name]], tbl_MTG_Set_Type[Set Type], tbl_MTG_Set_Type[Heavy Printing Window Month End], "(Set Type not found)", 0, 1)</f>
        <v/>
      </c>
      <c r="R268" s="28">
        <f>tbl_MTG_Set[[#This Row],[Released On]]+tbl_MTG_Set[[#This Row],[Heavy Printing Window Month End]]*365.25/12</f>
        <v/>
      </c>
      <c r="S268" s="28">
        <f>AND(NOW()&gt;=tbl_MTG_Set[[#This Row],[Heavy Printing Window Start]], NOW()&lt;=tbl_MTG_Set[[#This Row],[Heavy Printing Window End]])</f>
        <v/>
      </c>
      <c r="T268" s="19">
        <f>_xlfn.xlookup(tbl_MTG_Set[[#This Row],[Type Name]], tbl_MTG_Set_Type[Set Type], tbl_MTG_Set_Type[Sell Window Month Start], "(Set Type not found)", 0, 1)</f>
        <v/>
      </c>
      <c r="U268" s="28">
        <f>tbl_MTG_Set[[#This Row],[Released On]]+tbl_MTG_Set[[#This Row],[Sell Window Month Start]]*365.25/12</f>
        <v/>
      </c>
      <c r="V268" s="19">
        <f>_xlfn.xlookup(tbl_MTG_Set[[#This Row],[Type Name]], tbl_MTG_Set_Type[Set Type], tbl_MTG_Set_Type[Sell Window Month End], "(Set Type not found)", 0, 1)</f>
        <v/>
      </c>
      <c r="W268" s="28">
        <f>tbl_MTG_Set[[#This Row],[Released On]]+tbl_MTG_Set[[#This Row],[Sell Window Month End]]*365.25/12</f>
        <v/>
      </c>
      <c r="X268" s="28">
        <f>AND(NOW()&gt;=tbl_MTG_Set[[#This Row],[Sell Window Start]], NOW()&lt;=tbl_MTG_Set[[#This Row],[Sell Window End]])</f>
        <v/>
      </c>
      <c r="AG268" s="23" t="n"/>
      <c r="AH268" s="23" t="n"/>
      <c r="AJ268" s="23">
        <f t="array" ref="AJ268:AJ268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268" s="23">
        <f t="array" ref="AK268:AK268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268" s="24">
        <f>_xlfn.xlookup(tbl_MTG_Set[[#This Row],[Play Booster Box Product Id]], tbl_Product[Product Id], tbl_Product[Pack Size])</f>
        <v/>
      </c>
      <c r="AM268" s="23">
        <f>(tbl_MTG_Set[[#This Row],[Play Booster Box Cost]]+v_Item_Shipping_Cost_In)/tbl_MTG_Set[[#This Row],[Play Booster Box Size]]</f>
        <v/>
      </c>
      <c r="AN268" s="23" t="n"/>
      <c r="AO268" s="23" t="n"/>
      <c r="AP268" s="23" t="n"/>
      <c r="AQ268" s="23" t="n"/>
      <c r="AT268" s="23">
        <f>tbl_MTG_Set[[#This Row],[Play Booster Sell Price CardMarket]]*tbl_MTG_Set[[#This Row],[Play Booster Expected Market Value]]/tbl_MTG_Set[[#This Row],[Play Boost Sealed Market Value]]</f>
        <v/>
      </c>
    </row>
    <row r="269" ht="15" customHeight="1" s="20">
      <c r="A269" s="19" t="n">
        <v>774</v>
      </c>
      <c r="B269" s="19" t="inlineStr">
        <is>
          <t>Duel Decks: Garruk vs. Liliana DDD</t>
        </is>
      </c>
      <c r="C269" s="19" t="n">
        <v>63</v>
      </c>
      <c r="D269" s="28" t="n">
        <v>40116</v>
      </c>
      <c r="F269" s="19" t="inlineStr">
        <is>
          <t>en es fr de it pt ja ko ru 汉语 漢語</t>
        </is>
      </c>
      <c r="G269" s="19" t="n">
        <v>1494</v>
      </c>
      <c r="H269" s="19">
        <f>MONTH(NOW())+12*YEAR(NOW())-MONTH(tbl_MTG_Set[[#This Row],[Released On]])-12*YEAR(tbl_MTG_Set[[#This Row],[Released On]])</f>
        <v/>
      </c>
      <c r="I269" s="19">
        <f>_xlfn.xlookup(tbl_MTG_Set[[#This Row],[Type Name]], tbl_MTG_Set_Type[Set Type], tbl_MTG_Set_Type[Index], "(Set Type not found)")</f>
        <v/>
      </c>
      <c r="J269" s="19">
        <f>_xlfn.xlookup(tbl_MTG_Set[[#This Row],[Type Name]], tbl_MTG_Set_Type[Set Type], tbl_MTG_Set_Type[Buy Window Month Start], "(Set Type not found)")</f>
        <v/>
      </c>
      <c r="K269" s="28">
        <f>tbl_MTG_Set[[#This Row],[Released On]]+tbl_MTG_Set[[#This Row],[Buy Window Month Start]]*365.25/12</f>
        <v/>
      </c>
      <c r="L269" s="19">
        <f>_xlfn.xlookup(tbl_MTG_Set[[#This Row],[Type Name]], tbl_MTG_Set_Type[Set Type], tbl_MTG_Set_Type[Buy Window Month End], "(Set Type not found)", 0, 1)</f>
        <v/>
      </c>
      <c r="M269" s="28">
        <f>tbl_MTG_Set[[#This Row],[Released On]]+tbl_MTG_Set[[#This Row],[Buy Window Month End]]*365.25/12</f>
        <v/>
      </c>
      <c r="N269" s="28">
        <f>AND(NOW()&gt;=tbl_MTG_Set[[#This Row],[Buy Window Start]], NOW()&lt;=tbl_MTG_Set[[#This Row],[Buy Window End]])</f>
        <v/>
      </c>
      <c r="O269" s="19">
        <f>_xlfn.xlookup(tbl_MTG_Set[[#This Row],[Type Name]], tbl_MTG_Set_Type[Set Type], tbl_MTG_Set_Type[Heavy Printing Window Month Start], "(Set Type not found)", 0, 1)</f>
        <v/>
      </c>
      <c r="P269" s="28">
        <f>tbl_MTG_Set[[#This Row],[Released On]]+tbl_MTG_Set[[#This Row],[Heavy Printing Window Month Start]]*365.25/12</f>
        <v/>
      </c>
      <c r="Q269" s="19">
        <f>_xlfn.xlookup(tbl_MTG_Set[[#This Row],[Type Name]], tbl_MTG_Set_Type[Set Type], tbl_MTG_Set_Type[Heavy Printing Window Month End], "(Set Type not found)", 0, 1)</f>
        <v/>
      </c>
      <c r="R269" s="28">
        <f>tbl_MTG_Set[[#This Row],[Released On]]+tbl_MTG_Set[[#This Row],[Heavy Printing Window Month End]]*365.25/12</f>
        <v/>
      </c>
      <c r="S269" s="28">
        <f>AND(NOW()&gt;=tbl_MTG_Set[[#This Row],[Heavy Printing Window Start]], NOW()&lt;=tbl_MTG_Set[[#This Row],[Heavy Printing Window End]])</f>
        <v/>
      </c>
      <c r="T269" s="19">
        <f>_xlfn.xlookup(tbl_MTG_Set[[#This Row],[Type Name]], tbl_MTG_Set_Type[Set Type], tbl_MTG_Set_Type[Sell Window Month Start], "(Set Type not found)", 0, 1)</f>
        <v/>
      </c>
      <c r="U269" s="28">
        <f>tbl_MTG_Set[[#This Row],[Released On]]+tbl_MTG_Set[[#This Row],[Sell Window Month Start]]*365.25/12</f>
        <v/>
      </c>
      <c r="V269" s="19">
        <f>_xlfn.xlookup(tbl_MTG_Set[[#This Row],[Type Name]], tbl_MTG_Set_Type[Set Type], tbl_MTG_Set_Type[Sell Window Month End], "(Set Type not found)", 0, 1)</f>
        <v/>
      </c>
      <c r="W269" s="28">
        <f>tbl_MTG_Set[[#This Row],[Released On]]+tbl_MTG_Set[[#This Row],[Sell Window Month End]]*365.25/12</f>
        <v/>
      </c>
      <c r="X269" s="28">
        <f>AND(NOW()&gt;=tbl_MTG_Set[[#This Row],[Sell Window Start]], NOW()&lt;=tbl_MTG_Set[[#This Row],[Sell Window End]])</f>
        <v/>
      </c>
      <c r="AG269" s="23" t="n"/>
      <c r="AH269" s="23" t="n"/>
      <c r="AJ269" s="23">
        <f t="array" ref="AJ269:AJ269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269" s="23">
        <f t="array" ref="AK269:AK269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269" s="24">
        <f>_xlfn.xlookup(tbl_MTG_Set[[#This Row],[Play Booster Box Product Id]], tbl_Product[Product Id], tbl_Product[Pack Size])</f>
        <v/>
      </c>
      <c r="AM269" s="23">
        <f>(tbl_MTG_Set[[#This Row],[Play Booster Box Cost]]+v_Item_Shipping_Cost_In)/tbl_MTG_Set[[#This Row],[Play Booster Box Size]]</f>
        <v/>
      </c>
      <c r="AN269" s="23" t="n"/>
      <c r="AO269" s="23" t="n"/>
      <c r="AP269" s="23" t="n"/>
      <c r="AQ269" s="23" t="n"/>
      <c r="AT269" s="23">
        <f>tbl_MTG_Set[[#This Row],[Play Booster Sell Price CardMarket]]*tbl_MTG_Set[[#This Row],[Play Booster Expected Market Value]]/tbl_MTG_Set[[#This Row],[Play Boost Sealed Market Value]]</f>
        <v/>
      </c>
    </row>
    <row r="270" ht="15" customHeight="1" s="20">
      <c r="A270" s="19" t="n">
        <v>775</v>
      </c>
      <c r="B270" s="19" t="inlineStr">
        <is>
          <t>Duel Decks: Garruk vs. Liliana Tokens TDDD</t>
        </is>
      </c>
      <c r="C270" s="19" t="n">
        <v>3</v>
      </c>
      <c r="D270" s="28" t="n">
        <v>40116</v>
      </c>
      <c r="F270" s="19" t="inlineStr">
        <is>
          <t>en es fr de it pt ja ko ru 汉语 漢語</t>
        </is>
      </c>
      <c r="G270" s="19" t="n">
        <v>1496</v>
      </c>
      <c r="H270" s="19">
        <f>MONTH(NOW())+12*YEAR(NOW())-MONTH(tbl_MTG_Set[[#This Row],[Released On]])-12*YEAR(tbl_MTG_Set[[#This Row],[Released On]])</f>
        <v/>
      </c>
      <c r="I270" s="19">
        <f>_xlfn.xlookup(tbl_MTG_Set[[#This Row],[Type Name]], tbl_MTG_Set_Type[Set Type], tbl_MTG_Set_Type[Index], "(Set Type not found)")</f>
        <v/>
      </c>
      <c r="J270" s="19">
        <f>_xlfn.xlookup(tbl_MTG_Set[[#This Row],[Type Name]], tbl_MTG_Set_Type[Set Type], tbl_MTG_Set_Type[Buy Window Month Start], "(Set Type not found)")</f>
        <v/>
      </c>
      <c r="K270" s="28">
        <f>tbl_MTG_Set[[#This Row],[Released On]]+tbl_MTG_Set[[#This Row],[Buy Window Month Start]]*365.25/12</f>
        <v/>
      </c>
      <c r="L270" s="19">
        <f>_xlfn.xlookup(tbl_MTG_Set[[#This Row],[Type Name]], tbl_MTG_Set_Type[Set Type], tbl_MTG_Set_Type[Buy Window Month End], "(Set Type not found)", 0, 1)</f>
        <v/>
      </c>
      <c r="M270" s="28">
        <f>tbl_MTG_Set[[#This Row],[Released On]]+tbl_MTG_Set[[#This Row],[Buy Window Month End]]*365.25/12</f>
        <v/>
      </c>
      <c r="N270" s="28">
        <f>AND(NOW()&gt;=tbl_MTG_Set[[#This Row],[Buy Window Start]], NOW()&lt;=tbl_MTG_Set[[#This Row],[Buy Window End]])</f>
        <v/>
      </c>
      <c r="O270" s="19">
        <f>_xlfn.xlookup(tbl_MTG_Set[[#This Row],[Type Name]], tbl_MTG_Set_Type[Set Type], tbl_MTG_Set_Type[Heavy Printing Window Month Start], "(Set Type not found)", 0, 1)</f>
        <v/>
      </c>
      <c r="P270" s="28">
        <f>tbl_MTG_Set[[#This Row],[Released On]]+tbl_MTG_Set[[#This Row],[Heavy Printing Window Month Start]]*365.25/12</f>
        <v/>
      </c>
      <c r="Q270" s="19">
        <f>_xlfn.xlookup(tbl_MTG_Set[[#This Row],[Type Name]], tbl_MTG_Set_Type[Set Type], tbl_MTG_Set_Type[Heavy Printing Window Month End], "(Set Type not found)", 0, 1)</f>
        <v/>
      </c>
      <c r="R270" s="28">
        <f>tbl_MTG_Set[[#This Row],[Released On]]+tbl_MTG_Set[[#This Row],[Heavy Printing Window Month End]]*365.25/12</f>
        <v/>
      </c>
      <c r="S270" s="28">
        <f>AND(NOW()&gt;=tbl_MTG_Set[[#This Row],[Heavy Printing Window Start]], NOW()&lt;=tbl_MTG_Set[[#This Row],[Heavy Printing Window End]])</f>
        <v/>
      </c>
      <c r="T270" s="19">
        <f>_xlfn.xlookup(tbl_MTG_Set[[#This Row],[Type Name]], tbl_MTG_Set_Type[Set Type], tbl_MTG_Set_Type[Sell Window Month Start], "(Set Type not found)", 0, 1)</f>
        <v/>
      </c>
      <c r="U270" s="28">
        <f>tbl_MTG_Set[[#This Row],[Released On]]+tbl_MTG_Set[[#This Row],[Sell Window Month Start]]*365.25/12</f>
        <v/>
      </c>
      <c r="V270" s="19">
        <f>_xlfn.xlookup(tbl_MTG_Set[[#This Row],[Type Name]], tbl_MTG_Set_Type[Set Type], tbl_MTG_Set_Type[Sell Window Month End], "(Set Type not found)", 0, 1)</f>
        <v/>
      </c>
      <c r="W270" s="28">
        <f>tbl_MTG_Set[[#This Row],[Released On]]+tbl_MTG_Set[[#This Row],[Sell Window Month End]]*365.25/12</f>
        <v/>
      </c>
      <c r="X270" s="28">
        <f>AND(NOW()&gt;=tbl_MTG_Set[[#This Row],[Sell Window Start]], NOW()&lt;=tbl_MTG_Set[[#This Row],[Sell Window End]])</f>
        <v/>
      </c>
      <c r="AG270" s="23" t="n"/>
      <c r="AH270" s="23" t="n"/>
      <c r="AJ270" s="23">
        <f t="array" ref="AJ270:AJ270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270" s="23">
        <f t="array" ref="AK270:AK270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270" s="24">
        <f>_xlfn.xlookup(tbl_MTG_Set[[#This Row],[Play Booster Box Product Id]], tbl_Product[Product Id], tbl_Product[Pack Size])</f>
        <v/>
      </c>
      <c r="AM270" s="23">
        <f>(tbl_MTG_Set[[#This Row],[Play Booster Box Cost]]+v_Item_Shipping_Cost_In)/tbl_MTG_Set[[#This Row],[Play Booster Box Size]]</f>
        <v/>
      </c>
      <c r="AN270" s="23" t="n"/>
      <c r="AO270" s="23" t="n"/>
      <c r="AP270" s="23" t="n"/>
      <c r="AQ270" s="23" t="n"/>
      <c r="AT270" s="23">
        <f>tbl_MTG_Set[[#This Row],[Play Booster Sell Price CardMarket]]*tbl_MTG_Set[[#This Row],[Play Booster Expected Market Value]]/tbl_MTG_Set[[#This Row],[Play Boost Sealed Market Value]]</f>
        <v/>
      </c>
    </row>
    <row r="271" ht="15" customHeight="1" s="20">
      <c r="A271" s="19" t="n">
        <v>665</v>
      </c>
      <c r="B271" s="19" t="inlineStr">
        <is>
          <t>Duel Decks: Heroes vs. Monsters DDL</t>
        </is>
      </c>
      <c r="C271" s="19" t="n">
        <v>81</v>
      </c>
      <c r="D271" s="28" t="n">
        <v>41523</v>
      </c>
      <c r="F271" s="19" t="inlineStr">
        <is>
          <t>en es fr de it pt ja ko ru 汉语 漢語</t>
        </is>
      </c>
      <c r="G271" s="19" t="n">
        <v>1276</v>
      </c>
      <c r="H271" s="19">
        <f>MONTH(NOW())+12*YEAR(NOW())-MONTH(tbl_MTG_Set[[#This Row],[Released On]])-12*YEAR(tbl_MTG_Set[[#This Row],[Released On]])</f>
        <v/>
      </c>
      <c r="I271" s="19">
        <f>_xlfn.xlookup(tbl_MTG_Set[[#This Row],[Type Name]], tbl_MTG_Set_Type[Set Type], tbl_MTG_Set_Type[Index], "(Set Type not found)")</f>
        <v/>
      </c>
      <c r="J271" s="19">
        <f>_xlfn.xlookup(tbl_MTG_Set[[#This Row],[Type Name]], tbl_MTG_Set_Type[Set Type], tbl_MTG_Set_Type[Buy Window Month Start], "(Set Type not found)")</f>
        <v/>
      </c>
      <c r="K271" s="28">
        <f>tbl_MTG_Set[[#This Row],[Released On]]+tbl_MTG_Set[[#This Row],[Buy Window Month Start]]*365.25/12</f>
        <v/>
      </c>
      <c r="L271" s="19">
        <f>_xlfn.xlookup(tbl_MTG_Set[[#This Row],[Type Name]], tbl_MTG_Set_Type[Set Type], tbl_MTG_Set_Type[Buy Window Month End], "(Set Type not found)", 0, 1)</f>
        <v/>
      </c>
      <c r="M271" s="28">
        <f>tbl_MTG_Set[[#This Row],[Released On]]+tbl_MTG_Set[[#This Row],[Buy Window Month End]]*365.25/12</f>
        <v/>
      </c>
      <c r="N271" s="28">
        <f>AND(NOW()&gt;=tbl_MTG_Set[[#This Row],[Buy Window Start]], NOW()&lt;=tbl_MTG_Set[[#This Row],[Buy Window End]])</f>
        <v/>
      </c>
      <c r="O271" s="19">
        <f>_xlfn.xlookup(tbl_MTG_Set[[#This Row],[Type Name]], tbl_MTG_Set_Type[Set Type], tbl_MTG_Set_Type[Heavy Printing Window Month Start], "(Set Type not found)", 0, 1)</f>
        <v/>
      </c>
      <c r="P271" s="28">
        <f>tbl_MTG_Set[[#This Row],[Released On]]+tbl_MTG_Set[[#This Row],[Heavy Printing Window Month Start]]*365.25/12</f>
        <v/>
      </c>
      <c r="Q271" s="19">
        <f>_xlfn.xlookup(tbl_MTG_Set[[#This Row],[Type Name]], tbl_MTG_Set_Type[Set Type], tbl_MTG_Set_Type[Heavy Printing Window Month End], "(Set Type not found)", 0, 1)</f>
        <v/>
      </c>
      <c r="R271" s="28">
        <f>tbl_MTG_Set[[#This Row],[Released On]]+tbl_MTG_Set[[#This Row],[Heavy Printing Window Month End]]*365.25/12</f>
        <v/>
      </c>
      <c r="S271" s="28">
        <f>AND(NOW()&gt;=tbl_MTG_Set[[#This Row],[Heavy Printing Window Start]], NOW()&lt;=tbl_MTG_Set[[#This Row],[Heavy Printing Window End]])</f>
        <v/>
      </c>
      <c r="T271" s="19">
        <f>_xlfn.xlookup(tbl_MTG_Set[[#This Row],[Type Name]], tbl_MTG_Set_Type[Set Type], tbl_MTG_Set_Type[Sell Window Month Start], "(Set Type not found)", 0, 1)</f>
        <v/>
      </c>
      <c r="U271" s="28">
        <f>tbl_MTG_Set[[#This Row],[Released On]]+tbl_MTG_Set[[#This Row],[Sell Window Month Start]]*365.25/12</f>
        <v/>
      </c>
      <c r="V271" s="19">
        <f>_xlfn.xlookup(tbl_MTG_Set[[#This Row],[Type Name]], tbl_MTG_Set_Type[Set Type], tbl_MTG_Set_Type[Sell Window Month End], "(Set Type not found)", 0, 1)</f>
        <v/>
      </c>
      <c r="W271" s="28">
        <f>tbl_MTG_Set[[#This Row],[Released On]]+tbl_MTG_Set[[#This Row],[Sell Window Month End]]*365.25/12</f>
        <v/>
      </c>
      <c r="X271" s="28">
        <f>AND(NOW()&gt;=tbl_MTG_Set[[#This Row],[Sell Window Start]], NOW()&lt;=tbl_MTG_Set[[#This Row],[Sell Window End]])</f>
        <v/>
      </c>
      <c r="AG271" s="23" t="n"/>
      <c r="AH271" s="23" t="n"/>
      <c r="AJ271" s="23">
        <f t="array" ref="AJ271:AJ271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271" s="23">
        <f t="array" ref="AK271:AK271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271" s="24">
        <f>_xlfn.xlookup(tbl_MTG_Set[[#This Row],[Play Booster Box Product Id]], tbl_Product[Product Id], tbl_Product[Pack Size])</f>
        <v/>
      </c>
      <c r="AM271" s="23">
        <f>(tbl_MTG_Set[[#This Row],[Play Booster Box Cost]]+v_Item_Shipping_Cost_In)/tbl_MTG_Set[[#This Row],[Play Booster Box Size]]</f>
        <v/>
      </c>
      <c r="AN271" s="23" t="n"/>
      <c r="AO271" s="23" t="n"/>
      <c r="AP271" s="23" t="n"/>
      <c r="AQ271" s="23" t="n"/>
      <c r="AT271" s="23">
        <f>tbl_MTG_Set[[#This Row],[Play Booster Sell Price CardMarket]]*tbl_MTG_Set[[#This Row],[Play Booster Expected Market Value]]/tbl_MTG_Set[[#This Row],[Play Boost Sealed Market Value]]</f>
        <v/>
      </c>
    </row>
    <row r="272" ht="15" customHeight="1" s="20">
      <c r="A272" s="19" t="n">
        <v>666</v>
      </c>
      <c r="B272" s="19" t="inlineStr">
        <is>
          <t>Duel Decks: Heroes vs. Monsters Tokens TDDL</t>
        </is>
      </c>
      <c r="C272" s="19" t="n">
        <v>2</v>
      </c>
      <c r="D272" s="28" t="n">
        <v>41523</v>
      </c>
      <c r="F272" s="19" t="inlineStr">
        <is>
          <t>en es fr de it pt ja ko ru 汉语 漢語</t>
        </is>
      </c>
      <c r="G272" s="19" t="n">
        <v>1278</v>
      </c>
      <c r="H272" s="19">
        <f>MONTH(NOW())+12*YEAR(NOW())-MONTH(tbl_MTG_Set[[#This Row],[Released On]])-12*YEAR(tbl_MTG_Set[[#This Row],[Released On]])</f>
        <v/>
      </c>
      <c r="I272" s="19">
        <f>_xlfn.xlookup(tbl_MTG_Set[[#This Row],[Type Name]], tbl_MTG_Set_Type[Set Type], tbl_MTG_Set_Type[Index], "(Set Type not found)")</f>
        <v/>
      </c>
      <c r="J272" s="19">
        <f>_xlfn.xlookup(tbl_MTG_Set[[#This Row],[Type Name]], tbl_MTG_Set_Type[Set Type], tbl_MTG_Set_Type[Buy Window Month Start], "(Set Type not found)")</f>
        <v/>
      </c>
      <c r="K272" s="28">
        <f>tbl_MTG_Set[[#This Row],[Released On]]+tbl_MTG_Set[[#This Row],[Buy Window Month Start]]*365.25/12</f>
        <v/>
      </c>
      <c r="L272" s="19">
        <f>_xlfn.xlookup(tbl_MTG_Set[[#This Row],[Type Name]], tbl_MTG_Set_Type[Set Type], tbl_MTG_Set_Type[Buy Window Month End], "(Set Type not found)", 0, 1)</f>
        <v/>
      </c>
      <c r="M272" s="28">
        <f>tbl_MTG_Set[[#This Row],[Released On]]+tbl_MTG_Set[[#This Row],[Buy Window Month End]]*365.25/12</f>
        <v/>
      </c>
      <c r="N272" s="28">
        <f>AND(NOW()&gt;=tbl_MTG_Set[[#This Row],[Buy Window Start]], NOW()&lt;=tbl_MTG_Set[[#This Row],[Buy Window End]])</f>
        <v/>
      </c>
      <c r="O272" s="19">
        <f>_xlfn.xlookup(tbl_MTG_Set[[#This Row],[Type Name]], tbl_MTG_Set_Type[Set Type], tbl_MTG_Set_Type[Heavy Printing Window Month Start], "(Set Type not found)", 0, 1)</f>
        <v/>
      </c>
      <c r="P272" s="28">
        <f>tbl_MTG_Set[[#This Row],[Released On]]+tbl_MTG_Set[[#This Row],[Heavy Printing Window Month Start]]*365.25/12</f>
        <v/>
      </c>
      <c r="Q272" s="19">
        <f>_xlfn.xlookup(tbl_MTG_Set[[#This Row],[Type Name]], tbl_MTG_Set_Type[Set Type], tbl_MTG_Set_Type[Heavy Printing Window Month End], "(Set Type not found)", 0, 1)</f>
        <v/>
      </c>
      <c r="R272" s="28">
        <f>tbl_MTG_Set[[#This Row],[Released On]]+tbl_MTG_Set[[#This Row],[Heavy Printing Window Month End]]*365.25/12</f>
        <v/>
      </c>
      <c r="S272" s="28">
        <f>AND(NOW()&gt;=tbl_MTG_Set[[#This Row],[Heavy Printing Window Start]], NOW()&lt;=tbl_MTG_Set[[#This Row],[Heavy Printing Window End]])</f>
        <v/>
      </c>
      <c r="T272" s="19">
        <f>_xlfn.xlookup(tbl_MTG_Set[[#This Row],[Type Name]], tbl_MTG_Set_Type[Set Type], tbl_MTG_Set_Type[Sell Window Month Start], "(Set Type not found)", 0, 1)</f>
        <v/>
      </c>
      <c r="U272" s="28">
        <f>tbl_MTG_Set[[#This Row],[Released On]]+tbl_MTG_Set[[#This Row],[Sell Window Month Start]]*365.25/12</f>
        <v/>
      </c>
      <c r="V272" s="19">
        <f>_xlfn.xlookup(tbl_MTG_Set[[#This Row],[Type Name]], tbl_MTG_Set_Type[Set Type], tbl_MTG_Set_Type[Sell Window Month End], "(Set Type not found)", 0, 1)</f>
        <v/>
      </c>
      <c r="W272" s="28">
        <f>tbl_MTG_Set[[#This Row],[Released On]]+tbl_MTG_Set[[#This Row],[Sell Window Month End]]*365.25/12</f>
        <v/>
      </c>
      <c r="X272" s="28">
        <f>AND(NOW()&gt;=tbl_MTG_Set[[#This Row],[Sell Window Start]], NOW()&lt;=tbl_MTG_Set[[#This Row],[Sell Window End]])</f>
        <v/>
      </c>
      <c r="AG272" s="23" t="n"/>
      <c r="AH272" s="23" t="n"/>
      <c r="AJ272" s="23">
        <f t="array" ref="AJ272:AJ272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272" s="23">
        <f t="array" ref="AK272:AK272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272" s="24">
        <f>_xlfn.xlookup(tbl_MTG_Set[[#This Row],[Play Booster Box Product Id]], tbl_Product[Product Id], tbl_Product[Pack Size])</f>
        <v/>
      </c>
      <c r="AM272" s="23">
        <f>(tbl_MTG_Set[[#This Row],[Play Booster Box Cost]]+v_Item_Shipping_Cost_In)/tbl_MTG_Set[[#This Row],[Play Booster Box Size]]</f>
        <v/>
      </c>
      <c r="AN272" s="23" t="n"/>
      <c r="AO272" s="23" t="n"/>
      <c r="AP272" s="23" t="n"/>
      <c r="AQ272" s="23" t="n"/>
      <c r="AT272" s="23">
        <f>tbl_MTG_Set[[#This Row],[Play Booster Sell Price CardMarket]]*tbl_MTG_Set[[#This Row],[Play Booster Expected Market Value]]/tbl_MTG_Set[[#This Row],[Play Boost Sealed Market Value]]</f>
        <v/>
      </c>
    </row>
    <row r="273" ht="15" customHeight="1" s="20">
      <c r="A273" s="19" t="n">
        <v>692</v>
      </c>
      <c r="B273" s="19" t="inlineStr">
        <is>
          <t>Duel Decks: Izzet vs. Golgari DDJ</t>
        </is>
      </c>
      <c r="C273" s="19" t="n">
        <v>90</v>
      </c>
      <c r="D273" s="28" t="n">
        <v>41159</v>
      </c>
      <c r="F273" s="19" t="inlineStr">
        <is>
          <t>en es fr de it pt ja ko ru 汉语 漢語</t>
        </is>
      </c>
      <c r="G273" s="19" t="n">
        <v>1330</v>
      </c>
      <c r="H273" s="19">
        <f>MONTH(NOW())+12*YEAR(NOW())-MONTH(tbl_MTG_Set[[#This Row],[Released On]])-12*YEAR(tbl_MTG_Set[[#This Row],[Released On]])</f>
        <v/>
      </c>
      <c r="I273" s="19">
        <f>_xlfn.xlookup(tbl_MTG_Set[[#This Row],[Type Name]], tbl_MTG_Set_Type[Set Type], tbl_MTG_Set_Type[Index], "(Set Type not found)")</f>
        <v/>
      </c>
      <c r="J273" s="19">
        <f>_xlfn.xlookup(tbl_MTG_Set[[#This Row],[Type Name]], tbl_MTG_Set_Type[Set Type], tbl_MTG_Set_Type[Buy Window Month Start], "(Set Type not found)")</f>
        <v/>
      </c>
      <c r="K273" s="28">
        <f>tbl_MTG_Set[[#This Row],[Released On]]+tbl_MTG_Set[[#This Row],[Buy Window Month Start]]*365.25/12</f>
        <v/>
      </c>
      <c r="L273" s="19">
        <f>_xlfn.xlookup(tbl_MTG_Set[[#This Row],[Type Name]], tbl_MTG_Set_Type[Set Type], tbl_MTG_Set_Type[Buy Window Month End], "(Set Type not found)", 0, 1)</f>
        <v/>
      </c>
      <c r="M273" s="28">
        <f>tbl_MTG_Set[[#This Row],[Released On]]+tbl_MTG_Set[[#This Row],[Buy Window Month End]]*365.25/12</f>
        <v/>
      </c>
      <c r="N273" s="28">
        <f>AND(NOW()&gt;=tbl_MTG_Set[[#This Row],[Buy Window Start]], NOW()&lt;=tbl_MTG_Set[[#This Row],[Buy Window End]])</f>
        <v/>
      </c>
      <c r="O273" s="19">
        <f>_xlfn.xlookup(tbl_MTG_Set[[#This Row],[Type Name]], tbl_MTG_Set_Type[Set Type], tbl_MTG_Set_Type[Heavy Printing Window Month Start], "(Set Type not found)", 0, 1)</f>
        <v/>
      </c>
      <c r="P273" s="28">
        <f>tbl_MTG_Set[[#This Row],[Released On]]+tbl_MTG_Set[[#This Row],[Heavy Printing Window Month Start]]*365.25/12</f>
        <v/>
      </c>
      <c r="Q273" s="19">
        <f>_xlfn.xlookup(tbl_MTG_Set[[#This Row],[Type Name]], tbl_MTG_Set_Type[Set Type], tbl_MTG_Set_Type[Heavy Printing Window Month End], "(Set Type not found)", 0, 1)</f>
        <v/>
      </c>
      <c r="R273" s="28">
        <f>tbl_MTG_Set[[#This Row],[Released On]]+tbl_MTG_Set[[#This Row],[Heavy Printing Window Month End]]*365.25/12</f>
        <v/>
      </c>
      <c r="S273" s="28">
        <f>AND(NOW()&gt;=tbl_MTG_Set[[#This Row],[Heavy Printing Window Start]], NOW()&lt;=tbl_MTG_Set[[#This Row],[Heavy Printing Window End]])</f>
        <v/>
      </c>
      <c r="T273" s="19">
        <f>_xlfn.xlookup(tbl_MTG_Set[[#This Row],[Type Name]], tbl_MTG_Set_Type[Set Type], tbl_MTG_Set_Type[Sell Window Month Start], "(Set Type not found)", 0, 1)</f>
        <v/>
      </c>
      <c r="U273" s="28">
        <f>tbl_MTG_Set[[#This Row],[Released On]]+tbl_MTG_Set[[#This Row],[Sell Window Month Start]]*365.25/12</f>
        <v/>
      </c>
      <c r="V273" s="19">
        <f>_xlfn.xlookup(tbl_MTG_Set[[#This Row],[Type Name]], tbl_MTG_Set_Type[Set Type], tbl_MTG_Set_Type[Sell Window Month End], "(Set Type not found)", 0, 1)</f>
        <v/>
      </c>
      <c r="W273" s="28">
        <f>tbl_MTG_Set[[#This Row],[Released On]]+tbl_MTG_Set[[#This Row],[Sell Window Month End]]*365.25/12</f>
        <v/>
      </c>
      <c r="X273" s="28">
        <f>AND(NOW()&gt;=tbl_MTG_Set[[#This Row],[Sell Window Start]], NOW()&lt;=tbl_MTG_Set[[#This Row],[Sell Window End]])</f>
        <v/>
      </c>
      <c r="AG273" s="23" t="n"/>
      <c r="AH273" s="23" t="n"/>
      <c r="AJ273" s="23">
        <f t="array" ref="AJ273:AJ273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273" s="23">
        <f t="array" ref="AK273:AK273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273" s="24">
        <f>_xlfn.xlookup(tbl_MTG_Set[[#This Row],[Play Booster Box Product Id]], tbl_Product[Product Id], tbl_Product[Pack Size])</f>
        <v/>
      </c>
      <c r="AM273" s="23">
        <f>(tbl_MTG_Set[[#This Row],[Play Booster Box Cost]]+v_Item_Shipping_Cost_In)/tbl_MTG_Set[[#This Row],[Play Booster Box Size]]</f>
        <v/>
      </c>
      <c r="AN273" s="23" t="n"/>
      <c r="AO273" s="23" t="n"/>
      <c r="AP273" s="23" t="n"/>
      <c r="AQ273" s="23" t="n"/>
      <c r="AT273" s="23">
        <f>tbl_MTG_Set[[#This Row],[Play Booster Sell Price CardMarket]]*tbl_MTG_Set[[#This Row],[Play Booster Expected Market Value]]/tbl_MTG_Set[[#This Row],[Play Boost Sealed Market Value]]</f>
        <v/>
      </c>
    </row>
    <row r="274" ht="15" customHeight="1" s="20">
      <c r="A274" s="19" t="n">
        <v>693</v>
      </c>
      <c r="B274" s="19" t="inlineStr">
        <is>
          <t>Duel Decks: Izzet vs. Golgari Tokens TDDJ</t>
        </is>
      </c>
      <c r="C274" s="19" t="n">
        <v>1</v>
      </c>
      <c r="D274" s="28" t="n">
        <v>41159</v>
      </c>
      <c r="F274" s="19" t="inlineStr">
        <is>
          <t>en es fr de it pt ja ko ru 汉语 漢語</t>
        </is>
      </c>
      <c r="G274" s="19" t="n">
        <v>1332</v>
      </c>
      <c r="H274" s="19">
        <f>MONTH(NOW())+12*YEAR(NOW())-MONTH(tbl_MTG_Set[[#This Row],[Released On]])-12*YEAR(tbl_MTG_Set[[#This Row],[Released On]])</f>
        <v/>
      </c>
      <c r="I274" s="19">
        <f>_xlfn.xlookup(tbl_MTG_Set[[#This Row],[Type Name]], tbl_MTG_Set_Type[Set Type], tbl_MTG_Set_Type[Index], "(Set Type not found)")</f>
        <v/>
      </c>
      <c r="J274" s="19">
        <f>_xlfn.xlookup(tbl_MTG_Set[[#This Row],[Type Name]], tbl_MTG_Set_Type[Set Type], tbl_MTG_Set_Type[Buy Window Month Start], "(Set Type not found)")</f>
        <v/>
      </c>
      <c r="K274" s="28">
        <f>tbl_MTG_Set[[#This Row],[Released On]]+tbl_MTG_Set[[#This Row],[Buy Window Month Start]]*365.25/12</f>
        <v/>
      </c>
      <c r="L274" s="19">
        <f>_xlfn.xlookup(tbl_MTG_Set[[#This Row],[Type Name]], tbl_MTG_Set_Type[Set Type], tbl_MTG_Set_Type[Buy Window Month End], "(Set Type not found)", 0, 1)</f>
        <v/>
      </c>
      <c r="M274" s="28">
        <f>tbl_MTG_Set[[#This Row],[Released On]]+tbl_MTG_Set[[#This Row],[Buy Window Month End]]*365.25/12</f>
        <v/>
      </c>
      <c r="N274" s="28">
        <f>AND(NOW()&gt;=tbl_MTG_Set[[#This Row],[Buy Window Start]], NOW()&lt;=tbl_MTG_Set[[#This Row],[Buy Window End]])</f>
        <v/>
      </c>
      <c r="O274" s="19">
        <f>_xlfn.xlookup(tbl_MTG_Set[[#This Row],[Type Name]], tbl_MTG_Set_Type[Set Type], tbl_MTG_Set_Type[Heavy Printing Window Month Start], "(Set Type not found)", 0, 1)</f>
        <v/>
      </c>
      <c r="P274" s="28">
        <f>tbl_MTG_Set[[#This Row],[Released On]]+tbl_MTG_Set[[#This Row],[Heavy Printing Window Month Start]]*365.25/12</f>
        <v/>
      </c>
      <c r="Q274" s="19">
        <f>_xlfn.xlookup(tbl_MTG_Set[[#This Row],[Type Name]], tbl_MTG_Set_Type[Set Type], tbl_MTG_Set_Type[Heavy Printing Window Month End], "(Set Type not found)", 0, 1)</f>
        <v/>
      </c>
      <c r="R274" s="28">
        <f>tbl_MTG_Set[[#This Row],[Released On]]+tbl_MTG_Set[[#This Row],[Heavy Printing Window Month End]]*365.25/12</f>
        <v/>
      </c>
      <c r="S274" s="28">
        <f>AND(NOW()&gt;=tbl_MTG_Set[[#This Row],[Heavy Printing Window Start]], NOW()&lt;=tbl_MTG_Set[[#This Row],[Heavy Printing Window End]])</f>
        <v/>
      </c>
      <c r="T274" s="19">
        <f>_xlfn.xlookup(tbl_MTG_Set[[#This Row],[Type Name]], tbl_MTG_Set_Type[Set Type], tbl_MTG_Set_Type[Sell Window Month Start], "(Set Type not found)", 0, 1)</f>
        <v/>
      </c>
      <c r="U274" s="28">
        <f>tbl_MTG_Set[[#This Row],[Released On]]+tbl_MTG_Set[[#This Row],[Sell Window Month Start]]*365.25/12</f>
        <v/>
      </c>
      <c r="V274" s="19">
        <f>_xlfn.xlookup(tbl_MTG_Set[[#This Row],[Type Name]], tbl_MTG_Set_Type[Set Type], tbl_MTG_Set_Type[Sell Window Month End], "(Set Type not found)", 0, 1)</f>
        <v/>
      </c>
      <c r="W274" s="28">
        <f>tbl_MTG_Set[[#This Row],[Released On]]+tbl_MTG_Set[[#This Row],[Sell Window Month End]]*365.25/12</f>
        <v/>
      </c>
      <c r="X274" s="28">
        <f>AND(NOW()&gt;=tbl_MTG_Set[[#This Row],[Sell Window Start]], NOW()&lt;=tbl_MTG_Set[[#This Row],[Sell Window End]])</f>
        <v/>
      </c>
      <c r="AG274" s="23" t="n"/>
      <c r="AH274" s="23" t="n"/>
      <c r="AJ274" s="23">
        <f t="array" ref="AJ274:AJ274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274" s="23">
        <f t="array" ref="AK274:AK274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274" s="24">
        <f>_xlfn.xlookup(tbl_MTG_Set[[#This Row],[Play Booster Box Product Id]], tbl_Product[Product Id], tbl_Product[Pack Size])</f>
        <v/>
      </c>
      <c r="AM274" s="23">
        <f>(tbl_MTG_Set[[#This Row],[Play Booster Box Cost]]+v_Item_Shipping_Cost_In)/tbl_MTG_Set[[#This Row],[Play Booster Box Size]]</f>
        <v/>
      </c>
      <c r="AN274" s="23" t="n"/>
      <c r="AO274" s="23" t="n"/>
      <c r="AP274" s="23" t="n"/>
      <c r="AQ274" s="23" t="n"/>
      <c r="AT274" s="23">
        <f>tbl_MTG_Set[[#This Row],[Play Booster Sell Price CardMarket]]*tbl_MTG_Set[[#This Row],[Play Booster Expected Market Value]]/tbl_MTG_Set[[#This Row],[Play Boost Sealed Market Value]]</f>
        <v/>
      </c>
    </row>
    <row r="275" ht="15" customHeight="1" s="20">
      <c r="A275" s="19" t="n">
        <v>801</v>
      </c>
      <c r="B275" s="19" t="inlineStr">
        <is>
          <t>Duel Decks: Jace vs. Chandra DD2</t>
        </is>
      </c>
      <c r="C275" s="19" t="n">
        <v>64</v>
      </c>
      <c r="D275" s="28" t="n">
        <v>39759</v>
      </c>
      <c r="F275" s="19" t="inlineStr">
        <is>
          <t>en es fr de it pt ja ko ru 汉语 漢語</t>
        </is>
      </c>
      <c r="G275" s="19" t="n">
        <v>1548</v>
      </c>
      <c r="H275" s="19">
        <f>MONTH(NOW())+12*YEAR(NOW())-MONTH(tbl_MTG_Set[[#This Row],[Released On]])-12*YEAR(tbl_MTG_Set[[#This Row],[Released On]])</f>
        <v/>
      </c>
      <c r="I275" s="19">
        <f>_xlfn.xlookup(tbl_MTG_Set[[#This Row],[Type Name]], tbl_MTG_Set_Type[Set Type], tbl_MTG_Set_Type[Index], "(Set Type not found)")</f>
        <v/>
      </c>
      <c r="J275" s="19">
        <f>_xlfn.xlookup(tbl_MTG_Set[[#This Row],[Type Name]], tbl_MTG_Set_Type[Set Type], tbl_MTG_Set_Type[Buy Window Month Start], "(Set Type not found)")</f>
        <v/>
      </c>
      <c r="K275" s="28">
        <f>tbl_MTG_Set[[#This Row],[Released On]]+tbl_MTG_Set[[#This Row],[Buy Window Month Start]]*365.25/12</f>
        <v/>
      </c>
      <c r="L275" s="19">
        <f>_xlfn.xlookup(tbl_MTG_Set[[#This Row],[Type Name]], tbl_MTG_Set_Type[Set Type], tbl_MTG_Set_Type[Buy Window Month End], "(Set Type not found)", 0, 1)</f>
        <v/>
      </c>
      <c r="M275" s="28">
        <f>tbl_MTG_Set[[#This Row],[Released On]]+tbl_MTG_Set[[#This Row],[Buy Window Month End]]*365.25/12</f>
        <v/>
      </c>
      <c r="N275" s="28">
        <f>AND(NOW()&gt;=tbl_MTG_Set[[#This Row],[Buy Window Start]], NOW()&lt;=tbl_MTG_Set[[#This Row],[Buy Window End]])</f>
        <v/>
      </c>
      <c r="O275" s="19">
        <f>_xlfn.xlookup(tbl_MTG_Set[[#This Row],[Type Name]], tbl_MTG_Set_Type[Set Type], tbl_MTG_Set_Type[Heavy Printing Window Month Start], "(Set Type not found)", 0, 1)</f>
        <v/>
      </c>
      <c r="P275" s="28">
        <f>tbl_MTG_Set[[#This Row],[Released On]]+tbl_MTG_Set[[#This Row],[Heavy Printing Window Month Start]]*365.25/12</f>
        <v/>
      </c>
      <c r="Q275" s="19">
        <f>_xlfn.xlookup(tbl_MTG_Set[[#This Row],[Type Name]], tbl_MTG_Set_Type[Set Type], tbl_MTG_Set_Type[Heavy Printing Window Month End], "(Set Type not found)", 0, 1)</f>
        <v/>
      </c>
      <c r="R275" s="28">
        <f>tbl_MTG_Set[[#This Row],[Released On]]+tbl_MTG_Set[[#This Row],[Heavy Printing Window Month End]]*365.25/12</f>
        <v/>
      </c>
      <c r="S275" s="28">
        <f>AND(NOW()&gt;=tbl_MTG_Set[[#This Row],[Heavy Printing Window Start]], NOW()&lt;=tbl_MTG_Set[[#This Row],[Heavy Printing Window End]])</f>
        <v/>
      </c>
      <c r="T275" s="19">
        <f>_xlfn.xlookup(tbl_MTG_Set[[#This Row],[Type Name]], tbl_MTG_Set_Type[Set Type], tbl_MTG_Set_Type[Sell Window Month Start], "(Set Type not found)", 0, 1)</f>
        <v/>
      </c>
      <c r="U275" s="28">
        <f>tbl_MTG_Set[[#This Row],[Released On]]+tbl_MTG_Set[[#This Row],[Sell Window Month Start]]*365.25/12</f>
        <v/>
      </c>
      <c r="V275" s="19">
        <f>_xlfn.xlookup(tbl_MTG_Set[[#This Row],[Type Name]], tbl_MTG_Set_Type[Set Type], tbl_MTG_Set_Type[Sell Window Month End], "(Set Type not found)", 0, 1)</f>
        <v/>
      </c>
      <c r="W275" s="28">
        <f>tbl_MTG_Set[[#This Row],[Released On]]+tbl_MTG_Set[[#This Row],[Sell Window Month End]]*365.25/12</f>
        <v/>
      </c>
      <c r="X275" s="28">
        <f>AND(NOW()&gt;=tbl_MTG_Set[[#This Row],[Sell Window Start]], NOW()&lt;=tbl_MTG_Set[[#This Row],[Sell Window End]])</f>
        <v/>
      </c>
      <c r="AG275" s="23" t="n"/>
      <c r="AH275" s="23" t="n"/>
      <c r="AJ275" s="23">
        <f t="array" ref="AJ275:AJ275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275" s="23">
        <f t="array" ref="AK275:AK275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275" s="24">
        <f>_xlfn.xlookup(tbl_MTG_Set[[#This Row],[Play Booster Box Product Id]], tbl_Product[Product Id], tbl_Product[Pack Size])</f>
        <v/>
      </c>
      <c r="AM275" s="23">
        <f>(tbl_MTG_Set[[#This Row],[Play Booster Box Cost]]+v_Item_Shipping_Cost_In)/tbl_MTG_Set[[#This Row],[Play Booster Box Size]]</f>
        <v/>
      </c>
      <c r="AN275" s="23" t="n"/>
      <c r="AO275" s="23" t="n"/>
      <c r="AP275" s="23" t="n"/>
      <c r="AQ275" s="23" t="n"/>
      <c r="AT275" s="23">
        <f>tbl_MTG_Set[[#This Row],[Play Booster Sell Price CardMarket]]*tbl_MTG_Set[[#This Row],[Play Booster Expected Market Value]]/tbl_MTG_Set[[#This Row],[Play Boost Sealed Market Value]]</f>
        <v/>
      </c>
    </row>
    <row r="276" ht="15" customHeight="1" s="20">
      <c r="A276" s="19" t="n">
        <v>802</v>
      </c>
      <c r="B276" s="19" t="inlineStr">
        <is>
          <t>Duel Decks: Jace vs. Chandra Tokens TDD2</t>
        </is>
      </c>
      <c r="C276" s="19" t="n">
        <v>1</v>
      </c>
      <c r="D276" s="28" t="n">
        <v>39759</v>
      </c>
      <c r="F276" s="19" t="inlineStr">
        <is>
          <t>en es fr de it pt ja ko ru 汉语 漢語</t>
        </is>
      </c>
      <c r="G276" s="19" t="n">
        <v>1550</v>
      </c>
      <c r="H276" s="19">
        <f>MONTH(NOW())+12*YEAR(NOW())-MONTH(tbl_MTG_Set[[#This Row],[Released On]])-12*YEAR(tbl_MTG_Set[[#This Row],[Released On]])</f>
        <v/>
      </c>
      <c r="I276" s="19">
        <f>_xlfn.xlookup(tbl_MTG_Set[[#This Row],[Type Name]], tbl_MTG_Set_Type[Set Type], tbl_MTG_Set_Type[Index], "(Set Type not found)")</f>
        <v/>
      </c>
      <c r="J276" s="19">
        <f>_xlfn.xlookup(tbl_MTG_Set[[#This Row],[Type Name]], tbl_MTG_Set_Type[Set Type], tbl_MTG_Set_Type[Buy Window Month Start], "(Set Type not found)")</f>
        <v/>
      </c>
      <c r="K276" s="28">
        <f>tbl_MTG_Set[[#This Row],[Released On]]+tbl_MTG_Set[[#This Row],[Buy Window Month Start]]*365.25/12</f>
        <v/>
      </c>
      <c r="L276" s="19">
        <f>_xlfn.xlookup(tbl_MTG_Set[[#This Row],[Type Name]], tbl_MTG_Set_Type[Set Type], tbl_MTG_Set_Type[Buy Window Month End], "(Set Type not found)", 0, 1)</f>
        <v/>
      </c>
      <c r="M276" s="28">
        <f>tbl_MTG_Set[[#This Row],[Released On]]+tbl_MTG_Set[[#This Row],[Buy Window Month End]]*365.25/12</f>
        <v/>
      </c>
      <c r="N276" s="28">
        <f>AND(NOW()&gt;=tbl_MTG_Set[[#This Row],[Buy Window Start]], NOW()&lt;=tbl_MTG_Set[[#This Row],[Buy Window End]])</f>
        <v/>
      </c>
      <c r="O276" s="19">
        <f>_xlfn.xlookup(tbl_MTG_Set[[#This Row],[Type Name]], tbl_MTG_Set_Type[Set Type], tbl_MTG_Set_Type[Heavy Printing Window Month Start], "(Set Type not found)", 0, 1)</f>
        <v/>
      </c>
      <c r="P276" s="28">
        <f>tbl_MTG_Set[[#This Row],[Released On]]+tbl_MTG_Set[[#This Row],[Heavy Printing Window Month Start]]*365.25/12</f>
        <v/>
      </c>
      <c r="Q276" s="19">
        <f>_xlfn.xlookup(tbl_MTG_Set[[#This Row],[Type Name]], tbl_MTG_Set_Type[Set Type], tbl_MTG_Set_Type[Heavy Printing Window Month End], "(Set Type not found)", 0, 1)</f>
        <v/>
      </c>
      <c r="R276" s="28">
        <f>tbl_MTG_Set[[#This Row],[Released On]]+tbl_MTG_Set[[#This Row],[Heavy Printing Window Month End]]*365.25/12</f>
        <v/>
      </c>
      <c r="S276" s="28">
        <f>AND(NOW()&gt;=tbl_MTG_Set[[#This Row],[Heavy Printing Window Start]], NOW()&lt;=tbl_MTG_Set[[#This Row],[Heavy Printing Window End]])</f>
        <v/>
      </c>
      <c r="T276" s="19">
        <f>_xlfn.xlookup(tbl_MTG_Set[[#This Row],[Type Name]], tbl_MTG_Set_Type[Set Type], tbl_MTG_Set_Type[Sell Window Month Start], "(Set Type not found)", 0, 1)</f>
        <v/>
      </c>
      <c r="U276" s="28">
        <f>tbl_MTG_Set[[#This Row],[Released On]]+tbl_MTG_Set[[#This Row],[Sell Window Month Start]]*365.25/12</f>
        <v/>
      </c>
      <c r="V276" s="19">
        <f>_xlfn.xlookup(tbl_MTG_Set[[#This Row],[Type Name]], tbl_MTG_Set_Type[Set Type], tbl_MTG_Set_Type[Sell Window Month End], "(Set Type not found)", 0, 1)</f>
        <v/>
      </c>
      <c r="W276" s="28">
        <f>tbl_MTG_Set[[#This Row],[Released On]]+tbl_MTG_Set[[#This Row],[Sell Window Month End]]*365.25/12</f>
        <v/>
      </c>
      <c r="X276" s="28">
        <f>AND(NOW()&gt;=tbl_MTG_Set[[#This Row],[Sell Window Start]], NOW()&lt;=tbl_MTG_Set[[#This Row],[Sell Window End]])</f>
        <v/>
      </c>
      <c r="AG276" s="23" t="n"/>
      <c r="AH276" s="23" t="n"/>
      <c r="AJ276" s="23">
        <f t="array" ref="AJ276:AJ276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276" s="23">
        <f t="array" ref="AK276:AK276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276" s="24">
        <f>_xlfn.xlookup(tbl_MTG_Set[[#This Row],[Play Booster Box Product Id]], tbl_Product[Product Id], tbl_Product[Pack Size])</f>
        <v/>
      </c>
      <c r="AM276" s="23">
        <f>(tbl_MTG_Set[[#This Row],[Play Booster Box Cost]]+v_Item_Shipping_Cost_In)/tbl_MTG_Set[[#This Row],[Play Booster Box Size]]</f>
        <v/>
      </c>
      <c r="AN276" s="23" t="n"/>
      <c r="AO276" s="23" t="n"/>
      <c r="AP276" s="23" t="n"/>
      <c r="AQ276" s="23" t="n"/>
      <c r="AT276" s="23">
        <f>tbl_MTG_Set[[#This Row],[Play Booster Sell Price CardMarket]]*tbl_MTG_Set[[#This Row],[Play Booster Expected Market Value]]/tbl_MTG_Set[[#This Row],[Play Boost Sealed Market Value]]</f>
        <v/>
      </c>
    </row>
    <row r="277" ht="15" customHeight="1" s="20">
      <c r="A277" s="19" t="n">
        <v>648</v>
      </c>
      <c r="B277" s="19" t="inlineStr">
        <is>
          <t>Duel Decks: Jace vs. Vraska DDM</t>
        </is>
      </c>
      <c r="C277" s="19" t="n">
        <v>88</v>
      </c>
      <c r="D277" s="28" t="n">
        <v>41712</v>
      </c>
      <c r="F277" s="19" t="inlineStr">
        <is>
          <t>en es fr de it pt ja ko ru 汉语 漢語</t>
        </is>
      </c>
      <c r="G277" s="19" t="n">
        <v>1242</v>
      </c>
      <c r="H277" s="19">
        <f>MONTH(NOW())+12*YEAR(NOW())-MONTH(tbl_MTG_Set[[#This Row],[Released On]])-12*YEAR(tbl_MTG_Set[[#This Row],[Released On]])</f>
        <v/>
      </c>
      <c r="I277" s="19">
        <f>_xlfn.xlookup(tbl_MTG_Set[[#This Row],[Type Name]], tbl_MTG_Set_Type[Set Type], tbl_MTG_Set_Type[Index], "(Set Type not found)")</f>
        <v/>
      </c>
      <c r="J277" s="19">
        <f>_xlfn.xlookup(tbl_MTG_Set[[#This Row],[Type Name]], tbl_MTG_Set_Type[Set Type], tbl_MTG_Set_Type[Buy Window Month Start], "(Set Type not found)")</f>
        <v/>
      </c>
      <c r="K277" s="28">
        <f>tbl_MTG_Set[[#This Row],[Released On]]+tbl_MTG_Set[[#This Row],[Buy Window Month Start]]*365.25/12</f>
        <v/>
      </c>
      <c r="L277" s="19">
        <f>_xlfn.xlookup(tbl_MTG_Set[[#This Row],[Type Name]], tbl_MTG_Set_Type[Set Type], tbl_MTG_Set_Type[Buy Window Month End], "(Set Type not found)", 0, 1)</f>
        <v/>
      </c>
      <c r="M277" s="28">
        <f>tbl_MTG_Set[[#This Row],[Released On]]+tbl_MTG_Set[[#This Row],[Buy Window Month End]]*365.25/12</f>
        <v/>
      </c>
      <c r="N277" s="28">
        <f>AND(NOW()&gt;=tbl_MTG_Set[[#This Row],[Buy Window Start]], NOW()&lt;=tbl_MTG_Set[[#This Row],[Buy Window End]])</f>
        <v/>
      </c>
      <c r="O277" s="19">
        <f>_xlfn.xlookup(tbl_MTG_Set[[#This Row],[Type Name]], tbl_MTG_Set_Type[Set Type], tbl_MTG_Set_Type[Heavy Printing Window Month Start], "(Set Type not found)", 0, 1)</f>
        <v/>
      </c>
      <c r="P277" s="28">
        <f>tbl_MTG_Set[[#This Row],[Released On]]+tbl_MTG_Set[[#This Row],[Heavy Printing Window Month Start]]*365.25/12</f>
        <v/>
      </c>
      <c r="Q277" s="19">
        <f>_xlfn.xlookup(tbl_MTG_Set[[#This Row],[Type Name]], tbl_MTG_Set_Type[Set Type], tbl_MTG_Set_Type[Heavy Printing Window Month End], "(Set Type not found)", 0, 1)</f>
        <v/>
      </c>
      <c r="R277" s="28">
        <f>tbl_MTG_Set[[#This Row],[Released On]]+tbl_MTG_Set[[#This Row],[Heavy Printing Window Month End]]*365.25/12</f>
        <v/>
      </c>
      <c r="S277" s="28">
        <f>AND(NOW()&gt;=tbl_MTG_Set[[#This Row],[Heavy Printing Window Start]], NOW()&lt;=tbl_MTG_Set[[#This Row],[Heavy Printing Window End]])</f>
        <v/>
      </c>
      <c r="T277" s="19">
        <f>_xlfn.xlookup(tbl_MTG_Set[[#This Row],[Type Name]], tbl_MTG_Set_Type[Set Type], tbl_MTG_Set_Type[Sell Window Month Start], "(Set Type not found)", 0, 1)</f>
        <v/>
      </c>
      <c r="U277" s="28">
        <f>tbl_MTG_Set[[#This Row],[Released On]]+tbl_MTG_Set[[#This Row],[Sell Window Month Start]]*365.25/12</f>
        <v/>
      </c>
      <c r="V277" s="19">
        <f>_xlfn.xlookup(tbl_MTG_Set[[#This Row],[Type Name]], tbl_MTG_Set_Type[Set Type], tbl_MTG_Set_Type[Sell Window Month End], "(Set Type not found)", 0, 1)</f>
        <v/>
      </c>
      <c r="W277" s="28">
        <f>tbl_MTG_Set[[#This Row],[Released On]]+tbl_MTG_Set[[#This Row],[Sell Window Month End]]*365.25/12</f>
        <v/>
      </c>
      <c r="X277" s="28">
        <f>AND(NOW()&gt;=tbl_MTG_Set[[#This Row],[Sell Window Start]], NOW()&lt;=tbl_MTG_Set[[#This Row],[Sell Window End]])</f>
        <v/>
      </c>
      <c r="AG277" s="23" t="n"/>
      <c r="AH277" s="23" t="n"/>
      <c r="AJ277" s="23">
        <f t="array" ref="AJ277:AJ277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277" s="23">
        <f t="array" ref="AK277:AK277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277" s="24">
        <f>_xlfn.xlookup(tbl_MTG_Set[[#This Row],[Play Booster Box Product Id]], tbl_Product[Product Id], tbl_Product[Pack Size])</f>
        <v/>
      </c>
      <c r="AM277" s="23">
        <f>(tbl_MTG_Set[[#This Row],[Play Booster Box Cost]]+v_Item_Shipping_Cost_In)/tbl_MTG_Set[[#This Row],[Play Booster Box Size]]</f>
        <v/>
      </c>
      <c r="AN277" s="23" t="n"/>
      <c r="AO277" s="23" t="n"/>
      <c r="AP277" s="23" t="n"/>
      <c r="AQ277" s="23" t="n"/>
      <c r="AT277" s="23">
        <f>tbl_MTG_Set[[#This Row],[Play Booster Sell Price CardMarket]]*tbl_MTG_Set[[#This Row],[Play Booster Expected Market Value]]/tbl_MTG_Set[[#This Row],[Play Boost Sealed Market Value]]</f>
        <v/>
      </c>
    </row>
    <row r="278" ht="15" customHeight="1" s="20">
      <c r="A278" s="19" t="n">
        <v>649</v>
      </c>
      <c r="B278" s="19" t="inlineStr">
        <is>
          <t>Duel Decks: Jace vs. Vraska Tokens TDDM</t>
        </is>
      </c>
      <c r="C278" s="19" t="n">
        <v>1</v>
      </c>
      <c r="D278" s="28" t="n">
        <v>41712</v>
      </c>
      <c r="F278" s="19" t="inlineStr">
        <is>
          <t>en es fr de it pt ja ko ru 汉语 漢語</t>
        </is>
      </c>
      <c r="G278" s="19" t="n">
        <v>1244</v>
      </c>
      <c r="H278" s="19">
        <f>MONTH(NOW())+12*YEAR(NOW())-MONTH(tbl_MTG_Set[[#This Row],[Released On]])-12*YEAR(tbl_MTG_Set[[#This Row],[Released On]])</f>
        <v/>
      </c>
      <c r="I278" s="19">
        <f>_xlfn.xlookup(tbl_MTG_Set[[#This Row],[Type Name]], tbl_MTG_Set_Type[Set Type], tbl_MTG_Set_Type[Index], "(Set Type not found)")</f>
        <v/>
      </c>
      <c r="J278" s="19">
        <f>_xlfn.xlookup(tbl_MTG_Set[[#This Row],[Type Name]], tbl_MTG_Set_Type[Set Type], tbl_MTG_Set_Type[Buy Window Month Start], "(Set Type not found)")</f>
        <v/>
      </c>
      <c r="K278" s="28">
        <f>tbl_MTG_Set[[#This Row],[Released On]]+tbl_MTG_Set[[#This Row],[Buy Window Month Start]]*365.25/12</f>
        <v/>
      </c>
      <c r="L278" s="19">
        <f>_xlfn.xlookup(tbl_MTG_Set[[#This Row],[Type Name]], tbl_MTG_Set_Type[Set Type], tbl_MTG_Set_Type[Buy Window Month End], "(Set Type not found)", 0, 1)</f>
        <v/>
      </c>
      <c r="M278" s="28">
        <f>tbl_MTG_Set[[#This Row],[Released On]]+tbl_MTG_Set[[#This Row],[Buy Window Month End]]*365.25/12</f>
        <v/>
      </c>
      <c r="N278" s="28">
        <f>AND(NOW()&gt;=tbl_MTG_Set[[#This Row],[Buy Window Start]], NOW()&lt;=tbl_MTG_Set[[#This Row],[Buy Window End]])</f>
        <v/>
      </c>
      <c r="O278" s="19">
        <f>_xlfn.xlookup(tbl_MTG_Set[[#This Row],[Type Name]], tbl_MTG_Set_Type[Set Type], tbl_MTG_Set_Type[Heavy Printing Window Month Start], "(Set Type not found)", 0, 1)</f>
        <v/>
      </c>
      <c r="P278" s="28">
        <f>tbl_MTG_Set[[#This Row],[Released On]]+tbl_MTG_Set[[#This Row],[Heavy Printing Window Month Start]]*365.25/12</f>
        <v/>
      </c>
      <c r="Q278" s="19">
        <f>_xlfn.xlookup(tbl_MTG_Set[[#This Row],[Type Name]], tbl_MTG_Set_Type[Set Type], tbl_MTG_Set_Type[Heavy Printing Window Month End], "(Set Type not found)", 0, 1)</f>
        <v/>
      </c>
      <c r="R278" s="28">
        <f>tbl_MTG_Set[[#This Row],[Released On]]+tbl_MTG_Set[[#This Row],[Heavy Printing Window Month End]]*365.25/12</f>
        <v/>
      </c>
      <c r="S278" s="28">
        <f>AND(NOW()&gt;=tbl_MTG_Set[[#This Row],[Heavy Printing Window Start]], NOW()&lt;=tbl_MTG_Set[[#This Row],[Heavy Printing Window End]])</f>
        <v/>
      </c>
      <c r="T278" s="19">
        <f>_xlfn.xlookup(tbl_MTG_Set[[#This Row],[Type Name]], tbl_MTG_Set_Type[Set Type], tbl_MTG_Set_Type[Sell Window Month Start], "(Set Type not found)", 0, 1)</f>
        <v/>
      </c>
      <c r="U278" s="28">
        <f>tbl_MTG_Set[[#This Row],[Released On]]+tbl_MTG_Set[[#This Row],[Sell Window Month Start]]*365.25/12</f>
        <v/>
      </c>
      <c r="V278" s="19">
        <f>_xlfn.xlookup(tbl_MTG_Set[[#This Row],[Type Name]], tbl_MTG_Set_Type[Set Type], tbl_MTG_Set_Type[Sell Window Month End], "(Set Type not found)", 0, 1)</f>
        <v/>
      </c>
      <c r="W278" s="28">
        <f>tbl_MTG_Set[[#This Row],[Released On]]+tbl_MTG_Set[[#This Row],[Sell Window Month End]]*365.25/12</f>
        <v/>
      </c>
      <c r="X278" s="28">
        <f>AND(NOW()&gt;=tbl_MTG_Set[[#This Row],[Sell Window Start]], NOW()&lt;=tbl_MTG_Set[[#This Row],[Sell Window End]])</f>
        <v/>
      </c>
      <c r="AG278" s="23" t="n"/>
      <c r="AH278" s="23" t="n"/>
      <c r="AJ278" s="23">
        <f t="array" ref="AJ278:AJ278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278" s="23">
        <f t="array" ref="AK278:AK278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278" s="24">
        <f>_xlfn.xlookup(tbl_MTG_Set[[#This Row],[Play Booster Box Product Id]], tbl_Product[Product Id], tbl_Product[Pack Size])</f>
        <v/>
      </c>
      <c r="AM278" s="23">
        <f>(tbl_MTG_Set[[#This Row],[Play Booster Box Cost]]+v_Item_Shipping_Cost_In)/tbl_MTG_Set[[#This Row],[Play Booster Box Size]]</f>
        <v/>
      </c>
      <c r="AN278" s="23" t="n"/>
      <c r="AO278" s="23" t="n"/>
      <c r="AP278" s="23" t="n"/>
      <c r="AQ278" s="23" t="n"/>
      <c r="AT278" s="23">
        <f>tbl_MTG_Set[[#This Row],[Play Booster Sell Price CardMarket]]*tbl_MTG_Set[[#This Row],[Play Booster Expected Market Value]]/tbl_MTG_Set[[#This Row],[Play Boost Sealed Market Value]]</f>
        <v/>
      </c>
    </row>
    <row r="279" ht="15" customHeight="1" s="20">
      <c r="A279" s="19" t="n">
        <v>732</v>
      </c>
      <c r="B279" s="19" t="inlineStr">
        <is>
          <t>Duel Decks: Knights vs. Dragons DDG</t>
        </is>
      </c>
      <c r="C279" s="19" t="n">
        <v>81</v>
      </c>
      <c r="D279" s="28" t="n">
        <v>40634</v>
      </c>
      <c r="F279" s="19" t="inlineStr">
        <is>
          <t>en es fr de it pt ja ko ru 汉语 漢語</t>
        </is>
      </c>
      <c r="G279" s="19" t="n">
        <v>1410</v>
      </c>
      <c r="H279" s="19">
        <f>MONTH(NOW())+12*YEAR(NOW())-MONTH(tbl_MTG_Set[[#This Row],[Released On]])-12*YEAR(tbl_MTG_Set[[#This Row],[Released On]])</f>
        <v/>
      </c>
      <c r="I279" s="19">
        <f>_xlfn.xlookup(tbl_MTG_Set[[#This Row],[Type Name]], tbl_MTG_Set_Type[Set Type], tbl_MTG_Set_Type[Index], "(Set Type not found)")</f>
        <v/>
      </c>
      <c r="J279" s="19">
        <f>_xlfn.xlookup(tbl_MTG_Set[[#This Row],[Type Name]], tbl_MTG_Set_Type[Set Type], tbl_MTG_Set_Type[Buy Window Month Start], "(Set Type not found)")</f>
        <v/>
      </c>
      <c r="K279" s="28">
        <f>tbl_MTG_Set[[#This Row],[Released On]]+tbl_MTG_Set[[#This Row],[Buy Window Month Start]]*365.25/12</f>
        <v/>
      </c>
      <c r="L279" s="19">
        <f>_xlfn.xlookup(tbl_MTG_Set[[#This Row],[Type Name]], tbl_MTG_Set_Type[Set Type], tbl_MTG_Set_Type[Buy Window Month End], "(Set Type not found)", 0, 1)</f>
        <v/>
      </c>
      <c r="M279" s="28">
        <f>tbl_MTG_Set[[#This Row],[Released On]]+tbl_MTG_Set[[#This Row],[Buy Window Month End]]*365.25/12</f>
        <v/>
      </c>
      <c r="N279" s="28">
        <f>AND(NOW()&gt;=tbl_MTG_Set[[#This Row],[Buy Window Start]], NOW()&lt;=tbl_MTG_Set[[#This Row],[Buy Window End]])</f>
        <v/>
      </c>
      <c r="O279" s="19">
        <f>_xlfn.xlookup(tbl_MTG_Set[[#This Row],[Type Name]], tbl_MTG_Set_Type[Set Type], tbl_MTG_Set_Type[Heavy Printing Window Month Start], "(Set Type not found)", 0, 1)</f>
        <v/>
      </c>
      <c r="P279" s="28">
        <f>tbl_MTG_Set[[#This Row],[Released On]]+tbl_MTG_Set[[#This Row],[Heavy Printing Window Month Start]]*365.25/12</f>
        <v/>
      </c>
      <c r="Q279" s="19">
        <f>_xlfn.xlookup(tbl_MTG_Set[[#This Row],[Type Name]], tbl_MTG_Set_Type[Set Type], tbl_MTG_Set_Type[Heavy Printing Window Month End], "(Set Type not found)", 0, 1)</f>
        <v/>
      </c>
      <c r="R279" s="28">
        <f>tbl_MTG_Set[[#This Row],[Released On]]+tbl_MTG_Set[[#This Row],[Heavy Printing Window Month End]]*365.25/12</f>
        <v/>
      </c>
      <c r="S279" s="28">
        <f>AND(NOW()&gt;=tbl_MTG_Set[[#This Row],[Heavy Printing Window Start]], NOW()&lt;=tbl_MTG_Set[[#This Row],[Heavy Printing Window End]])</f>
        <v/>
      </c>
      <c r="T279" s="19">
        <f>_xlfn.xlookup(tbl_MTG_Set[[#This Row],[Type Name]], tbl_MTG_Set_Type[Set Type], tbl_MTG_Set_Type[Sell Window Month Start], "(Set Type not found)", 0, 1)</f>
        <v/>
      </c>
      <c r="U279" s="28">
        <f>tbl_MTG_Set[[#This Row],[Released On]]+tbl_MTG_Set[[#This Row],[Sell Window Month Start]]*365.25/12</f>
        <v/>
      </c>
      <c r="V279" s="19">
        <f>_xlfn.xlookup(tbl_MTG_Set[[#This Row],[Type Name]], tbl_MTG_Set_Type[Set Type], tbl_MTG_Set_Type[Sell Window Month End], "(Set Type not found)", 0, 1)</f>
        <v/>
      </c>
      <c r="W279" s="28">
        <f>tbl_MTG_Set[[#This Row],[Released On]]+tbl_MTG_Set[[#This Row],[Sell Window Month End]]*365.25/12</f>
        <v/>
      </c>
      <c r="X279" s="28">
        <f>AND(NOW()&gt;=tbl_MTG_Set[[#This Row],[Sell Window Start]], NOW()&lt;=tbl_MTG_Set[[#This Row],[Sell Window End]])</f>
        <v/>
      </c>
      <c r="AG279" s="23" t="n"/>
      <c r="AH279" s="23" t="n"/>
      <c r="AJ279" s="23">
        <f t="array" ref="AJ279:AJ279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279" s="23">
        <f t="array" ref="AK279:AK279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279" s="24">
        <f>_xlfn.xlookup(tbl_MTG_Set[[#This Row],[Play Booster Box Product Id]], tbl_Product[Product Id], tbl_Product[Pack Size])</f>
        <v/>
      </c>
      <c r="AM279" s="23">
        <f>(tbl_MTG_Set[[#This Row],[Play Booster Box Cost]]+v_Item_Shipping_Cost_In)/tbl_MTG_Set[[#This Row],[Play Booster Box Size]]</f>
        <v/>
      </c>
      <c r="AN279" s="23" t="n"/>
      <c r="AO279" s="23" t="n"/>
      <c r="AP279" s="23" t="n"/>
      <c r="AQ279" s="23" t="n"/>
      <c r="AT279" s="23">
        <f>tbl_MTG_Set[[#This Row],[Play Booster Sell Price CardMarket]]*tbl_MTG_Set[[#This Row],[Play Booster Expected Market Value]]/tbl_MTG_Set[[#This Row],[Play Boost Sealed Market Value]]</f>
        <v/>
      </c>
    </row>
    <row r="280" ht="15" customHeight="1" s="20">
      <c r="A280" s="19" t="n">
        <v>733</v>
      </c>
      <c r="B280" s="19" t="inlineStr">
        <is>
          <t>Duel Decks: Knights vs. Dragons Tokens TDDG</t>
        </is>
      </c>
      <c r="C280" s="19" t="n">
        <v>1</v>
      </c>
      <c r="D280" s="28" t="n">
        <v>40634</v>
      </c>
      <c r="F280" s="19" t="inlineStr">
        <is>
          <t>en es fr de it pt ja ko ru 汉语 漢語</t>
        </is>
      </c>
      <c r="G280" s="19" t="n">
        <v>1412</v>
      </c>
      <c r="H280" s="19">
        <f>MONTH(NOW())+12*YEAR(NOW())-MONTH(tbl_MTG_Set[[#This Row],[Released On]])-12*YEAR(tbl_MTG_Set[[#This Row],[Released On]])</f>
        <v/>
      </c>
      <c r="I280" s="19">
        <f>_xlfn.xlookup(tbl_MTG_Set[[#This Row],[Type Name]], tbl_MTG_Set_Type[Set Type], tbl_MTG_Set_Type[Index], "(Set Type not found)")</f>
        <v/>
      </c>
      <c r="J280" s="19">
        <f>_xlfn.xlookup(tbl_MTG_Set[[#This Row],[Type Name]], tbl_MTG_Set_Type[Set Type], tbl_MTG_Set_Type[Buy Window Month Start], "(Set Type not found)")</f>
        <v/>
      </c>
      <c r="K280" s="28">
        <f>tbl_MTG_Set[[#This Row],[Released On]]+tbl_MTG_Set[[#This Row],[Buy Window Month Start]]*365.25/12</f>
        <v/>
      </c>
      <c r="L280" s="19">
        <f>_xlfn.xlookup(tbl_MTG_Set[[#This Row],[Type Name]], tbl_MTG_Set_Type[Set Type], tbl_MTG_Set_Type[Buy Window Month End], "(Set Type not found)", 0, 1)</f>
        <v/>
      </c>
      <c r="M280" s="28">
        <f>tbl_MTG_Set[[#This Row],[Released On]]+tbl_MTG_Set[[#This Row],[Buy Window Month End]]*365.25/12</f>
        <v/>
      </c>
      <c r="N280" s="28">
        <f>AND(NOW()&gt;=tbl_MTG_Set[[#This Row],[Buy Window Start]], NOW()&lt;=tbl_MTG_Set[[#This Row],[Buy Window End]])</f>
        <v/>
      </c>
      <c r="O280" s="19">
        <f>_xlfn.xlookup(tbl_MTG_Set[[#This Row],[Type Name]], tbl_MTG_Set_Type[Set Type], tbl_MTG_Set_Type[Heavy Printing Window Month Start], "(Set Type not found)", 0, 1)</f>
        <v/>
      </c>
      <c r="P280" s="28">
        <f>tbl_MTG_Set[[#This Row],[Released On]]+tbl_MTG_Set[[#This Row],[Heavy Printing Window Month Start]]*365.25/12</f>
        <v/>
      </c>
      <c r="Q280" s="19">
        <f>_xlfn.xlookup(tbl_MTG_Set[[#This Row],[Type Name]], tbl_MTG_Set_Type[Set Type], tbl_MTG_Set_Type[Heavy Printing Window Month End], "(Set Type not found)", 0, 1)</f>
        <v/>
      </c>
      <c r="R280" s="28">
        <f>tbl_MTG_Set[[#This Row],[Released On]]+tbl_MTG_Set[[#This Row],[Heavy Printing Window Month End]]*365.25/12</f>
        <v/>
      </c>
      <c r="S280" s="28">
        <f>AND(NOW()&gt;=tbl_MTG_Set[[#This Row],[Heavy Printing Window Start]], NOW()&lt;=tbl_MTG_Set[[#This Row],[Heavy Printing Window End]])</f>
        <v/>
      </c>
      <c r="T280" s="19">
        <f>_xlfn.xlookup(tbl_MTG_Set[[#This Row],[Type Name]], tbl_MTG_Set_Type[Set Type], tbl_MTG_Set_Type[Sell Window Month Start], "(Set Type not found)", 0, 1)</f>
        <v/>
      </c>
      <c r="U280" s="28">
        <f>tbl_MTG_Set[[#This Row],[Released On]]+tbl_MTG_Set[[#This Row],[Sell Window Month Start]]*365.25/12</f>
        <v/>
      </c>
      <c r="V280" s="19">
        <f>_xlfn.xlookup(tbl_MTG_Set[[#This Row],[Type Name]], tbl_MTG_Set_Type[Set Type], tbl_MTG_Set_Type[Sell Window Month End], "(Set Type not found)", 0, 1)</f>
        <v/>
      </c>
      <c r="W280" s="28">
        <f>tbl_MTG_Set[[#This Row],[Released On]]+tbl_MTG_Set[[#This Row],[Sell Window Month End]]*365.25/12</f>
        <v/>
      </c>
      <c r="X280" s="28">
        <f>AND(NOW()&gt;=tbl_MTG_Set[[#This Row],[Sell Window Start]], NOW()&lt;=tbl_MTG_Set[[#This Row],[Sell Window End]])</f>
        <v/>
      </c>
      <c r="AG280" s="23" t="n"/>
      <c r="AH280" s="23" t="n"/>
      <c r="AJ280" s="23">
        <f t="array" ref="AJ280:AJ280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280" s="23">
        <f t="array" ref="AK280:AK280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280" s="24">
        <f>_xlfn.xlookup(tbl_MTG_Set[[#This Row],[Play Booster Box Product Id]], tbl_Product[Product Id], tbl_Product[Pack Size])</f>
        <v/>
      </c>
      <c r="AM280" s="23">
        <f>(tbl_MTG_Set[[#This Row],[Play Booster Box Cost]]+v_Item_Shipping_Cost_In)/tbl_MTG_Set[[#This Row],[Play Booster Box Size]]</f>
        <v/>
      </c>
      <c r="AN280" s="23" t="n"/>
      <c r="AO280" s="23" t="n"/>
      <c r="AP280" s="23" t="n"/>
      <c r="AQ280" s="23" t="n"/>
      <c r="AT280" s="23">
        <f>tbl_MTG_Set[[#This Row],[Play Booster Sell Price CardMarket]]*tbl_MTG_Set[[#This Row],[Play Booster Expected Market Value]]/tbl_MTG_Set[[#This Row],[Play Boost Sealed Market Value]]</f>
        <v/>
      </c>
    </row>
    <row r="281" ht="15" customHeight="1" s="20">
      <c r="A281" s="19" t="n">
        <v>510</v>
      </c>
      <c r="B281" s="19" t="inlineStr">
        <is>
          <t>Duel Decks: Merfolk vs. Goblins DDT</t>
        </is>
      </c>
      <c r="C281" s="19" t="n">
        <v>63</v>
      </c>
      <c r="D281" s="28" t="n">
        <v>43032</v>
      </c>
      <c r="F281" s="19" t="inlineStr">
        <is>
          <t>en es fr de it pt ja ko ru 汉语 漢語</t>
        </is>
      </c>
      <c r="G281" s="19" t="n">
        <v>966</v>
      </c>
      <c r="H281" s="19">
        <f>MONTH(NOW())+12*YEAR(NOW())-MONTH(tbl_MTG_Set[[#This Row],[Released On]])-12*YEAR(tbl_MTG_Set[[#This Row],[Released On]])</f>
        <v/>
      </c>
      <c r="I281" s="19">
        <f>_xlfn.xlookup(tbl_MTG_Set[[#This Row],[Type Name]], tbl_MTG_Set_Type[Set Type], tbl_MTG_Set_Type[Index], "(Set Type not found)")</f>
        <v/>
      </c>
      <c r="J281" s="19">
        <f>_xlfn.xlookup(tbl_MTG_Set[[#This Row],[Type Name]], tbl_MTG_Set_Type[Set Type], tbl_MTG_Set_Type[Buy Window Month Start], "(Set Type not found)")</f>
        <v/>
      </c>
      <c r="K281" s="28">
        <f>tbl_MTG_Set[[#This Row],[Released On]]+tbl_MTG_Set[[#This Row],[Buy Window Month Start]]*365.25/12</f>
        <v/>
      </c>
      <c r="L281" s="19">
        <f>_xlfn.xlookup(tbl_MTG_Set[[#This Row],[Type Name]], tbl_MTG_Set_Type[Set Type], tbl_MTG_Set_Type[Buy Window Month End], "(Set Type not found)", 0, 1)</f>
        <v/>
      </c>
      <c r="M281" s="28">
        <f>tbl_MTG_Set[[#This Row],[Released On]]+tbl_MTG_Set[[#This Row],[Buy Window Month End]]*365.25/12</f>
        <v/>
      </c>
      <c r="N281" s="28">
        <f>AND(NOW()&gt;=tbl_MTG_Set[[#This Row],[Buy Window Start]], NOW()&lt;=tbl_MTG_Set[[#This Row],[Buy Window End]])</f>
        <v/>
      </c>
      <c r="O281" s="19">
        <f>_xlfn.xlookup(tbl_MTG_Set[[#This Row],[Type Name]], tbl_MTG_Set_Type[Set Type], tbl_MTG_Set_Type[Heavy Printing Window Month Start], "(Set Type not found)", 0, 1)</f>
        <v/>
      </c>
      <c r="P281" s="28">
        <f>tbl_MTG_Set[[#This Row],[Released On]]+tbl_MTG_Set[[#This Row],[Heavy Printing Window Month Start]]*365.25/12</f>
        <v/>
      </c>
      <c r="Q281" s="19">
        <f>_xlfn.xlookup(tbl_MTG_Set[[#This Row],[Type Name]], tbl_MTG_Set_Type[Set Type], tbl_MTG_Set_Type[Heavy Printing Window Month End], "(Set Type not found)", 0, 1)</f>
        <v/>
      </c>
      <c r="R281" s="28">
        <f>tbl_MTG_Set[[#This Row],[Released On]]+tbl_MTG_Set[[#This Row],[Heavy Printing Window Month End]]*365.25/12</f>
        <v/>
      </c>
      <c r="S281" s="28">
        <f>AND(NOW()&gt;=tbl_MTG_Set[[#This Row],[Heavy Printing Window Start]], NOW()&lt;=tbl_MTG_Set[[#This Row],[Heavy Printing Window End]])</f>
        <v/>
      </c>
      <c r="T281" s="19">
        <f>_xlfn.xlookup(tbl_MTG_Set[[#This Row],[Type Name]], tbl_MTG_Set_Type[Set Type], tbl_MTG_Set_Type[Sell Window Month Start], "(Set Type not found)", 0, 1)</f>
        <v/>
      </c>
      <c r="U281" s="28">
        <f>tbl_MTG_Set[[#This Row],[Released On]]+tbl_MTG_Set[[#This Row],[Sell Window Month Start]]*365.25/12</f>
        <v/>
      </c>
      <c r="V281" s="19">
        <f>_xlfn.xlookup(tbl_MTG_Set[[#This Row],[Type Name]], tbl_MTG_Set_Type[Set Type], tbl_MTG_Set_Type[Sell Window Month End], "(Set Type not found)", 0, 1)</f>
        <v/>
      </c>
      <c r="W281" s="28">
        <f>tbl_MTG_Set[[#This Row],[Released On]]+tbl_MTG_Set[[#This Row],[Sell Window Month End]]*365.25/12</f>
        <v/>
      </c>
      <c r="X281" s="28">
        <f>AND(NOW()&gt;=tbl_MTG_Set[[#This Row],[Sell Window Start]], NOW()&lt;=tbl_MTG_Set[[#This Row],[Sell Window End]])</f>
        <v/>
      </c>
      <c r="AG281" s="23" t="n"/>
      <c r="AH281" s="23" t="n"/>
      <c r="AJ281" s="23">
        <f t="array" ref="AJ281:AJ281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281" s="23">
        <f t="array" ref="AK281:AK281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281" s="24">
        <f>_xlfn.xlookup(tbl_MTG_Set[[#This Row],[Play Booster Box Product Id]], tbl_Product[Product Id], tbl_Product[Pack Size])</f>
        <v/>
      </c>
      <c r="AM281" s="23">
        <f>(tbl_MTG_Set[[#This Row],[Play Booster Box Cost]]+v_Item_Shipping_Cost_In)/tbl_MTG_Set[[#This Row],[Play Booster Box Size]]</f>
        <v/>
      </c>
      <c r="AN281" s="23" t="n"/>
      <c r="AO281" s="23" t="n"/>
      <c r="AP281" s="23" t="n"/>
      <c r="AQ281" s="23" t="n"/>
      <c r="AT281" s="23">
        <f>tbl_MTG_Set[[#This Row],[Play Booster Sell Price CardMarket]]*tbl_MTG_Set[[#This Row],[Play Booster Expected Market Value]]/tbl_MTG_Set[[#This Row],[Play Boost Sealed Market Value]]</f>
        <v/>
      </c>
    </row>
    <row r="282" ht="15" customHeight="1" s="20">
      <c r="A282" s="19" t="n">
        <v>511</v>
      </c>
      <c r="B282" s="19" t="inlineStr">
        <is>
          <t>Duel Decks: Merfolk vs. Goblins Tokens TDDT</t>
        </is>
      </c>
      <c r="C282" s="19" t="n">
        <v>3</v>
      </c>
      <c r="D282" s="28" t="n">
        <v>43032</v>
      </c>
      <c r="F282" s="19" t="inlineStr">
        <is>
          <t>en es fr de it pt ja ko ru 汉语 漢語</t>
        </is>
      </c>
      <c r="G282" s="19" t="n">
        <v>968</v>
      </c>
      <c r="H282" s="19">
        <f>MONTH(NOW())+12*YEAR(NOW())-MONTH(tbl_MTG_Set[[#This Row],[Released On]])-12*YEAR(tbl_MTG_Set[[#This Row],[Released On]])</f>
        <v/>
      </c>
      <c r="I282" s="19">
        <f>_xlfn.xlookup(tbl_MTG_Set[[#This Row],[Type Name]], tbl_MTG_Set_Type[Set Type], tbl_MTG_Set_Type[Index], "(Set Type not found)")</f>
        <v/>
      </c>
      <c r="J282" s="19">
        <f>_xlfn.xlookup(tbl_MTG_Set[[#This Row],[Type Name]], tbl_MTG_Set_Type[Set Type], tbl_MTG_Set_Type[Buy Window Month Start], "(Set Type not found)")</f>
        <v/>
      </c>
      <c r="K282" s="28">
        <f>tbl_MTG_Set[[#This Row],[Released On]]+tbl_MTG_Set[[#This Row],[Buy Window Month Start]]*365.25/12</f>
        <v/>
      </c>
      <c r="L282" s="19">
        <f>_xlfn.xlookup(tbl_MTG_Set[[#This Row],[Type Name]], tbl_MTG_Set_Type[Set Type], tbl_MTG_Set_Type[Buy Window Month End], "(Set Type not found)", 0, 1)</f>
        <v/>
      </c>
      <c r="M282" s="28">
        <f>tbl_MTG_Set[[#This Row],[Released On]]+tbl_MTG_Set[[#This Row],[Buy Window Month End]]*365.25/12</f>
        <v/>
      </c>
      <c r="N282" s="28">
        <f>AND(NOW()&gt;=tbl_MTG_Set[[#This Row],[Buy Window Start]], NOW()&lt;=tbl_MTG_Set[[#This Row],[Buy Window End]])</f>
        <v/>
      </c>
      <c r="O282" s="19">
        <f>_xlfn.xlookup(tbl_MTG_Set[[#This Row],[Type Name]], tbl_MTG_Set_Type[Set Type], tbl_MTG_Set_Type[Heavy Printing Window Month Start], "(Set Type not found)", 0, 1)</f>
        <v/>
      </c>
      <c r="P282" s="28">
        <f>tbl_MTG_Set[[#This Row],[Released On]]+tbl_MTG_Set[[#This Row],[Heavy Printing Window Month Start]]*365.25/12</f>
        <v/>
      </c>
      <c r="Q282" s="19">
        <f>_xlfn.xlookup(tbl_MTG_Set[[#This Row],[Type Name]], tbl_MTG_Set_Type[Set Type], tbl_MTG_Set_Type[Heavy Printing Window Month End], "(Set Type not found)", 0, 1)</f>
        <v/>
      </c>
      <c r="R282" s="28">
        <f>tbl_MTG_Set[[#This Row],[Released On]]+tbl_MTG_Set[[#This Row],[Heavy Printing Window Month End]]*365.25/12</f>
        <v/>
      </c>
      <c r="S282" s="28">
        <f>AND(NOW()&gt;=tbl_MTG_Set[[#This Row],[Heavy Printing Window Start]], NOW()&lt;=tbl_MTG_Set[[#This Row],[Heavy Printing Window End]])</f>
        <v/>
      </c>
      <c r="T282" s="19">
        <f>_xlfn.xlookup(tbl_MTG_Set[[#This Row],[Type Name]], tbl_MTG_Set_Type[Set Type], tbl_MTG_Set_Type[Sell Window Month Start], "(Set Type not found)", 0, 1)</f>
        <v/>
      </c>
      <c r="U282" s="28">
        <f>tbl_MTG_Set[[#This Row],[Released On]]+tbl_MTG_Set[[#This Row],[Sell Window Month Start]]*365.25/12</f>
        <v/>
      </c>
      <c r="V282" s="19">
        <f>_xlfn.xlookup(tbl_MTG_Set[[#This Row],[Type Name]], tbl_MTG_Set_Type[Set Type], tbl_MTG_Set_Type[Sell Window Month End], "(Set Type not found)", 0, 1)</f>
        <v/>
      </c>
      <c r="W282" s="28">
        <f>tbl_MTG_Set[[#This Row],[Released On]]+tbl_MTG_Set[[#This Row],[Sell Window Month End]]*365.25/12</f>
        <v/>
      </c>
      <c r="X282" s="28">
        <f>AND(NOW()&gt;=tbl_MTG_Set[[#This Row],[Sell Window Start]], NOW()&lt;=tbl_MTG_Set[[#This Row],[Sell Window End]])</f>
        <v/>
      </c>
      <c r="AG282" s="23" t="n"/>
      <c r="AH282" s="23" t="n"/>
      <c r="AJ282" s="23">
        <f t="array" ref="AJ282:AJ282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282" s="23">
        <f t="array" ref="AK282:AK282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282" s="24">
        <f>_xlfn.xlookup(tbl_MTG_Set[[#This Row],[Play Booster Box Product Id]], tbl_Product[Product Id], tbl_Product[Pack Size])</f>
        <v/>
      </c>
      <c r="AM282" s="23">
        <f>(tbl_MTG_Set[[#This Row],[Play Booster Box Cost]]+v_Item_Shipping_Cost_In)/tbl_MTG_Set[[#This Row],[Play Booster Box Size]]</f>
        <v/>
      </c>
      <c r="AN282" s="23" t="n"/>
      <c r="AO282" s="23" t="n"/>
      <c r="AP282" s="23" t="n"/>
      <c r="AQ282" s="23" t="n"/>
      <c r="AT282" s="23">
        <f>tbl_MTG_Set[[#This Row],[Play Booster Sell Price CardMarket]]*tbl_MTG_Set[[#This Row],[Play Booster Expected Market Value]]/tbl_MTG_Set[[#This Row],[Play Boost Sealed Market Value]]</f>
        <v/>
      </c>
    </row>
    <row r="283" ht="15" customHeight="1" s="20">
      <c r="A283" s="19" t="n">
        <v>539</v>
      </c>
      <c r="B283" s="19" t="inlineStr">
        <is>
          <t>Duel Decks: Mind vs. Might DDS</t>
        </is>
      </c>
      <c r="C283" s="19" t="n">
        <v>65</v>
      </c>
      <c r="D283" s="28" t="n">
        <v>42825</v>
      </c>
      <c r="F283" s="19" t="inlineStr">
        <is>
          <t>en es fr de it pt ja ko ru 汉语 漢語</t>
        </is>
      </c>
      <c r="G283" s="19" t="n">
        <v>1024</v>
      </c>
      <c r="H283" s="19">
        <f>MONTH(NOW())+12*YEAR(NOW())-MONTH(tbl_MTG_Set[[#This Row],[Released On]])-12*YEAR(tbl_MTG_Set[[#This Row],[Released On]])</f>
        <v/>
      </c>
      <c r="I283" s="19">
        <f>_xlfn.xlookup(tbl_MTG_Set[[#This Row],[Type Name]], tbl_MTG_Set_Type[Set Type], tbl_MTG_Set_Type[Index], "(Set Type not found)")</f>
        <v/>
      </c>
      <c r="J283" s="19">
        <f>_xlfn.xlookup(tbl_MTG_Set[[#This Row],[Type Name]], tbl_MTG_Set_Type[Set Type], tbl_MTG_Set_Type[Buy Window Month Start], "(Set Type not found)")</f>
        <v/>
      </c>
      <c r="K283" s="28">
        <f>tbl_MTG_Set[[#This Row],[Released On]]+tbl_MTG_Set[[#This Row],[Buy Window Month Start]]*365.25/12</f>
        <v/>
      </c>
      <c r="L283" s="19">
        <f>_xlfn.xlookup(tbl_MTG_Set[[#This Row],[Type Name]], tbl_MTG_Set_Type[Set Type], tbl_MTG_Set_Type[Buy Window Month End], "(Set Type not found)", 0, 1)</f>
        <v/>
      </c>
      <c r="M283" s="28">
        <f>tbl_MTG_Set[[#This Row],[Released On]]+tbl_MTG_Set[[#This Row],[Buy Window Month End]]*365.25/12</f>
        <v/>
      </c>
      <c r="N283" s="28">
        <f>AND(NOW()&gt;=tbl_MTG_Set[[#This Row],[Buy Window Start]], NOW()&lt;=tbl_MTG_Set[[#This Row],[Buy Window End]])</f>
        <v/>
      </c>
      <c r="O283" s="19">
        <f>_xlfn.xlookup(tbl_MTG_Set[[#This Row],[Type Name]], tbl_MTG_Set_Type[Set Type], tbl_MTG_Set_Type[Heavy Printing Window Month Start], "(Set Type not found)", 0, 1)</f>
        <v/>
      </c>
      <c r="P283" s="28">
        <f>tbl_MTG_Set[[#This Row],[Released On]]+tbl_MTG_Set[[#This Row],[Heavy Printing Window Month Start]]*365.25/12</f>
        <v/>
      </c>
      <c r="Q283" s="19">
        <f>_xlfn.xlookup(tbl_MTG_Set[[#This Row],[Type Name]], tbl_MTG_Set_Type[Set Type], tbl_MTG_Set_Type[Heavy Printing Window Month End], "(Set Type not found)", 0, 1)</f>
        <v/>
      </c>
      <c r="R283" s="28">
        <f>tbl_MTG_Set[[#This Row],[Released On]]+tbl_MTG_Set[[#This Row],[Heavy Printing Window Month End]]*365.25/12</f>
        <v/>
      </c>
      <c r="S283" s="28">
        <f>AND(NOW()&gt;=tbl_MTG_Set[[#This Row],[Heavy Printing Window Start]], NOW()&lt;=tbl_MTG_Set[[#This Row],[Heavy Printing Window End]])</f>
        <v/>
      </c>
      <c r="T283" s="19">
        <f>_xlfn.xlookup(tbl_MTG_Set[[#This Row],[Type Name]], tbl_MTG_Set_Type[Set Type], tbl_MTG_Set_Type[Sell Window Month Start], "(Set Type not found)", 0, 1)</f>
        <v/>
      </c>
      <c r="U283" s="28">
        <f>tbl_MTG_Set[[#This Row],[Released On]]+tbl_MTG_Set[[#This Row],[Sell Window Month Start]]*365.25/12</f>
        <v/>
      </c>
      <c r="V283" s="19">
        <f>_xlfn.xlookup(tbl_MTG_Set[[#This Row],[Type Name]], tbl_MTG_Set_Type[Set Type], tbl_MTG_Set_Type[Sell Window Month End], "(Set Type not found)", 0, 1)</f>
        <v/>
      </c>
      <c r="W283" s="28">
        <f>tbl_MTG_Set[[#This Row],[Released On]]+tbl_MTG_Set[[#This Row],[Sell Window Month End]]*365.25/12</f>
        <v/>
      </c>
      <c r="X283" s="28">
        <f>AND(NOW()&gt;=tbl_MTG_Set[[#This Row],[Sell Window Start]], NOW()&lt;=tbl_MTG_Set[[#This Row],[Sell Window End]])</f>
        <v/>
      </c>
      <c r="AG283" s="23" t="n"/>
      <c r="AH283" s="23" t="n"/>
      <c r="AJ283" s="23">
        <f t="array" ref="AJ283:AJ283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283" s="23">
        <f t="array" ref="AK283:AK283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283" s="24">
        <f>_xlfn.xlookup(tbl_MTG_Set[[#This Row],[Play Booster Box Product Id]], tbl_Product[Product Id], tbl_Product[Pack Size])</f>
        <v/>
      </c>
      <c r="AM283" s="23">
        <f>(tbl_MTG_Set[[#This Row],[Play Booster Box Cost]]+v_Item_Shipping_Cost_In)/tbl_MTG_Set[[#This Row],[Play Booster Box Size]]</f>
        <v/>
      </c>
      <c r="AN283" s="23" t="n"/>
      <c r="AO283" s="23" t="n"/>
      <c r="AP283" s="23" t="n"/>
      <c r="AQ283" s="23" t="n"/>
      <c r="AT283" s="23">
        <f>tbl_MTG_Set[[#This Row],[Play Booster Sell Price CardMarket]]*tbl_MTG_Set[[#This Row],[Play Booster Expected Market Value]]/tbl_MTG_Set[[#This Row],[Play Boost Sealed Market Value]]</f>
        <v/>
      </c>
    </row>
    <row r="284" ht="15" customHeight="1" s="20">
      <c r="A284" s="19" t="n">
        <v>540</v>
      </c>
      <c r="B284" s="19" t="inlineStr">
        <is>
          <t>Duel Decks: Mind vs. Might Tokens TDDS</t>
        </is>
      </c>
      <c r="C284" s="19" t="n">
        <v>7</v>
      </c>
      <c r="D284" s="28" t="n">
        <v>42825</v>
      </c>
      <c r="F284" s="19" t="inlineStr">
        <is>
          <t>en es fr de it pt ja ko ru 汉语 漢語</t>
        </is>
      </c>
      <c r="G284" s="19" t="n">
        <v>1026</v>
      </c>
      <c r="H284" s="19">
        <f>MONTH(NOW())+12*YEAR(NOW())-MONTH(tbl_MTG_Set[[#This Row],[Released On]])-12*YEAR(tbl_MTG_Set[[#This Row],[Released On]])</f>
        <v/>
      </c>
      <c r="I284" s="19">
        <f>_xlfn.xlookup(tbl_MTG_Set[[#This Row],[Type Name]], tbl_MTG_Set_Type[Set Type], tbl_MTG_Set_Type[Index], "(Set Type not found)")</f>
        <v/>
      </c>
      <c r="J284" s="19">
        <f>_xlfn.xlookup(tbl_MTG_Set[[#This Row],[Type Name]], tbl_MTG_Set_Type[Set Type], tbl_MTG_Set_Type[Buy Window Month Start], "(Set Type not found)")</f>
        <v/>
      </c>
      <c r="K284" s="28">
        <f>tbl_MTG_Set[[#This Row],[Released On]]+tbl_MTG_Set[[#This Row],[Buy Window Month Start]]*365.25/12</f>
        <v/>
      </c>
      <c r="L284" s="19">
        <f>_xlfn.xlookup(tbl_MTG_Set[[#This Row],[Type Name]], tbl_MTG_Set_Type[Set Type], tbl_MTG_Set_Type[Buy Window Month End], "(Set Type not found)", 0, 1)</f>
        <v/>
      </c>
      <c r="M284" s="28">
        <f>tbl_MTG_Set[[#This Row],[Released On]]+tbl_MTG_Set[[#This Row],[Buy Window Month End]]*365.25/12</f>
        <v/>
      </c>
      <c r="N284" s="28">
        <f>AND(NOW()&gt;=tbl_MTG_Set[[#This Row],[Buy Window Start]], NOW()&lt;=tbl_MTG_Set[[#This Row],[Buy Window End]])</f>
        <v/>
      </c>
      <c r="O284" s="19">
        <f>_xlfn.xlookup(tbl_MTG_Set[[#This Row],[Type Name]], tbl_MTG_Set_Type[Set Type], tbl_MTG_Set_Type[Heavy Printing Window Month Start], "(Set Type not found)", 0, 1)</f>
        <v/>
      </c>
      <c r="P284" s="28">
        <f>tbl_MTG_Set[[#This Row],[Released On]]+tbl_MTG_Set[[#This Row],[Heavy Printing Window Month Start]]*365.25/12</f>
        <v/>
      </c>
      <c r="Q284" s="19">
        <f>_xlfn.xlookup(tbl_MTG_Set[[#This Row],[Type Name]], tbl_MTG_Set_Type[Set Type], tbl_MTG_Set_Type[Heavy Printing Window Month End], "(Set Type not found)", 0, 1)</f>
        <v/>
      </c>
      <c r="R284" s="28">
        <f>tbl_MTG_Set[[#This Row],[Released On]]+tbl_MTG_Set[[#This Row],[Heavy Printing Window Month End]]*365.25/12</f>
        <v/>
      </c>
      <c r="S284" s="28">
        <f>AND(NOW()&gt;=tbl_MTG_Set[[#This Row],[Heavy Printing Window Start]], NOW()&lt;=tbl_MTG_Set[[#This Row],[Heavy Printing Window End]])</f>
        <v/>
      </c>
      <c r="T284" s="19">
        <f>_xlfn.xlookup(tbl_MTG_Set[[#This Row],[Type Name]], tbl_MTG_Set_Type[Set Type], tbl_MTG_Set_Type[Sell Window Month Start], "(Set Type not found)", 0, 1)</f>
        <v/>
      </c>
      <c r="U284" s="28">
        <f>tbl_MTG_Set[[#This Row],[Released On]]+tbl_MTG_Set[[#This Row],[Sell Window Month Start]]*365.25/12</f>
        <v/>
      </c>
      <c r="V284" s="19">
        <f>_xlfn.xlookup(tbl_MTG_Set[[#This Row],[Type Name]], tbl_MTG_Set_Type[Set Type], tbl_MTG_Set_Type[Sell Window Month End], "(Set Type not found)", 0, 1)</f>
        <v/>
      </c>
      <c r="W284" s="28">
        <f>tbl_MTG_Set[[#This Row],[Released On]]+tbl_MTG_Set[[#This Row],[Sell Window Month End]]*365.25/12</f>
        <v/>
      </c>
      <c r="X284" s="28">
        <f>AND(NOW()&gt;=tbl_MTG_Set[[#This Row],[Sell Window Start]], NOW()&lt;=tbl_MTG_Set[[#This Row],[Sell Window End]])</f>
        <v/>
      </c>
      <c r="AG284" s="23" t="n"/>
      <c r="AH284" s="23" t="n"/>
      <c r="AJ284" s="23">
        <f t="array" ref="AJ284:AJ284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284" s="23">
        <f t="array" ref="AK284:AK284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284" s="24">
        <f>_xlfn.xlookup(tbl_MTG_Set[[#This Row],[Play Booster Box Product Id]], tbl_Product[Product Id], tbl_Product[Pack Size])</f>
        <v/>
      </c>
      <c r="AM284" s="23">
        <f>(tbl_MTG_Set[[#This Row],[Play Booster Box Cost]]+v_Item_Shipping_Cost_In)/tbl_MTG_Set[[#This Row],[Play Booster Box Size]]</f>
        <v/>
      </c>
      <c r="AN284" s="23" t="n"/>
      <c r="AO284" s="23" t="n"/>
      <c r="AP284" s="23" t="n"/>
      <c r="AQ284" s="23" t="n"/>
      <c r="AT284" s="23">
        <f>tbl_MTG_Set[[#This Row],[Play Booster Sell Price CardMarket]]*tbl_MTG_Set[[#This Row],[Play Booster Expected Market Value]]/tbl_MTG_Set[[#This Row],[Play Boost Sealed Market Value]]</f>
        <v/>
      </c>
    </row>
    <row r="285" ht="15" customHeight="1" s="20">
      <c r="A285" s="19" t="n">
        <v>728</v>
      </c>
      <c r="B285" s="19" t="inlineStr">
        <is>
          <t>Duel Decks: Mirrodin Pure vs. New Phyrexia TD2</t>
        </is>
      </c>
      <c r="C285" s="19" t="n">
        <v>88</v>
      </c>
      <c r="D285" s="28" t="n">
        <v>40677</v>
      </c>
      <c r="F285" s="19" t="inlineStr">
        <is>
          <t>en es fr de it pt ja ko ru 汉语 漢語</t>
        </is>
      </c>
      <c r="G285" s="19" t="n">
        <v>1402</v>
      </c>
      <c r="H285" s="19">
        <f>MONTH(NOW())+12*YEAR(NOW())-MONTH(tbl_MTG_Set[[#This Row],[Released On]])-12*YEAR(tbl_MTG_Set[[#This Row],[Released On]])</f>
        <v/>
      </c>
      <c r="I285" s="19">
        <f>_xlfn.xlookup(tbl_MTG_Set[[#This Row],[Type Name]], tbl_MTG_Set_Type[Set Type], tbl_MTG_Set_Type[Index], "(Set Type not found)")</f>
        <v/>
      </c>
      <c r="J285" s="19">
        <f>_xlfn.xlookup(tbl_MTG_Set[[#This Row],[Type Name]], tbl_MTG_Set_Type[Set Type], tbl_MTG_Set_Type[Buy Window Month Start], "(Set Type not found)")</f>
        <v/>
      </c>
      <c r="K285" s="28">
        <f>tbl_MTG_Set[[#This Row],[Released On]]+tbl_MTG_Set[[#This Row],[Buy Window Month Start]]*365.25/12</f>
        <v/>
      </c>
      <c r="L285" s="19">
        <f>_xlfn.xlookup(tbl_MTG_Set[[#This Row],[Type Name]], tbl_MTG_Set_Type[Set Type], tbl_MTG_Set_Type[Buy Window Month End], "(Set Type not found)", 0, 1)</f>
        <v/>
      </c>
      <c r="M285" s="28">
        <f>tbl_MTG_Set[[#This Row],[Released On]]+tbl_MTG_Set[[#This Row],[Buy Window Month End]]*365.25/12</f>
        <v/>
      </c>
      <c r="N285" s="28">
        <f>AND(NOW()&gt;=tbl_MTG_Set[[#This Row],[Buy Window Start]], NOW()&lt;=tbl_MTG_Set[[#This Row],[Buy Window End]])</f>
        <v/>
      </c>
      <c r="O285" s="19">
        <f>_xlfn.xlookup(tbl_MTG_Set[[#This Row],[Type Name]], tbl_MTG_Set_Type[Set Type], tbl_MTG_Set_Type[Heavy Printing Window Month Start], "(Set Type not found)", 0, 1)</f>
        <v/>
      </c>
      <c r="P285" s="28">
        <f>tbl_MTG_Set[[#This Row],[Released On]]+tbl_MTG_Set[[#This Row],[Heavy Printing Window Month Start]]*365.25/12</f>
        <v/>
      </c>
      <c r="Q285" s="19">
        <f>_xlfn.xlookup(tbl_MTG_Set[[#This Row],[Type Name]], tbl_MTG_Set_Type[Set Type], tbl_MTG_Set_Type[Heavy Printing Window Month End], "(Set Type not found)", 0, 1)</f>
        <v/>
      </c>
      <c r="R285" s="28">
        <f>tbl_MTG_Set[[#This Row],[Released On]]+tbl_MTG_Set[[#This Row],[Heavy Printing Window Month End]]*365.25/12</f>
        <v/>
      </c>
      <c r="S285" s="28">
        <f>AND(NOW()&gt;=tbl_MTG_Set[[#This Row],[Heavy Printing Window Start]], NOW()&lt;=tbl_MTG_Set[[#This Row],[Heavy Printing Window End]])</f>
        <v/>
      </c>
      <c r="T285" s="19">
        <f>_xlfn.xlookup(tbl_MTG_Set[[#This Row],[Type Name]], tbl_MTG_Set_Type[Set Type], tbl_MTG_Set_Type[Sell Window Month Start], "(Set Type not found)", 0, 1)</f>
        <v/>
      </c>
      <c r="U285" s="28">
        <f>tbl_MTG_Set[[#This Row],[Released On]]+tbl_MTG_Set[[#This Row],[Sell Window Month Start]]*365.25/12</f>
        <v/>
      </c>
      <c r="V285" s="19">
        <f>_xlfn.xlookup(tbl_MTG_Set[[#This Row],[Type Name]], tbl_MTG_Set_Type[Set Type], tbl_MTG_Set_Type[Sell Window Month End], "(Set Type not found)", 0, 1)</f>
        <v/>
      </c>
      <c r="W285" s="28">
        <f>tbl_MTG_Set[[#This Row],[Released On]]+tbl_MTG_Set[[#This Row],[Sell Window Month End]]*365.25/12</f>
        <v/>
      </c>
      <c r="X285" s="28">
        <f>AND(NOW()&gt;=tbl_MTG_Set[[#This Row],[Sell Window Start]], NOW()&lt;=tbl_MTG_Set[[#This Row],[Sell Window End]])</f>
        <v/>
      </c>
      <c r="AG285" s="23" t="n"/>
      <c r="AH285" s="23" t="n"/>
      <c r="AJ285" s="23">
        <f t="array" ref="AJ285:AJ285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285" s="23">
        <f t="array" ref="AK285:AK285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285" s="24">
        <f>_xlfn.xlookup(tbl_MTG_Set[[#This Row],[Play Booster Box Product Id]], tbl_Product[Product Id], tbl_Product[Pack Size])</f>
        <v/>
      </c>
      <c r="AM285" s="23">
        <f>(tbl_MTG_Set[[#This Row],[Play Booster Box Cost]]+v_Item_Shipping_Cost_In)/tbl_MTG_Set[[#This Row],[Play Booster Box Size]]</f>
        <v/>
      </c>
      <c r="AN285" s="23" t="n"/>
      <c r="AO285" s="23" t="n"/>
      <c r="AP285" s="23" t="n"/>
      <c r="AQ285" s="23" t="n"/>
      <c r="AT285" s="23">
        <f>tbl_MTG_Set[[#This Row],[Play Booster Sell Price CardMarket]]*tbl_MTG_Set[[#This Row],[Play Booster Expected Market Value]]/tbl_MTG_Set[[#This Row],[Play Boost Sealed Market Value]]</f>
        <v/>
      </c>
    </row>
    <row r="286" ht="15" customHeight="1" s="20">
      <c r="A286" s="19" t="n">
        <v>562</v>
      </c>
      <c r="B286" s="19" t="inlineStr">
        <is>
          <t>Duel Decks: Nissa vs. Ob Nixilis DDR</t>
        </is>
      </c>
      <c r="C286" s="19" t="n">
        <v>76</v>
      </c>
      <c r="D286" s="28" t="n">
        <v>42615</v>
      </c>
      <c r="F286" s="19" t="inlineStr">
        <is>
          <t>en es fr de it pt ja ko ru 汉语 漢語</t>
        </is>
      </c>
      <c r="G286" s="19" t="n">
        <v>1070</v>
      </c>
      <c r="H286" s="19">
        <f>MONTH(NOW())+12*YEAR(NOW())-MONTH(tbl_MTG_Set[[#This Row],[Released On]])-12*YEAR(tbl_MTG_Set[[#This Row],[Released On]])</f>
        <v/>
      </c>
      <c r="I286" s="19">
        <f>_xlfn.xlookup(tbl_MTG_Set[[#This Row],[Type Name]], tbl_MTG_Set_Type[Set Type], tbl_MTG_Set_Type[Index], "(Set Type not found)")</f>
        <v/>
      </c>
      <c r="J286" s="19">
        <f>_xlfn.xlookup(tbl_MTG_Set[[#This Row],[Type Name]], tbl_MTG_Set_Type[Set Type], tbl_MTG_Set_Type[Buy Window Month Start], "(Set Type not found)")</f>
        <v/>
      </c>
      <c r="K286" s="28">
        <f>tbl_MTG_Set[[#This Row],[Released On]]+tbl_MTG_Set[[#This Row],[Buy Window Month Start]]*365.25/12</f>
        <v/>
      </c>
      <c r="L286" s="19">
        <f>_xlfn.xlookup(tbl_MTG_Set[[#This Row],[Type Name]], tbl_MTG_Set_Type[Set Type], tbl_MTG_Set_Type[Buy Window Month End], "(Set Type not found)", 0, 1)</f>
        <v/>
      </c>
      <c r="M286" s="28">
        <f>tbl_MTG_Set[[#This Row],[Released On]]+tbl_MTG_Set[[#This Row],[Buy Window Month End]]*365.25/12</f>
        <v/>
      </c>
      <c r="N286" s="28">
        <f>AND(NOW()&gt;=tbl_MTG_Set[[#This Row],[Buy Window Start]], NOW()&lt;=tbl_MTG_Set[[#This Row],[Buy Window End]])</f>
        <v/>
      </c>
      <c r="O286" s="19">
        <f>_xlfn.xlookup(tbl_MTG_Set[[#This Row],[Type Name]], tbl_MTG_Set_Type[Set Type], tbl_MTG_Set_Type[Heavy Printing Window Month Start], "(Set Type not found)", 0, 1)</f>
        <v/>
      </c>
      <c r="P286" s="28">
        <f>tbl_MTG_Set[[#This Row],[Released On]]+tbl_MTG_Set[[#This Row],[Heavy Printing Window Month Start]]*365.25/12</f>
        <v/>
      </c>
      <c r="Q286" s="19">
        <f>_xlfn.xlookup(tbl_MTG_Set[[#This Row],[Type Name]], tbl_MTG_Set_Type[Set Type], tbl_MTG_Set_Type[Heavy Printing Window Month End], "(Set Type not found)", 0, 1)</f>
        <v/>
      </c>
      <c r="R286" s="28">
        <f>tbl_MTG_Set[[#This Row],[Released On]]+tbl_MTG_Set[[#This Row],[Heavy Printing Window Month End]]*365.25/12</f>
        <v/>
      </c>
      <c r="S286" s="28">
        <f>AND(NOW()&gt;=tbl_MTG_Set[[#This Row],[Heavy Printing Window Start]], NOW()&lt;=tbl_MTG_Set[[#This Row],[Heavy Printing Window End]])</f>
        <v/>
      </c>
      <c r="T286" s="19">
        <f>_xlfn.xlookup(tbl_MTG_Set[[#This Row],[Type Name]], tbl_MTG_Set_Type[Set Type], tbl_MTG_Set_Type[Sell Window Month Start], "(Set Type not found)", 0, 1)</f>
        <v/>
      </c>
      <c r="U286" s="28">
        <f>tbl_MTG_Set[[#This Row],[Released On]]+tbl_MTG_Set[[#This Row],[Sell Window Month Start]]*365.25/12</f>
        <v/>
      </c>
      <c r="V286" s="19">
        <f>_xlfn.xlookup(tbl_MTG_Set[[#This Row],[Type Name]], tbl_MTG_Set_Type[Set Type], tbl_MTG_Set_Type[Sell Window Month End], "(Set Type not found)", 0, 1)</f>
        <v/>
      </c>
      <c r="W286" s="28">
        <f>tbl_MTG_Set[[#This Row],[Released On]]+tbl_MTG_Set[[#This Row],[Sell Window Month End]]*365.25/12</f>
        <v/>
      </c>
      <c r="X286" s="28">
        <f>AND(NOW()&gt;=tbl_MTG_Set[[#This Row],[Sell Window Start]], NOW()&lt;=tbl_MTG_Set[[#This Row],[Sell Window End]])</f>
        <v/>
      </c>
      <c r="AG286" s="23" t="n"/>
      <c r="AH286" s="23" t="n"/>
      <c r="AJ286" s="23">
        <f t="array" ref="AJ286:AJ286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286" s="23">
        <f t="array" ref="AK286:AK286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286" s="24">
        <f>_xlfn.xlookup(tbl_MTG_Set[[#This Row],[Play Booster Box Product Id]], tbl_Product[Product Id], tbl_Product[Pack Size])</f>
        <v/>
      </c>
      <c r="AM286" s="23">
        <f>(tbl_MTG_Set[[#This Row],[Play Booster Box Cost]]+v_Item_Shipping_Cost_In)/tbl_MTG_Set[[#This Row],[Play Booster Box Size]]</f>
        <v/>
      </c>
      <c r="AN286" s="23" t="n"/>
      <c r="AO286" s="23" t="n"/>
      <c r="AP286" s="23" t="n"/>
      <c r="AQ286" s="23" t="n"/>
      <c r="AT286" s="23">
        <f>tbl_MTG_Set[[#This Row],[Play Booster Sell Price CardMarket]]*tbl_MTG_Set[[#This Row],[Play Booster Expected Market Value]]/tbl_MTG_Set[[#This Row],[Play Boost Sealed Market Value]]</f>
        <v/>
      </c>
    </row>
    <row r="287" ht="15" customHeight="1" s="20">
      <c r="A287" s="19" t="n">
        <v>763</v>
      </c>
      <c r="B287" s="19" t="inlineStr">
        <is>
          <t>Duel Decks: Phyrexia vs. the Coalition DDE</t>
        </is>
      </c>
      <c r="C287" s="19" t="n">
        <v>71</v>
      </c>
      <c r="D287" s="28" t="n">
        <v>40256</v>
      </c>
      <c r="F287" s="19" t="inlineStr">
        <is>
          <t>en es fr de it pt ja ko ru 汉语 漢語</t>
        </is>
      </c>
      <c r="G287" s="19" t="n">
        <v>1472</v>
      </c>
      <c r="H287" s="19">
        <f>MONTH(NOW())+12*YEAR(NOW())-MONTH(tbl_MTG_Set[[#This Row],[Released On]])-12*YEAR(tbl_MTG_Set[[#This Row],[Released On]])</f>
        <v/>
      </c>
      <c r="I287" s="19">
        <f>_xlfn.xlookup(tbl_MTG_Set[[#This Row],[Type Name]], tbl_MTG_Set_Type[Set Type], tbl_MTG_Set_Type[Index], "(Set Type not found)")</f>
        <v/>
      </c>
      <c r="J287" s="19">
        <f>_xlfn.xlookup(tbl_MTG_Set[[#This Row],[Type Name]], tbl_MTG_Set_Type[Set Type], tbl_MTG_Set_Type[Buy Window Month Start], "(Set Type not found)")</f>
        <v/>
      </c>
      <c r="K287" s="28">
        <f>tbl_MTG_Set[[#This Row],[Released On]]+tbl_MTG_Set[[#This Row],[Buy Window Month Start]]*365.25/12</f>
        <v/>
      </c>
      <c r="L287" s="19">
        <f>_xlfn.xlookup(tbl_MTG_Set[[#This Row],[Type Name]], tbl_MTG_Set_Type[Set Type], tbl_MTG_Set_Type[Buy Window Month End], "(Set Type not found)", 0, 1)</f>
        <v/>
      </c>
      <c r="M287" s="28">
        <f>tbl_MTG_Set[[#This Row],[Released On]]+tbl_MTG_Set[[#This Row],[Buy Window Month End]]*365.25/12</f>
        <v/>
      </c>
      <c r="N287" s="28">
        <f>AND(NOW()&gt;=tbl_MTG_Set[[#This Row],[Buy Window Start]], NOW()&lt;=tbl_MTG_Set[[#This Row],[Buy Window End]])</f>
        <v/>
      </c>
      <c r="O287" s="19">
        <f>_xlfn.xlookup(tbl_MTG_Set[[#This Row],[Type Name]], tbl_MTG_Set_Type[Set Type], tbl_MTG_Set_Type[Heavy Printing Window Month Start], "(Set Type not found)", 0, 1)</f>
        <v/>
      </c>
      <c r="P287" s="28">
        <f>tbl_MTG_Set[[#This Row],[Released On]]+tbl_MTG_Set[[#This Row],[Heavy Printing Window Month Start]]*365.25/12</f>
        <v/>
      </c>
      <c r="Q287" s="19">
        <f>_xlfn.xlookup(tbl_MTG_Set[[#This Row],[Type Name]], tbl_MTG_Set_Type[Set Type], tbl_MTG_Set_Type[Heavy Printing Window Month End], "(Set Type not found)", 0, 1)</f>
        <v/>
      </c>
      <c r="R287" s="28">
        <f>tbl_MTG_Set[[#This Row],[Released On]]+tbl_MTG_Set[[#This Row],[Heavy Printing Window Month End]]*365.25/12</f>
        <v/>
      </c>
      <c r="S287" s="28">
        <f>AND(NOW()&gt;=tbl_MTG_Set[[#This Row],[Heavy Printing Window Start]], NOW()&lt;=tbl_MTG_Set[[#This Row],[Heavy Printing Window End]])</f>
        <v/>
      </c>
      <c r="T287" s="19">
        <f>_xlfn.xlookup(tbl_MTG_Set[[#This Row],[Type Name]], tbl_MTG_Set_Type[Set Type], tbl_MTG_Set_Type[Sell Window Month Start], "(Set Type not found)", 0, 1)</f>
        <v/>
      </c>
      <c r="U287" s="28">
        <f>tbl_MTG_Set[[#This Row],[Released On]]+tbl_MTG_Set[[#This Row],[Sell Window Month Start]]*365.25/12</f>
        <v/>
      </c>
      <c r="V287" s="19">
        <f>_xlfn.xlookup(tbl_MTG_Set[[#This Row],[Type Name]], tbl_MTG_Set_Type[Set Type], tbl_MTG_Set_Type[Sell Window Month End], "(Set Type not found)", 0, 1)</f>
        <v/>
      </c>
      <c r="W287" s="28">
        <f>tbl_MTG_Set[[#This Row],[Released On]]+tbl_MTG_Set[[#This Row],[Sell Window Month End]]*365.25/12</f>
        <v/>
      </c>
      <c r="X287" s="28">
        <f>AND(NOW()&gt;=tbl_MTG_Set[[#This Row],[Sell Window Start]], NOW()&lt;=tbl_MTG_Set[[#This Row],[Sell Window End]])</f>
        <v/>
      </c>
      <c r="AG287" s="23" t="n"/>
      <c r="AH287" s="23" t="n"/>
      <c r="AJ287" s="23">
        <f t="array" ref="AJ287:AJ287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287" s="23">
        <f t="array" ref="AK287:AK287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287" s="24">
        <f>_xlfn.xlookup(tbl_MTG_Set[[#This Row],[Play Booster Box Product Id]], tbl_Product[Product Id], tbl_Product[Pack Size])</f>
        <v/>
      </c>
      <c r="AM287" s="23">
        <f>(tbl_MTG_Set[[#This Row],[Play Booster Box Cost]]+v_Item_Shipping_Cost_In)/tbl_MTG_Set[[#This Row],[Play Booster Box Size]]</f>
        <v/>
      </c>
      <c r="AN287" s="23" t="n"/>
      <c r="AO287" s="23" t="n"/>
      <c r="AP287" s="23" t="n"/>
      <c r="AQ287" s="23" t="n"/>
      <c r="AT287" s="23">
        <f>tbl_MTG_Set[[#This Row],[Play Booster Sell Price CardMarket]]*tbl_MTG_Set[[#This Row],[Play Booster Expected Market Value]]/tbl_MTG_Set[[#This Row],[Play Boost Sealed Market Value]]</f>
        <v/>
      </c>
    </row>
    <row r="288" ht="15" customHeight="1" s="20">
      <c r="A288" s="19" t="n">
        <v>764</v>
      </c>
      <c r="B288" s="19" t="inlineStr">
        <is>
          <t>Duel Decks: Phyrexia vs. the Coalition Tokens TDDE</t>
        </is>
      </c>
      <c r="C288" s="19" t="n">
        <v>3</v>
      </c>
      <c r="D288" s="28" t="n">
        <v>40256</v>
      </c>
      <c r="F288" s="19" t="inlineStr">
        <is>
          <t>en es fr de it pt ja ko ru 汉语 漢語</t>
        </is>
      </c>
      <c r="G288" s="19" t="n">
        <v>1474</v>
      </c>
      <c r="H288" s="19">
        <f>MONTH(NOW())+12*YEAR(NOW())-MONTH(tbl_MTG_Set[[#This Row],[Released On]])-12*YEAR(tbl_MTG_Set[[#This Row],[Released On]])</f>
        <v/>
      </c>
      <c r="I288" s="19">
        <f>_xlfn.xlookup(tbl_MTG_Set[[#This Row],[Type Name]], tbl_MTG_Set_Type[Set Type], tbl_MTG_Set_Type[Index], "(Set Type not found)")</f>
        <v/>
      </c>
      <c r="J288" s="19">
        <f>_xlfn.xlookup(tbl_MTG_Set[[#This Row],[Type Name]], tbl_MTG_Set_Type[Set Type], tbl_MTG_Set_Type[Buy Window Month Start], "(Set Type not found)")</f>
        <v/>
      </c>
      <c r="K288" s="28">
        <f>tbl_MTG_Set[[#This Row],[Released On]]+tbl_MTG_Set[[#This Row],[Buy Window Month Start]]*365.25/12</f>
        <v/>
      </c>
      <c r="L288" s="19">
        <f>_xlfn.xlookup(tbl_MTG_Set[[#This Row],[Type Name]], tbl_MTG_Set_Type[Set Type], tbl_MTG_Set_Type[Buy Window Month End], "(Set Type not found)", 0, 1)</f>
        <v/>
      </c>
      <c r="M288" s="28">
        <f>tbl_MTG_Set[[#This Row],[Released On]]+tbl_MTG_Set[[#This Row],[Buy Window Month End]]*365.25/12</f>
        <v/>
      </c>
      <c r="N288" s="28">
        <f>AND(NOW()&gt;=tbl_MTG_Set[[#This Row],[Buy Window Start]], NOW()&lt;=tbl_MTG_Set[[#This Row],[Buy Window End]])</f>
        <v/>
      </c>
      <c r="O288" s="19">
        <f>_xlfn.xlookup(tbl_MTG_Set[[#This Row],[Type Name]], tbl_MTG_Set_Type[Set Type], tbl_MTG_Set_Type[Heavy Printing Window Month Start], "(Set Type not found)", 0, 1)</f>
        <v/>
      </c>
      <c r="P288" s="28">
        <f>tbl_MTG_Set[[#This Row],[Released On]]+tbl_MTG_Set[[#This Row],[Heavy Printing Window Month Start]]*365.25/12</f>
        <v/>
      </c>
      <c r="Q288" s="19">
        <f>_xlfn.xlookup(tbl_MTG_Set[[#This Row],[Type Name]], tbl_MTG_Set_Type[Set Type], tbl_MTG_Set_Type[Heavy Printing Window Month End], "(Set Type not found)", 0, 1)</f>
        <v/>
      </c>
      <c r="R288" s="28">
        <f>tbl_MTG_Set[[#This Row],[Released On]]+tbl_MTG_Set[[#This Row],[Heavy Printing Window Month End]]*365.25/12</f>
        <v/>
      </c>
      <c r="S288" s="28">
        <f>AND(NOW()&gt;=tbl_MTG_Set[[#This Row],[Heavy Printing Window Start]], NOW()&lt;=tbl_MTG_Set[[#This Row],[Heavy Printing Window End]])</f>
        <v/>
      </c>
      <c r="T288" s="19">
        <f>_xlfn.xlookup(tbl_MTG_Set[[#This Row],[Type Name]], tbl_MTG_Set_Type[Set Type], tbl_MTG_Set_Type[Sell Window Month Start], "(Set Type not found)", 0, 1)</f>
        <v/>
      </c>
      <c r="U288" s="28">
        <f>tbl_MTG_Set[[#This Row],[Released On]]+tbl_MTG_Set[[#This Row],[Sell Window Month Start]]*365.25/12</f>
        <v/>
      </c>
      <c r="V288" s="19">
        <f>_xlfn.xlookup(tbl_MTG_Set[[#This Row],[Type Name]], tbl_MTG_Set_Type[Set Type], tbl_MTG_Set_Type[Sell Window Month End], "(Set Type not found)", 0, 1)</f>
        <v/>
      </c>
      <c r="W288" s="28">
        <f>tbl_MTG_Set[[#This Row],[Released On]]+tbl_MTG_Set[[#This Row],[Sell Window Month End]]*365.25/12</f>
        <v/>
      </c>
      <c r="X288" s="28">
        <f>AND(NOW()&gt;=tbl_MTG_Set[[#This Row],[Sell Window Start]], NOW()&lt;=tbl_MTG_Set[[#This Row],[Sell Window End]])</f>
        <v/>
      </c>
      <c r="AG288" s="23" t="n"/>
      <c r="AH288" s="23" t="n"/>
      <c r="AJ288" s="23">
        <f t="array" ref="AJ288:AJ288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288" s="23">
        <f t="array" ref="AK288:AK288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288" s="24">
        <f>_xlfn.xlookup(tbl_MTG_Set[[#This Row],[Play Booster Box Product Id]], tbl_Product[Product Id], tbl_Product[Pack Size])</f>
        <v/>
      </c>
      <c r="AM288" s="23">
        <f>(tbl_MTG_Set[[#This Row],[Play Booster Box Cost]]+v_Item_Shipping_Cost_In)/tbl_MTG_Set[[#This Row],[Play Booster Box Size]]</f>
        <v/>
      </c>
      <c r="AN288" s="23" t="n"/>
      <c r="AO288" s="23" t="n"/>
      <c r="AP288" s="23" t="n"/>
      <c r="AQ288" s="23" t="n"/>
      <c r="AT288" s="23">
        <f>tbl_MTG_Set[[#This Row],[Play Booster Sell Price CardMarket]]*tbl_MTG_Set[[#This Row],[Play Booster Expected Market Value]]/tbl_MTG_Set[[#This Row],[Play Boost Sealed Market Value]]</f>
        <v/>
      </c>
    </row>
    <row r="289" ht="15" customHeight="1" s="20">
      <c r="A289" s="19" t="n">
        <v>678</v>
      </c>
      <c r="B289" s="19" t="inlineStr">
        <is>
          <t>Duel Decks: Sorin vs. Tibalt DDK</t>
        </is>
      </c>
      <c r="C289" s="19" t="n">
        <v>80</v>
      </c>
      <c r="D289" s="28" t="n">
        <v>41348</v>
      </c>
      <c r="F289" s="19" t="inlineStr">
        <is>
          <t>en es fr de it pt ja ko ru 汉语 漢語</t>
        </is>
      </c>
      <c r="G289" s="19" t="n">
        <v>1302</v>
      </c>
      <c r="H289" s="19">
        <f>MONTH(NOW())+12*YEAR(NOW())-MONTH(tbl_MTG_Set[[#This Row],[Released On]])-12*YEAR(tbl_MTG_Set[[#This Row],[Released On]])</f>
        <v/>
      </c>
      <c r="I289" s="19">
        <f>_xlfn.xlookup(tbl_MTG_Set[[#This Row],[Type Name]], tbl_MTG_Set_Type[Set Type], tbl_MTG_Set_Type[Index], "(Set Type not found)")</f>
        <v/>
      </c>
      <c r="J289" s="19">
        <f>_xlfn.xlookup(tbl_MTG_Set[[#This Row],[Type Name]], tbl_MTG_Set_Type[Set Type], tbl_MTG_Set_Type[Buy Window Month Start], "(Set Type not found)")</f>
        <v/>
      </c>
      <c r="K289" s="28">
        <f>tbl_MTG_Set[[#This Row],[Released On]]+tbl_MTG_Set[[#This Row],[Buy Window Month Start]]*365.25/12</f>
        <v/>
      </c>
      <c r="L289" s="19">
        <f>_xlfn.xlookup(tbl_MTG_Set[[#This Row],[Type Name]], tbl_MTG_Set_Type[Set Type], tbl_MTG_Set_Type[Buy Window Month End], "(Set Type not found)", 0, 1)</f>
        <v/>
      </c>
      <c r="M289" s="28">
        <f>tbl_MTG_Set[[#This Row],[Released On]]+tbl_MTG_Set[[#This Row],[Buy Window Month End]]*365.25/12</f>
        <v/>
      </c>
      <c r="N289" s="28">
        <f>AND(NOW()&gt;=tbl_MTG_Set[[#This Row],[Buy Window Start]], NOW()&lt;=tbl_MTG_Set[[#This Row],[Buy Window End]])</f>
        <v/>
      </c>
      <c r="O289" s="19">
        <f>_xlfn.xlookup(tbl_MTG_Set[[#This Row],[Type Name]], tbl_MTG_Set_Type[Set Type], tbl_MTG_Set_Type[Heavy Printing Window Month Start], "(Set Type not found)", 0, 1)</f>
        <v/>
      </c>
      <c r="P289" s="28">
        <f>tbl_MTG_Set[[#This Row],[Released On]]+tbl_MTG_Set[[#This Row],[Heavy Printing Window Month Start]]*365.25/12</f>
        <v/>
      </c>
      <c r="Q289" s="19">
        <f>_xlfn.xlookup(tbl_MTG_Set[[#This Row],[Type Name]], tbl_MTG_Set_Type[Set Type], tbl_MTG_Set_Type[Heavy Printing Window Month End], "(Set Type not found)", 0, 1)</f>
        <v/>
      </c>
      <c r="R289" s="28">
        <f>tbl_MTG_Set[[#This Row],[Released On]]+tbl_MTG_Set[[#This Row],[Heavy Printing Window Month End]]*365.25/12</f>
        <v/>
      </c>
      <c r="S289" s="28">
        <f>AND(NOW()&gt;=tbl_MTG_Set[[#This Row],[Heavy Printing Window Start]], NOW()&lt;=tbl_MTG_Set[[#This Row],[Heavy Printing Window End]])</f>
        <v/>
      </c>
      <c r="T289" s="19">
        <f>_xlfn.xlookup(tbl_MTG_Set[[#This Row],[Type Name]], tbl_MTG_Set_Type[Set Type], tbl_MTG_Set_Type[Sell Window Month Start], "(Set Type not found)", 0, 1)</f>
        <v/>
      </c>
      <c r="U289" s="28">
        <f>tbl_MTG_Set[[#This Row],[Released On]]+tbl_MTG_Set[[#This Row],[Sell Window Month Start]]*365.25/12</f>
        <v/>
      </c>
      <c r="V289" s="19">
        <f>_xlfn.xlookup(tbl_MTG_Set[[#This Row],[Type Name]], tbl_MTG_Set_Type[Set Type], tbl_MTG_Set_Type[Sell Window Month End], "(Set Type not found)", 0, 1)</f>
        <v/>
      </c>
      <c r="W289" s="28">
        <f>tbl_MTG_Set[[#This Row],[Released On]]+tbl_MTG_Set[[#This Row],[Sell Window Month End]]*365.25/12</f>
        <v/>
      </c>
      <c r="X289" s="28">
        <f>AND(NOW()&gt;=tbl_MTG_Set[[#This Row],[Sell Window Start]], NOW()&lt;=tbl_MTG_Set[[#This Row],[Sell Window End]])</f>
        <v/>
      </c>
      <c r="AG289" s="23" t="n"/>
      <c r="AH289" s="23" t="n"/>
      <c r="AJ289" s="23">
        <f t="array" ref="AJ289:AJ289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289" s="23">
        <f t="array" ref="AK289:AK289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289" s="24">
        <f>_xlfn.xlookup(tbl_MTG_Set[[#This Row],[Play Booster Box Product Id]], tbl_Product[Product Id], tbl_Product[Pack Size])</f>
        <v/>
      </c>
      <c r="AM289" s="23">
        <f>(tbl_MTG_Set[[#This Row],[Play Booster Box Cost]]+v_Item_Shipping_Cost_In)/tbl_MTG_Set[[#This Row],[Play Booster Box Size]]</f>
        <v/>
      </c>
      <c r="AN289" s="23" t="n"/>
      <c r="AO289" s="23" t="n"/>
      <c r="AP289" s="23" t="n"/>
      <c r="AQ289" s="23" t="n"/>
      <c r="AT289" s="23">
        <f>tbl_MTG_Set[[#This Row],[Play Booster Sell Price CardMarket]]*tbl_MTG_Set[[#This Row],[Play Booster Expected Market Value]]/tbl_MTG_Set[[#This Row],[Play Boost Sealed Market Value]]</f>
        <v/>
      </c>
    </row>
    <row r="290" ht="15" customHeight="1" s="20">
      <c r="A290" s="19" t="n">
        <v>679</v>
      </c>
      <c r="B290" s="19" t="inlineStr">
        <is>
          <t>Duel Decks: Sorin vs. Tibalt Tokens TDDK</t>
        </is>
      </c>
      <c r="C290" s="19" t="n">
        <v>1</v>
      </c>
      <c r="D290" s="28" t="n">
        <v>41348</v>
      </c>
      <c r="F290" s="19" t="inlineStr">
        <is>
          <t>en es fr de it pt ja ko ru 汉语 漢語</t>
        </is>
      </c>
      <c r="G290" s="19" t="n">
        <v>1304</v>
      </c>
      <c r="H290" s="19">
        <f>MONTH(NOW())+12*YEAR(NOW())-MONTH(tbl_MTG_Set[[#This Row],[Released On]])-12*YEAR(tbl_MTG_Set[[#This Row],[Released On]])</f>
        <v/>
      </c>
      <c r="I290" s="19">
        <f>_xlfn.xlookup(tbl_MTG_Set[[#This Row],[Type Name]], tbl_MTG_Set_Type[Set Type], tbl_MTG_Set_Type[Index], "(Set Type not found)")</f>
        <v/>
      </c>
      <c r="J290" s="19">
        <f>_xlfn.xlookup(tbl_MTG_Set[[#This Row],[Type Name]], tbl_MTG_Set_Type[Set Type], tbl_MTG_Set_Type[Buy Window Month Start], "(Set Type not found)")</f>
        <v/>
      </c>
      <c r="K290" s="28">
        <f>tbl_MTG_Set[[#This Row],[Released On]]+tbl_MTG_Set[[#This Row],[Buy Window Month Start]]*365.25/12</f>
        <v/>
      </c>
      <c r="L290" s="19">
        <f>_xlfn.xlookup(tbl_MTG_Set[[#This Row],[Type Name]], tbl_MTG_Set_Type[Set Type], tbl_MTG_Set_Type[Buy Window Month End], "(Set Type not found)", 0, 1)</f>
        <v/>
      </c>
      <c r="M290" s="28">
        <f>tbl_MTG_Set[[#This Row],[Released On]]+tbl_MTG_Set[[#This Row],[Buy Window Month End]]*365.25/12</f>
        <v/>
      </c>
      <c r="N290" s="28">
        <f>AND(NOW()&gt;=tbl_MTG_Set[[#This Row],[Buy Window Start]], NOW()&lt;=tbl_MTG_Set[[#This Row],[Buy Window End]])</f>
        <v/>
      </c>
      <c r="O290" s="19">
        <f>_xlfn.xlookup(tbl_MTG_Set[[#This Row],[Type Name]], tbl_MTG_Set_Type[Set Type], tbl_MTG_Set_Type[Heavy Printing Window Month Start], "(Set Type not found)", 0, 1)</f>
        <v/>
      </c>
      <c r="P290" s="28">
        <f>tbl_MTG_Set[[#This Row],[Released On]]+tbl_MTG_Set[[#This Row],[Heavy Printing Window Month Start]]*365.25/12</f>
        <v/>
      </c>
      <c r="Q290" s="19">
        <f>_xlfn.xlookup(tbl_MTG_Set[[#This Row],[Type Name]], tbl_MTG_Set_Type[Set Type], tbl_MTG_Set_Type[Heavy Printing Window Month End], "(Set Type not found)", 0, 1)</f>
        <v/>
      </c>
      <c r="R290" s="28">
        <f>tbl_MTG_Set[[#This Row],[Released On]]+tbl_MTG_Set[[#This Row],[Heavy Printing Window Month End]]*365.25/12</f>
        <v/>
      </c>
      <c r="S290" s="28">
        <f>AND(NOW()&gt;=tbl_MTG_Set[[#This Row],[Heavy Printing Window Start]], NOW()&lt;=tbl_MTG_Set[[#This Row],[Heavy Printing Window End]])</f>
        <v/>
      </c>
      <c r="T290" s="19">
        <f>_xlfn.xlookup(tbl_MTG_Set[[#This Row],[Type Name]], tbl_MTG_Set_Type[Set Type], tbl_MTG_Set_Type[Sell Window Month Start], "(Set Type not found)", 0, 1)</f>
        <v/>
      </c>
      <c r="U290" s="28">
        <f>tbl_MTG_Set[[#This Row],[Released On]]+tbl_MTG_Set[[#This Row],[Sell Window Month Start]]*365.25/12</f>
        <v/>
      </c>
      <c r="V290" s="19">
        <f>_xlfn.xlookup(tbl_MTG_Set[[#This Row],[Type Name]], tbl_MTG_Set_Type[Set Type], tbl_MTG_Set_Type[Sell Window Month End], "(Set Type not found)", 0, 1)</f>
        <v/>
      </c>
      <c r="W290" s="28">
        <f>tbl_MTG_Set[[#This Row],[Released On]]+tbl_MTG_Set[[#This Row],[Sell Window Month End]]*365.25/12</f>
        <v/>
      </c>
      <c r="X290" s="28">
        <f>AND(NOW()&gt;=tbl_MTG_Set[[#This Row],[Sell Window Start]], NOW()&lt;=tbl_MTG_Set[[#This Row],[Sell Window End]])</f>
        <v/>
      </c>
      <c r="AG290" s="23" t="n"/>
      <c r="AH290" s="23" t="n"/>
      <c r="AJ290" s="23">
        <f t="array" ref="AJ290:AJ290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290" s="23">
        <f t="array" ref="AK290:AK290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290" s="24">
        <f>_xlfn.xlookup(tbl_MTG_Set[[#This Row],[Play Booster Box Product Id]], tbl_Product[Product Id], tbl_Product[Pack Size])</f>
        <v/>
      </c>
      <c r="AM290" s="23">
        <f>(tbl_MTG_Set[[#This Row],[Play Booster Box Cost]]+v_Item_Shipping_Cost_In)/tbl_MTG_Set[[#This Row],[Play Booster Box Size]]</f>
        <v/>
      </c>
      <c r="AN290" s="23" t="n"/>
      <c r="AO290" s="23" t="n"/>
      <c r="AP290" s="23" t="n"/>
      <c r="AQ290" s="23" t="n"/>
      <c r="AT290" s="23">
        <f>tbl_MTG_Set[[#This Row],[Play Booster Sell Price CardMarket]]*tbl_MTG_Set[[#This Row],[Play Booster Expected Market Value]]/tbl_MTG_Set[[#This Row],[Play Boost Sealed Market Value]]</f>
        <v/>
      </c>
    </row>
    <row r="291" ht="15" customHeight="1" s="20">
      <c r="A291" s="19" t="n">
        <v>628</v>
      </c>
      <c r="B291" s="19" t="inlineStr">
        <is>
          <t>Duel Decks: Speed vs. Cunning DDN</t>
        </is>
      </c>
      <c r="C291" s="19" t="n">
        <v>82</v>
      </c>
      <c r="D291" s="28" t="n">
        <v>41887</v>
      </c>
      <c r="F291" s="19" t="inlineStr">
        <is>
          <t>en es fr de it pt ja ko ru 汉语 漢語</t>
        </is>
      </c>
      <c r="G291" s="19" t="n">
        <v>1202</v>
      </c>
      <c r="H291" s="19">
        <f>MONTH(NOW())+12*YEAR(NOW())-MONTH(tbl_MTG_Set[[#This Row],[Released On]])-12*YEAR(tbl_MTG_Set[[#This Row],[Released On]])</f>
        <v/>
      </c>
      <c r="I291" s="19">
        <f>_xlfn.xlookup(tbl_MTG_Set[[#This Row],[Type Name]], tbl_MTG_Set_Type[Set Type], tbl_MTG_Set_Type[Index], "(Set Type not found)")</f>
        <v/>
      </c>
      <c r="J291" s="19">
        <f>_xlfn.xlookup(tbl_MTG_Set[[#This Row],[Type Name]], tbl_MTG_Set_Type[Set Type], tbl_MTG_Set_Type[Buy Window Month Start], "(Set Type not found)")</f>
        <v/>
      </c>
      <c r="K291" s="28">
        <f>tbl_MTG_Set[[#This Row],[Released On]]+tbl_MTG_Set[[#This Row],[Buy Window Month Start]]*365.25/12</f>
        <v/>
      </c>
      <c r="L291" s="19">
        <f>_xlfn.xlookup(tbl_MTG_Set[[#This Row],[Type Name]], tbl_MTG_Set_Type[Set Type], tbl_MTG_Set_Type[Buy Window Month End], "(Set Type not found)", 0, 1)</f>
        <v/>
      </c>
      <c r="M291" s="28">
        <f>tbl_MTG_Set[[#This Row],[Released On]]+tbl_MTG_Set[[#This Row],[Buy Window Month End]]*365.25/12</f>
        <v/>
      </c>
      <c r="N291" s="28">
        <f>AND(NOW()&gt;=tbl_MTG_Set[[#This Row],[Buy Window Start]], NOW()&lt;=tbl_MTG_Set[[#This Row],[Buy Window End]])</f>
        <v/>
      </c>
      <c r="O291" s="19">
        <f>_xlfn.xlookup(tbl_MTG_Set[[#This Row],[Type Name]], tbl_MTG_Set_Type[Set Type], tbl_MTG_Set_Type[Heavy Printing Window Month Start], "(Set Type not found)", 0, 1)</f>
        <v/>
      </c>
      <c r="P291" s="28">
        <f>tbl_MTG_Set[[#This Row],[Released On]]+tbl_MTG_Set[[#This Row],[Heavy Printing Window Month Start]]*365.25/12</f>
        <v/>
      </c>
      <c r="Q291" s="19">
        <f>_xlfn.xlookup(tbl_MTG_Set[[#This Row],[Type Name]], tbl_MTG_Set_Type[Set Type], tbl_MTG_Set_Type[Heavy Printing Window Month End], "(Set Type not found)", 0, 1)</f>
        <v/>
      </c>
      <c r="R291" s="28">
        <f>tbl_MTG_Set[[#This Row],[Released On]]+tbl_MTG_Set[[#This Row],[Heavy Printing Window Month End]]*365.25/12</f>
        <v/>
      </c>
      <c r="S291" s="28">
        <f>AND(NOW()&gt;=tbl_MTG_Set[[#This Row],[Heavy Printing Window Start]], NOW()&lt;=tbl_MTG_Set[[#This Row],[Heavy Printing Window End]])</f>
        <v/>
      </c>
      <c r="T291" s="19">
        <f>_xlfn.xlookup(tbl_MTG_Set[[#This Row],[Type Name]], tbl_MTG_Set_Type[Set Type], tbl_MTG_Set_Type[Sell Window Month Start], "(Set Type not found)", 0, 1)</f>
        <v/>
      </c>
      <c r="U291" s="28">
        <f>tbl_MTG_Set[[#This Row],[Released On]]+tbl_MTG_Set[[#This Row],[Sell Window Month Start]]*365.25/12</f>
        <v/>
      </c>
      <c r="V291" s="19">
        <f>_xlfn.xlookup(tbl_MTG_Set[[#This Row],[Type Name]], tbl_MTG_Set_Type[Set Type], tbl_MTG_Set_Type[Sell Window Month End], "(Set Type not found)", 0, 1)</f>
        <v/>
      </c>
      <c r="W291" s="28">
        <f>tbl_MTG_Set[[#This Row],[Released On]]+tbl_MTG_Set[[#This Row],[Sell Window Month End]]*365.25/12</f>
        <v/>
      </c>
      <c r="X291" s="28">
        <f>AND(NOW()&gt;=tbl_MTG_Set[[#This Row],[Sell Window Start]], NOW()&lt;=tbl_MTG_Set[[#This Row],[Sell Window End]])</f>
        <v/>
      </c>
      <c r="AG291" s="23" t="n"/>
      <c r="AH291" s="23" t="n"/>
      <c r="AJ291" s="23">
        <f t="array" ref="AJ291:AJ291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291" s="23">
        <f t="array" ref="AK291:AK291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291" s="24">
        <f>_xlfn.xlookup(tbl_MTG_Set[[#This Row],[Play Booster Box Product Id]], tbl_Product[Product Id], tbl_Product[Pack Size])</f>
        <v/>
      </c>
      <c r="AM291" s="23">
        <f>(tbl_MTG_Set[[#This Row],[Play Booster Box Cost]]+v_Item_Shipping_Cost_In)/tbl_MTG_Set[[#This Row],[Play Booster Box Size]]</f>
        <v/>
      </c>
      <c r="AN291" s="23" t="n"/>
      <c r="AO291" s="23" t="n"/>
      <c r="AP291" s="23" t="n"/>
      <c r="AQ291" s="23" t="n"/>
      <c r="AT291" s="23">
        <f>tbl_MTG_Set[[#This Row],[Play Booster Sell Price CardMarket]]*tbl_MTG_Set[[#This Row],[Play Booster Expected Market Value]]/tbl_MTG_Set[[#This Row],[Play Boost Sealed Market Value]]</f>
        <v/>
      </c>
    </row>
    <row r="292" ht="15" customHeight="1" s="20">
      <c r="A292" s="19" t="n">
        <v>704</v>
      </c>
      <c r="B292" s="19" t="inlineStr">
        <is>
          <t>Duel Decks: Venser vs. Koth DDI</t>
        </is>
      </c>
      <c r="C292" s="19" t="n">
        <v>77</v>
      </c>
      <c r="D292" s="28" t="n">
        <v>40998</v>
      </c>
      <c r="F292" s="19" t="inlineStr">
        <is>
          <t>en es fr de it pt ja ko ru 汉语 漢語</t>
        </is>
      </c>
      <c r="G292" s="19" t="n">
        <v>1354</v>
      </c>
      <c r="H292" s="19">
        <f>MONTH(NOW())+12*YEAR(NOW())-MONTH(tbl_MTG_Set[[#This Row],[Released On]])-12*YEAR(tbl_MTG_Set[[#This Row],[Released On]])</f>
        <v/>
      </c>
      <c r="I292" s="19">
        <f>_xlfn.xlookup(tbl_MTG_Set[[#This Row],[Type Name]], tbl_MTG_Set_Type[Set Type], tbl_MTG_Set_Type[Index], "(Set Type not found)")</f>
        <v/>
      </c>
      <c r="J292" s="19">
        <f>_xlfn.xlookup(tbl_MTG_Set[[#This Row],[Type Name]], tbl_MTG_Set_Type[Set Type], tbl_MTG_Set_Type[Buy Window Month Start], "(Set Type not found)")</f>
        <v/>
      </c>
      <c r="K292" s="28">
        <f>tbl_MTG_Set[[#This Row],[Released On]]+tbl_MTG_Set[[#This Row],[Buy Window Month Start]]*365.25/12</f>
        <v/>
      </c>
      <c r="L292" s="19">
        <f>_xlfn.xlookup(tbl_MTG_Set[[#This Row],[Type Name]], tbl_MTG_Set_Type[Set Type], tbl_MTG_Set_Type[Buy Window Month End], "(Set Type not found)", 0, 1)</f>
        <v/>
      </c>
      <c r="M292" s="28">
        <f>tbl_MTG_Set[[#This Row],[Released On]]+tbl_MTG_Set[[#This Row],[Buy Window Month End]]*365.25/12</f>
        <v/>
      </c>
      <c r="N292" s="28">
        <f>AND(NOW()&gt;=tbl_MTG_Set[[#This Row],[Buy Window Start]], NOW()&lt;=tbl_MTG_Set[[#This Row],[Buy Window End]])</f>
        <v/>
      </c>
      <c r="O292" s="19">
        <f>_xlfn.xlookup(tbl_MTG_Set[[#This Row],[Type Name]], tbl_MTG_Set_Type[Set Type], tbl_MTG_Set_Type[Heavy Printing Window Month Start], "(Set Type not found)", 0, 1)</f>
        <v/>
      </c>
      <c r="P292" s="28">
        <f>tbl_MTG_Set[[#This Row],[Released On]]+tbl_MTG_Set[[#This Row],[Heavy Printing Window Month Start]]*365.25/12</f>
        <v/>
      </c>
      <c r="Q292" s="19">
        <f>_xlfn.xlookup(tbl_MTG_Set[[#This Row],[Type Name]], tbl_MTG_Set_Type[Set Type], tbl_MTG_Set_Type[Heavy Printing Window Month End], "(Set Type not found)", 0, 1)</f>
        <v/>
      </c>
      <c r="R292" s="28">
        <f>tbl_MTG_Set[[#This Row],[Released On]]+tbl_MTG_Set[[#This Row],[Heavy Printing Window Month End]]*365.25/12</f>
        <v/>
      </c>
      <c r="S292" s="28">
        <f>AND(NOW()&gt;=tbl_MTG_Set[[#This Row],[Heavy Printing Window Start]], NOW()&lt;=tbl_MTG_Set[[#This Row],[Heavy Printing Window End]])</f>
        <v/>
      </c>
      <c r="T292" s="19">
        <f>_xlfn.xlookup(tbl_MTG_Set[[#This Row],[Type Name]], tbl_MTG_Set_Type[Set Type], tbl_MTG_Set_Type[Sell Window Month Start], "(Set Type not found)", 0, 1)</f>
        <v/>
      </c>
      <c r="U292" s="28">
        <f>tbl_MTG_Set[[#This Row],[Released On]]+tbl_MTG_Set[[#This Row],[Sell Window Month Start]]*365.25/12</f>
        <v/>
      </c>
      <c r="V292" s="19">
        <f>_xlfn.xlookup(tbl_MTG_Set[[#This Row],[Type Name]], tbl_MTG_Set_Type[Set Type], tbl_MTG_Set_Type[Sell Window Month End], "(Set Type not found)", 0, 1)</f>
        <v/>
      </c>
      <c r="W292" s="28">
        <f>tbl_MTG_Set[[#This Row],[Released On]]+tbl_MTG_Set[[#This Row],[Sell Window Month End]]*365.25/12</f>
        <v/>
      </c>
      <c r="X292" s="28">
        <f>AND(NOW()&gt;=tbl_MTG_Set[[#This Row],[Sell Window Start]], NOW()&lt;=tbl_MTG_Set[[#This Row],[Sell Window End]])</f>
        <v/>
      </c>
      <c r="AG292" s="23" t="n"/>
      <c r="AH292" s="23" t="n"/>
      <c r="AJ292" s="23">
        <f t="array" ref="AJ292:AJ292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292" s="23">
        <f t="array" ref="AK292:AK292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292" s="24">
        <f>_xlfn.xlookup(tbl_MTG_Set[[#This Row],[Play Booster Box Product Id]], tbl_Product[Product Id], tbl_Product[Pack Size])</f>
        <v/>
      </c>
      <c r="AM292" s="23">
        <f>(tbl_MTG_Set[[#This Row],[Play Booster Box Cost]]+v_Item_Shipping_Cost_In)/tbl_MTG_Set[[#This Row],[Play Booster Box Size]]</f>
        <v/>
      </c>
      <c r="AN292" s="23" t="n"/>
      <c r="AO292" s="23" t="n"/>
      <c r="AP292" s="23" t="n"/>
      <c r="AQ292" s="23" t="n"/>
      <c r="AT292" s="23">
        <f>tbl_MTG_Set[[#This Row],[Play Booster Sell Price CardMarket]]*tbl_MTG_Set[[#This Row],[Play Booster Expected Market Value]]/tbl_MTG_Set[[#This Row],[Play Boost Sealed Market Value]]</f>
        <v/>
      </c>
    </row>
    <row r="293" ht="15" customHeight="1" s="20">
      <c r="A293" s="19" t="n">
        <v>705</v>
      </c>
      <c r="B293" s="19" t="inlineStr">
        <is>
          <t>Duel Decks: Venser vs. Koth Tokens TDDI</t>
        </is>
      </c>
      <c r="C293" s="19" t="n">
        <v>2</v>
      </c>
      <c r="D293" s="28" t="n">
        <v>40998</v>
      </c>
      <c r="F293" s="19" t="inlineStr">
        <is>
          <t>en es fr de it pt ja ko ru 汉语 漢語</t>
        </is>
      </c>
      <c r="G293" s="19" t="n">
        <v>1356</v>
      </c>
      <c r="H293" s="19">
        <f>MONTH(NOW())+12*YEAR(NOW())-MONTH(tbl_MTG_Set[[#This Row],[Released On]])-12*YEAR(tbl_MTG_Set[[#This Row],[Released On]])</f>
        <v/>
      </c>
      <c r="I293" s="19">
        <f>_xlfn.xlookup(tbl_MTG_Set[[#This Row],[Type Name]], tbl_MTG_Set_Type[Set Type], tbl_MTG_Set_Type[Index], "(Set Type not found)")</f>
        <v/>
      </c>
      <c r="J293" s="19">
        <f>_xlfn.xlookup(tbl_MTG_Set[[#This Row],[Type Name]], tbl_MTG_Set_Type[Set Type], tbl_MTG_Set_Type[Buy Window Month Start], "(Set Type not found)")</f>
        <v/>
      </c>
      <c r="K293" s="28">
        <f>tbl_MTG_Set[[#This Row],[Released On]]+tbl_MTG_Set[[#This Row],[Buy Window Month Start]]*365.25/12</f>
        <v/>
      </c>
      <c r="L293" s="19">
        <f>_xlfn.xlookup(tbl_MTG_Set[[#This Row],[Type Name]], tbl_MTG_Set_Type[Set Type], tbl_MTG_Set_Type[Buy Window Month End], "(Set Type not found)", 0, 1)</f>
        <v/>
      </c>
      <c r="M293" s="28">
        <f>tbl_MTG_Set[[#This Row],[Released On]]+tbl_MTG_Set[[#This Row],[Buy Window Month End]]*365.25/12</f>
        <v/>
      </c>
      <c r="N293" s="28">
        <f>AND(NOW()&gt;=tbl_MTG_Set[[#This Row],[Buy Window Start]], NOW()&lt;=tbl_MTG_Set[[#This Row],[Buy Window End]])</f>
        <v/>
      </c>
      <c r="O293" s="19">
        <f>_xlfn.xlookup(tbl_MTG_Set[[#This Row],[Type Name]], tbl_MTG_Set_Type[Set Type], tbl_MTG_Set_Type[Heavy Printing Window Month Start], "(Set Type not found)", 0, 1)</f>
        <v/>
      </c>
      <c r="P293" s="28">
        <f>tbl_MTG_Set[[#This Row],[Released On]]+tbl_MTG_Set[[#This Row],[Heavy Printing Window Month Start]]*365.25/12</f>
        <v/>
      </c>
      <c r="Q293" s="19">
        <f>_xlfn.xlookup(tbl_MTG_Set[[#This Row],[Type Name]], tbl_MTG_Set_Type[Set Type], tbl_MTG_Set_Type[Heavy Printing Window Month End], "(Set Type not found)", 0, 1)</f>
        <v/>
      </c>
      <c r="R293" s="28">
        <f>tbl_MTG_Set[[#This Row],[Released On]]+tbl_MTG_Set[[#This Row],[Heavy Printing Window Month End]]*365.25/12</f>
        <v/>
      </c>
      <c r="S293" s="28">
        <f>AND(NOW()&gt;=tbl_MTG_Set[[#This Row],[Heavy Printing Window Start]], NOW()&lt;=tbl_MTG_Set[[#This Row],[Heavy Printing Window End]])</f>
        <v/>
      </c>
      <c r="T293" s="19">
        <f>_xlfn.xlookup(tbl_MTG_Set[[#This Row],[Type Name]], tbl_MTG_Set_Type[Set Type], tbl_MTG_Set_Type[Sell Window Month Start], "(Set Type not found)", 0, 1)</f>
        <v/>
      </c>
      <c r="U293" s="28">
        <f>tbl_MTG_Set[[#This Row],[Released On]]+tbl_MTG_Set[[#This Row],[Sell Window Month Start]]*365.25/12</f>
        <v/>
      </c>
      <c r="V293" s="19">
        <f>_xlfn.xlookup(tbl_MTG_Set[[#This Row],[Type Name]], tbl_MTG_Set_Type[Set Type], tbl_MTG_Set_Type[Sell Window Month End], "(Set Type not found)", 0, 1)</f>
        <v/>
      </c>
      <c r="W293" s="28">
        <f>tbl_MTG_Set[[#This Row],[Released On]]+tbl_MTG_Set[[#This Row],[Sell Window Month End]]*365.25/12</f>
        <v/>
      </c>
      <c r="X293" s="28">
        <f>AND(NOW()&gt;=tbl_MTG_Set[[#This Row],[Sell Window Start]], NOW()&lt;=tbl_MTG_Set[[#This Row],[Sell Window End]])</f>
        <v/>
      </c>
      <c r="AG293" s="23" t="n"/>
      <c r="AH293" s="23" t="n"/>
      <c r="AJ293" s="23">
        <f t="array" ref="AJ293:AJ293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293" s="23">
        <f t="array" ref="AK293:AK293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293" s="24">
        <f>_xlfn.xlookup(tbl_MTG_Set[[#This Row],[Play Booster Box Product Id]], tbl_Product[Product Id], tbl_Product[Pack Size])</f>
        <v/>
      </c>
      <c r="AM293" s="23">
        <f>(tbl_MTG_Set[[#This Row],[Play Booster Box Cost]]+v_Item_Shipping_Cost_In)/tbl_MTG_Set[[#This Row],[Play Booster Box Size]]</f>
        <v/>
      </c>
      <c r="AN293" s="23" t="n"/>
      <c r="AO293" s="23" t="n"/>
      <c r="AP293" s="23" t="n"/>
      <c r="AQ293" s="23" t="n"/>
      <c r="AT293" s="23">
        <f>tbl_MTG_Set[[#This Row],[Play Booster Sell Price CardMarket]]*tbl_MTG_Set[[#This Row],[Play Booster Expected Market Value]]/tbl_MTG_Set[[#This Row],[Play Boost Sealed Market Value]]</f>
        <v/>
      </c>
    </row>
    <row r="294" ht="15" customHeight="1" s="20">
      <c r="A294" s="19" t="n">
        <v>591</v>
      </c>
      <c r="B294" s="19" t="inlineStr">
        <is>
          <t>Duel Decks: Zendikar vs. Eldrazi DDP</t>
        </is>
      </c>
      <c r="C294" s="19" t="n">
        <v>80</v>
      </c>
      <c r="D294" s="28" t="n">
        <v>42244</v>
      </c>
      <c r="F294" s="19" t="inlineStr">
        <is>
          <t>en es fr de it pt ja ko ru 汉语 漢語</t>
        </is>
      </c>
      <c r="G294" s="19" t="n">
        <v>1128</v>
      </c>
      <c r="H294" s="19">
        <f>MONTH(NOW())+12*YEAR(NOW())-MONTH(tbl_MTG_Set[[#This Row],[Released On]])-12*YEAR(tbl_MTG_Set[[#This Row],[Released On]])</f>
        <v/>
      </c>
      <c r="I294" s="19">
        <f>_xlfn.xlookup(tbl_MTG_Set[[#This Row],[Type Name]], tbl_MTG_Set_Type[Set Type], tbl_MTG_Set_Type[Index], "(Set Type not found)")</f>
        <v/>
      </c>
      <c r="J294" s="19">
        <f>_xlfn.xlookup(tbl_MTG_Set[[#This Row],[Type Name]], tbl_MTG_Set_Type[Set Type], tbl_MTG_Set_Type[Buy Window Month Start], "(Set Type not found)")</f>
        <v/>
      </c>
      <c r="K294" s="28">
        <f>tbl_MTG_Set[[#This Row],[Released On]]+tbl_MTG_Set[[#This Row],[Buy Window Month Start]]*365.25/12</f>
        <v/>
      </c>
      <c r="L294" s="19">
        <f>_xlfn.xlookup(tbl_MTG_Set[[#This Row],[Type Name]], tbl_MTG_Set_Type[Set Type], tbl_MTG_Set_Type[Buy Window Month End], "(Set Type not found)", 0, 1)</f>
        <v/>
      </c>
      <c r="M294" s="28">
        <f>tbl_MTG_Set[[#This Row],[Released On]]+tbl_MTG_Set[[#This Row],[Buy Window Month End]]*365.25/12</f>
        <v/>
      </c>
      <c r="N294" s="28">
        <f>AND(NOW()&gt;=tbl_MTG_Set[[#This Row],[Buy Window Start]], NOW()&lt;=tbl_MTG_Set[[#This Row],[Buy Window End]])</f>
        <v/>
      </c>
      <c r="O294" s="19">
        <f>_xlfn.xlookup(tbl_MTG_Set[[#This Row],[Type Name]], tbl_MTG_Set_Type[Set Type], tbl_MTG_Set_Type[Heavy Printing Window Month Start], "(Set Type not found)", 0, 1)</f>
        <v/>
      </c>
      <c r="P294" s="28">
        <f>tbl_MTG_Set[[#This Row],[Released On]]+tbl_MTG_Set[[#This Row],[Heavy Printing Window Month Start]]*365.25/12</f>
        <v/>
      </c>
      <c r="Q294" s="19">
        <f>_xlfn.xlookup(tbl_MTG_Set[[#This Row],[Type Name]], tbl_MTG_Set_Type[Set Type], tbl_MTG_Set_Type[Heavy Printing Window Month End], "(Set Type not found)", 0, 1)</f>
        <v/>
      </c>
      <c r="R294" s="28">
        <f>tbl_MTG_Set[[#This Row],[Released On]]+tbl_MTG_Set[[#This Row],[Heavy Printing Window Month End]]*365.25/12</f>
        <v/>
      </c>
      <c r="S294" s="28">
        <f>AND(NOW()&gt;=tbl_MTG_Set[[#This Row],[Heavy Printing Window Start]], NOW()&lt;=tbl_MTG_Set[[#This Row],[Heavy Printing Window End]])</f>
        <v/>
      </c>
      <c r="T294" s="19">
        <f>_xlfn.xlookup(tbl_MTG_Set[[#This Row],[Type Name]], tbl_MTG_Set_Type[Set Type], tbl_MTG_Set_Type[Sell Window Month Start], "(Set Type not found)", 0, 1)</f>
        <v/>
      </c>
      <c r="U294" s="28">
        <f>tbl_MTG_Set[[#This Row],[Released On]]+tbl_MTG_Set[[#This Row],[Sell Window Month Start]]*365.25/12</f>
        <v/>
      </c>
      <c r="V294" s="19">
        <f>_xlfn.xlookup(tbl_MTG_Set[[#This Row],[Type Name]], tbl_MTG_Set_Type[Set Type], tbl_MTG_Set_Type[Sell Window Month End], "(Set Type not found)", 0, 1)</f>
        <v/>
      </c>
      <c r="W294" s="28">
        <f>tbl_MTG_Set[[#This Row],[Released On]]+tbl_MTG_Set[[#This Row],[Sell Window Month End]]*365.25/12</f>
        <v/>
      </c>
      <c r="X294" s="28">
        <f>AND(NOW()&gt;=tbl_MTG_Set[[#This Row],[Sell Window Start]], NOW()&lt;=tbl_MTG_Set[[#This Row],[Sell Window End]])</f>
        <v/>
      </c>
      <c r="AG294" s="23" t="n"/>
      <c r="AH294" s="23" t="n"/>
      <c r="AJ294" s="23">
        <f t="array" ref="AJ294:AJ294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294" s="23">
        <f t="array" ref="AK294:AK294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294" s="24">
        <f>_xlfn.xlookup(tbl_MTG_Set[[#This Row],[Play Booster Box Product Id]], tbl_Product[Product Id], tbl_Product[Pack Size])</f>
        <v/>
      </c>
      <c r="AM294" s="23">
        <f>(tbl_MTG_Set[[#This Row],[Play Booster Box Cost]]+v_Item_Shipping_Cost_In)/tbl_MTG_Set[[#This Row],[Play Booster Box Size]]</f>
        <v/>
      </c>
      <c r="AN294" s="23" t="n"/>
      <c r="AO294" s="23" t="n"/>
      <c r="AP294" s="23" t="n"/>
      <c r="AQ294" s="23" t="n"/>
      <c r="AT294" s="23">
        <f>tbl_MTG_Set[[#This Row],[Play Booster Sell Price CardMarket]]*tbl_MTG_Set[[#This Row],[Play Booster Expected Market Value]]/tbl_MTG_Set[[#This Row],[Play Boost Sealed Market Value]]</f>
        <v/>
      </c>
    </row>
    <row r="295" ht="15" customHeight="1" s="20">
      <c r="A295" s="19" t="n">
        <v>796</v>
      </c>
      <c r="B295" s="19" t="inlineStr">
        <is>
          <t>Duels of the Planeswalkers 2009 Promos PDTP</t>
        </is>
      </c>
      <c r="C295" s="19" t="n">
        <v>1</v>
      </c>
      <c r="D295" s="28" t="n">
        <v>39814</v>
      </c>
      <c r="F295" s="19" t="inlineStr">
        <is>
          <t>en es fr de it pt ja ko ru 汉语 漢語</t>
        </is>
      </c>
      <c r="G295" s="19" t="n">
        <v>1538</v>
      </c>
      <c r="H295" s="19">
        <f>MONTH(NOW())+12*YEAR(NOW())-MONTH(tbl_MTG_Set[[#This Row],[Released On]])-12*YEAR(tbl_MTG_Set[[#This Row],[Released On]])</f>
        <v/>
      </c>
      <c r="I295" s="19">
        <f>_xlfn.xlookup(tbl_MTG_Set[[#This Row],[Type Name]], tbl_MTG_Set_Type[Set Type], tbl_MTG_Set_Type[Index], "(Set Type not found)")</f>
        <v/>
      </c>
      <c r="J295" s="19">
        <f>_xlfn.xlookup(tbl_MTG_Set[[#This Row],[Type Name]], tbl_MTG_Set_Type[Set Type], tbl_MTG_Set_Type[Buy Window Month Start], "(Set Type not found)")</f>
        <v/>
      </c>
      <c r="K295" s="28">
        <f>tbl_MTG_Set[[#This Row],[Released On]]+tbl_MTG_Set[[#This Row],[Buy Window Month Start]]*365.25/12</f>
        <v/>
      </c>
      <c r="L295" s="19">
        <f>_xlfn.xlookup(tbl_MTG_Set[[#This Row],[Type Name]], tbl_MTG_Set_Type[Set Type], tbl_MTG_Set_Type[Buy Window Month End], "(Set Type not found)", 0, 1)</f>
        <v/>
      </c>
      <c r="M295" s="28">
        <f>tbl_MTG_Set[[#This Row],[Released On]]+tbl_MTG_Set[[#This Row],[Buy Window Month End]]*365.25/12</f>
        <v/>
      </c>
      <c r="N295" s="28">
        <f>AND(NOW()&gt;=tbl_MTG_Set[[#This Row],[Buy Window Start]], NOW()&lt;=tbl_MTG_Set[[#This Row],[Buy Window End]])</f>
        <v/>
      </c>
      <c r="O295" s="19">
        <f>_xlfn.xlookup(tbl_MTG_Set[[#This Row],[Type Name]], tbl_MTG_Set_Type[Set Type], tbl_MTG_Set_Type[Heavy Printing Window Month Start], "(Set Type not found)", 0, 1)</f>
        <v/>
      </c>
      <c r="P295" s="28">
        <f>tbl_MTG_Set[[#This Row],[Released On]]+tbl_MTG_Set[[#This Row],[Heavy Printing Window Month Start]]*365.25/12</f>
        <v/>
      </c>
      <c r="Q295" s="19">
        <f>_xlfn.xlookup(tbl_MTG_Set[[#This Row],[Type Name]], tbl_MTG_Set_Type[Set Type], tbl_MTG_Set_Type[Heavy Printing Window Month End], "(Set Type not found)", 0, 1)</f>
        <v/>
      </c>
      <c r="R295" s="28">
        <f>tbl_MTG_Set[[#This Row],[Released On]]+tbl_MTG_Set[[#This Row],[Heavy Printing Window Month End]]*365.25/12</f>
        <v/>
      </c>
      <c r="S295" s="28">
        <f>AND(NOW()&gt;=tbl_MTG_Set[[#This Row],[Heavy Printing Window Start]], NOW()&lt;=tbl_MTG_Set[[#This Row],[Heavy Printing Window End]])</f>
        <v/>
      </c>
      <c r="T295" s="19">
        <f>_xlfn.xlookup(tbl_MTG_Set[[#This Row],[Type Name]], tbl_MTG_Set_Type[Set Type], tbl_MTG_Set_Type[Sell Window Month Start], "(Set Type not found)", 0, 1)</f>
        <v/>
      </c>
      <c r="U295" s="28">
        <f>tbl_MTG_Set[[#This Row],[Released On]]+tbl_MTG_Set[[#This Row],[Sell Window Month Start]]*365.25/12</f>
        <v/>
      </c>
      <c r="V295" s="19">
        <f>_xlfn.xlookup(tbl_MTG_Set[[#This Row],[Type Name]], tbl_MTG_Set_Type[Set Type], tbl_MTG_Set_Type[Sell Window Month End], "(Set Type not found)", 0, 1)</f>
        <v/>
      </c>
      <c r="W295" s="28">
        <f>tbl_MTG_Set[[#This Row],[Released On]]+tbl_MTG_Set[[#This Row],[Sell Window Month End]]*365.25/12</f>
        <v/>
      </c>
      <c r="X295" s="28">
        <f>AND(NOW()&gt;=tbl_MTG_Set[[#This Row],[Sell Window Start]], NOW()&lt;=tbl_MTG_Set[[#This Row],[Sell Window End]])</f>
        <v/>
      </c>
      <c r="AG295" s="23" t="n"/>
      <c r="AH295" s="23" t="n"/>
      <c r="AJ295" s="23">
        <f t="array" ref="AJ295:AJ295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295" s="23">
        <f t="array" ref="AK295:AK295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295" s="24">
        <f>_xlfn.xlookup(tbl_MTG_Set[[#This Row],[Play Booster Box Product Id]], tbl_Product[Product Id], tbl_Product[Pack Size])</f>
        <v/>
      </c>
      <c r="AM295" s="23">
        <f>(tbl_MTG_Set[[#This Row],[Play Booster Box Cost]]+v_Item_Shipping_Cost_In)/tbl_MTG_Set[[#This Row],[Play Booster Box Size]]</f>
        <v/>
      </c>
      <c r="AN295" s="23" t="n"/>
      <c r="AO295" s="23" t="n"/>
      <c r="AP295" s="23" t="n"/>
      <c r="AQ295" s="23" t="n"/>
      <c r="AT295" s="23">
        <f>tbl_MTG_Set[[#This Row],[Play Booster Sell Price CardMarket]]*tbl_MTG_Set[[#This Row],[Play Booster Expected Market Value]]/tbl_MTG_Set[[#This Row],[Play Boost Sealed Market Value]]</f>
        <v/>
      </c>
    </row>
    <row r="296" ht="15" customHeight="1" s="20">
      <c r="A296" s="19" t="n">
        <v>768</v>
      </c>
      <c r="B296" s="19" t="inlineStr">
        <is>
          <t>Duels of the Planeswalkers 2010 Promos PDP10</t>
        </is>
      </c>
      <c r="C296" s="19" t="n">
        <v>2</v>
      </c>
      <c r="D296" s="28" t="n">
        <v>40179</v>
      </c>
      <c r="F296" s="19" t="inlineStr">
        <is>
          <t>en es fr de it pt ja ko ru 汉语 漢語</t>
        </is>
      </c>
      <c r="G296" s="19" t="n">
        <v>1482</v>
      </c>
      <c r="H296" s="19">
        <f>MONTH(NOW())+12*YEAR(NOW())-MONTH(tbl_MTG_Set[[#This Row],[Released On]])-12*YEAR(tbl_MTG_Set[[#This Row],[Released On]])</f>
        <v/>
      </c>
      <c r="I296" s="19">
        <f>_xlfn.xlookup(tbl_MTG_Set[[#This Row],[Type Name]], tbl_MTG_Set_Type[Set Type], tbl_MTG_Set_Type[Index], "(Set Type not found)")</f>
        <v/>
      </c>
      <c r="J296" s="19">
        <f>_xlfn.xlookup(tbl_MTG_Set[[#This Row],[Type Name]], tbl_MTG_Set_Type[Set Type], tbl_MTG_Set_Type[Buy Window Month Start], "(Set Type not found)")</f>
        <v/>
      </c>
      <c r="K296" s="28">
        <f>tbl_MTG_Set[[#This Row],[Released On]]+tbl_MTG_Set[[#This Row],[Buy Window Month Start]]*365.25/12</f>
        <v/>
      </c>
      <c r="L296" s="19">
        <f>_xlfn.xlookup(tbl_MTG_Set[[#This Row],[Type Name]], tbl_MTG_Set_Type[Set Type], tbl_MTG_Set_Type[Buy Window Month End], "(Set Type not found)", 0, 1)</f>
        <v/>
      </c>
      <c r="M296" s="28">
        <f>tbl_MTG_Set[[#This Row],[Released On]]+tbl_MTG_Set[[#This Row],[Buy Window Month End]]*365.25/12</f>
        <v/>
      </c>
      <c r="N296" s="28">
        <f>AND(NOW()&gt;=tbl_MTG_Set[[#This Row],[Buy Window Start]], NOW()&lt;=tbl_MTG_Set[[#This Row],[Buy Window End]])</f>
        <v/>
      </c>
      <c r="O296" s="19">
        <f>_xlfn.xlookup(tbl_MTG_Set[[#This Row],[Type Name]], tbl_MTG_Set_Type[Set Type], tbl_MTG_Set_Type[Heavy Printing Window Month Start], "(Set Type not found)", 0, 1)</f>
        <v/>
      </c>
      <c r="P296" s="28">
        <f>tbl_MTG_Set[[#This Row],[Released On]]+tbl_MTG_Set[[#This Row],[Heavy Printing Window Month Start]]*365.25/12</f>
        <v/>
      </c>
      <c r="Q296" s="19">
        <f>_xlfn.xlookup(tbl_MTG_Set[[#This Row],[Type Name]], tbl_MTG_Set_Type[Set Type], tbl_MTG_Set_Type[Heavy Printing Window Month End], "(Set Type not found)", 0, 1)</f>
        <v/>
      </c>
      <c r="R296" s="28">
        <f>tbl_MTG_Set[[#This Row],[Released On]]+tbl_MTG_Set[[#This Row],[Heavy Printing Window Month End]]*365.25/12</f>
        <v/>
      </c>
      <c r="S296" s="28">
        <f>AND(NOW()&gt;=tbl_MTG_Set[[#This Row],[Heavy Printing Window Start]], NOW()&lt;=tbl_MTG_Set[[#This Row],[Heavy Printing Window End]])</f>
        <v/>
      </c>
      <c r="T296" s="19">
        <f>_xlfn.xlookup(tbl_MTG_Set[[#This Row],[Type Name]], tbl_MTG_Set_Type[Set Type], tbl_MTG_Set_Type[Sell Window Month Start], "(Set Type not found)", 0, 1)</f>
        <v/>
      </c>
      <c r="U296" s="28">
        <f>tbl_MTG_Set[[#This Row],[Released On]]+tbl_MTG_Set[[#This Row],[Sell Window Month Start]]*365.25/12</f>
        <v/>
      </c>
      <c r="V296" s="19">
        <f>_xlfn.xlookup(tbl_MTG_Set[[#This Row],[Type Name]], tbl_MTG_Set_Type[Set Type], tbl_MTG_Set_Type[Sell Window Month End], "(Set Type not found)", 0, 1)</f>
        <v/>
      </c>
      <c r="W296" s="28">
        <f>tbl_MTG_Set[[#This Row],[Released On]]+tbl_MTG_Set[[#This Row],[Sell Window Month End]]*365.25/12</f>
        <v/>
      </c>
      <c r="X296" s="28">
        <f>AND(NOW()&gt;=tbl_MTG_Set[[#This Row],[Sell Window Start]], NOW()&lt;=tbl_MTG_Set[[#This Row],[Sell Window End]])</f>
        <v/>
      </c>
      <c r="AG296" s="23" t="n"/>
      <c r="AH296" s="23" t="n"/>
      <c r="AJ296" s="23">
        <f t="array" ref="AJ296:AJ296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296" s="23">
        <f t="array" ref="AK296:AK296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296" s="24">
        <f>_xlfn.xlookup(tbl_MTG_Set[[#This Row],[Play Booster Box Product Id]], tbl_Product[Product Id], tbl_Product[Pack Size])</f>
        <v/>
      </c>
      <c r="AM296" s="23">
        <f>(tbl_MTG_Set[[#This Row],[Play Booster Box Cost]]+v_Item_Shipping_Cost_In)/tbl_MTG_Set[[#This Row],[Play Booster Box Size]]</f>
        <v/>
      </c>
      <c r="AN296" s="23" t="n"/>
      <c r="AO296" s="23" t="n"/>
      <c r="AP296" s="23" t="n"/>
      <c r="AQ296" s="23" t="n"/>
      <c r="AT296" s="23">
        <f>tbl_MTG_Set[[#This Row],[Play Booster Sell Price CardMarket]]*tbl_MTG_Set[[#This Row],[Play Booster Expected Market Value]]/tbl_MTG_Set[[#This Row],[Play Boost Sealed Market Value]]</f>
        <v/>
      </c>
    </row>
    <row r="297" ht="15" customHeight="1" s="20">
      <c r="A297" s="19" t="n">
        <v>740</v>
      </c>
      <c r="B297" s="19" t="inlineStr">
        <is>
          <t>Duels of the Planeswalkers 2012 Promos PDP12</t>
        </is>
      </c>
      <c r="C297" s="19" t="n">
        <v>3</v>
      </c>
      <c r="D297" s="28" t="n">
        <v>40544</v>
      </c>
      <c r="F297" s="19" t="inlineStr">
        <is>
          <t>en es fr de it pt ja ko ru 汉语 漢語</t>
        </is>
      </c>
      <c r="G297" s="19" t="n">
        <v>1426</v>
      </c>
      <c r="H297" s="19">
        <f>MONTH(NOW())+12*YEAR(NOW())-MONTH(tbl_MTG_Set[[#This Row],[Released On]])-12*YEAR(tbl_MTG_Set[[#This Row],[Released On]])</f>
        <v/>
      </c>
      <c r="I297" s="19">
        <f>_xlfn.xlookup(tbl_MTG_Set[[#This Row],[Type Name]], tbl_MTG_Set_Type[Set Type], tbl_MTG_Set_Type[Index], "(Set Type not found)")</f>
        <v/>
      </c>
      <c r="J297" s="19">
        <f>_xlfn.xlookup(tbl_MTG_Set[[#This Row],[Type Name]], tbl_MTG_Set_Type[Set Type], tbl_MTG_Set_Type[Buy Window Month Start], "(Set Type not found)")</f>
        <v/>
      </c>
      <c r="K297" s="28">
        <f>tbl_MTG_Set[[#This Row],[Released On]]+tbl_MTG_Set[[#This Row],[Buy Window Month Start]]*365.25/12</f>
        <v/>
      </c>
      <c r="L297" s="19">
        <f>_xlfn.xlookup(tbl_MTG_Set[[#This Row],[Type Name]], tbl_MTG_Set_Type[Set Type], tbl_MTG_Set_Type[Buy Window Month End], "(Set Type not found)", 0, 1)</f>
        <v/>
      </c>
      <c r="M297" s="28">
        <f>tbl_MTG_Set[[#This Row],[Released On]]+tbl_MTG_Set[[#This Row],[Buy Window Month End]]*365.25/12</f>
        <v/>
      </c>
      <c r="N297" s="28">
        <f>AND(NOW()&gt;=tbl_MTG_Set[[#This Row],[Buy Window Start]], NOW()&lt;=tbl_MTG_Set[[#This Row],[Buy Window End]])</f>
        <v/>
      </c>
      <c r="O297" s="19">
        <f>_xlfn.xlookup(tbl_MTG_Set[[#This Row],[Type Name]], tbl_MTG_Set_Type[Set Type], tbl_MTG_Set_Type[Heavy Printing Window Month Start], "(Set Type not found)", 0, 1)</f>
        <v/>
      </c>
      <c r="P297" s="28">
        <f>tbl_MTG_Set[[#This Row],[Released On]]+tbl_MTG_Set[[#This Row],[Heavy Printing Window Month Start]]*365.25/12</f>
        <v/>
      </c>
      <c r="Q297" s="19">
        <f>_xlfn.xlookup(tbl_MTG_Set[[#This Row],[Type Name]], tbl_MTG_Set_Type[Set Type], tbl_MTG_Set_Type[Heavy Printing Window Month End], "(Set Type not found)", 0, 1)</f>
        <v/>
      </c>
      <c r="R297" s="28">
        <f>tbl_MTG_Set[[#This Row],[Released On]]+tbl_MTG_Set[[#This Row],[Heavy Printing Window Month End]]*365.25/12</f>
        <v/>
      </c>
      <c r="S297" s="28">
        <f>AND(NOW()&gt;=tbl_MTG_Set[[#This Row],[Heavy Printing Window Start]], NOW()&lt;=tbl_MTG_Set[[#This Row],[Heavy Printing Window End]])</f>
        <v/>
      </c>
      <c r="T297" s="19">
        <f>_xlfn.xlookup(tbl_MTG_Set[[#This Row],[Type Name]], tbl_MTG_Set_Type[Set Type], tbl_MTG_Set_Type[Sell Window Month Start], "(Set Type not found)", 0, 1)</f>
        <v/>
      </c>
      <c r="U297" s="28">
        <f>tbl_MTG_Set[[#This Row],[Released On]]+tbl_MTG_Set[[#This Row],[Sell Window Month Start]]*365.25/12</f>
        <v/>
      </c>
      <c r="V297" s="19">
        <f>_xlfn.xlookup(tbl_MTG_Set[[#This Row],[Type Name]], tbl_MTG_Set_Type[Set Type], tbl_MTG_Set_Type[Sell Window Month End], "(Set Type not found)", 0, 1)</f>
        <v/>
      </c>
      <c r="W297" s="28">
        <f>tbl_MTG_Set[[#This Row],[Released On]]+tbl_MTG_Set[[#This Row],[Sell Window Month End]]*365.25/12</f>
        <v/>
      </c>
      <c r="X297" s="28">
        <f>AND(NOW()&gt;=tbl_MTG_Set[[#This Row],[Sell Window Start]], NOW()&lt;=tbl_MTG_Set[[#This Row],[Sell Window End]])</f>
        <v/>
      </c>
      <c r="AG297" s="23" t="n"/>
      <c r="AH297" s="23" t="n"/>
      <c r="AJ297" s="23">
        <f t="array" ref="AJ297:AJ297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297" s="23">
        <f t="array" ref="AK297:AK297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297" s="24">
        <f>_xlfn.xlookup(tbl_MTG_Set[[#This Row],[Play Booster Box Product Id]], tbl_Product[Product Id], tbl_Product[Pack Size])</f>
        <v/>
      </c>
      <c r="AM297" s="23">
        <f>(tbl_MTG_Set[[#This Row],[Play Booster Box Cost]]+v_Item_Shipping_Cost_In)/tbl_MTG_Set[[#This Row],[Play Booster Box Size]]</f>
        <v/>
      </c>
      <c r="AN297" s="23" t="n"/>
      <c r="AO297" s="23" t="n"/>
      <c r="AP297" s="23" t="n"/>
      <c r="AQ297" s="23" t="n"/>
      <c r="AT297" s="23">
        <f>tbl_MTG_Set[[#This Row],[Play Booster Sell Price CardMarket]]*tbl_MTG_Set[[#This Row],[Play Booster Expected Market Value]]/tbl_MTG_Set[[#This Row],[Play Boost Sealed Market Value]]</f>
        <v/>
      </c>
    </row>
    <row r="298" ht="15" customHeight="1" s="20">
      <c r="A298" s="19" t="n">
        <v>710</v>
      </c>
      <c r="B298" s="19" t="inlineStr">
        <is>
          <t>Duels of the Planeswalkers 2013 Promos PDP13</t>
        </is>
      </c>
      <c r="C298" s="19" t="n">
        <v>3</v>
      </c>
      <c r="D298" s="28" t="n">
        <v>40909</v>
      </c>
      <c r="F298" s="19" t="inlineStr">
        <is>
          <t>en es fr de it pt ja ko ru 汉语 漢語</t>
        </is>
      </c>
      <c r="G298" s="19" t="n">
        <v>1366</v>
      </c>
      <c r="H298" s="19">
        <f>MONTH(NOW())+12*YEAR(NOW())-MONTH(tbl_MTG_Set[[#This Row],[Released On]])-12*YEAR(tbl_MTG_Set[[#This Row],[Released On]])</f>
        <v/>
      </c>
      <c r="I298" s="19">
        <f>_xlfn.xlookup(tbl_MTG_Set[[#This Row],[Type Name]], tbl_MTG_Set_Type[Set Type], tbl_MTG_Set_Type[Index], "(Set Type not found)")</f>
        <v/>
      </c>
      <c r="J298" s="19">
        <f>_xlfn.xlookup(tbl_MTG_Set[[#This Row],[Type Name]], tbl_MTG_Set_Type[Set Type], tbl_MTG_Set_Type[Buy Window Month Start], "(Set Type not found)")</f>
        <v/>
      </c>
      <c r="K298" s="28">
        <f>tbl_MTG_Set[[#This Row],[Released On]]+tbl_MTG_Set[[#This Row],[Buy Window Month Start]]*365.25/12</f>
        <v/>
      </c>
      <c r="L298" s="19">
        <f>_xlfn.xlookup(tbl_MTG_Set[[#This Row],[Type Name]], tbl_MTG_Set_Type[Set Type], tbl_MTG_Set_Type[Buy Window Month End], "(Set Type not found)", 0, 1)</f>
        <v/>
      </c>
      <c r="M298" s="28">
        <f>tbl_MTG_Set[[#This Row],[Released On]]+tbl_MTG_Set[[#This Row],[Buy Window Month End]]*365.25/12</f>
        <v/>
      </c>
      <c r="N298" s="28">
        <f>AND(NOW()&gt;=tbl_MTG_Set[[#This Row],[Buy Window Start]], NOW()&lt;=tbl_MTG_Set[[#This Row],[Buy Window End]])</f>
        <v/>
      </c>
      <c r="O298" s="19">
        <f>_xlfn.xlookup(tbl_MTG_Set[[#This Row],[Type Name]], tbl_MTG_Set_Type[Set Type], tbl_MTG_Set_Type[Heavy Printing Window Month Start], "(Set Type not found)", 0, 1)</f>
        <v/>
      </c>
      <c r="P298" s="28">
        <f>tbl_MTG_Set[[#This Row],[Released On]]+tbl_MTG_Set[[#This Row],[Heavy Printing Window Month Start]]*365.25/12</f>
        <v/>
      </c>
      <c r="Q298" s="19">
        <f>_xlfn.xlookup(tbl_MTG_Set[[#This Row],[Type Name]], tbl_MTG_Set_Type[Set Type], tbl_MTG_Set_Type[Heavy Printing Window Month End], "(Set Type not found)", 0, 1)</f>
        <v/>
      </c>
      <c r="R298" s="28">
        <f>tbl_MTG_Set[[#This Row],[Released On]]+tbl_MTG_Set[[#This Row],[Heavy Printing Window Month End]]*365.25/12</f>
        <v/>
      </c>
      <c r="S298" s="28">
        <f>AND(NOW()&gt;=tbl_MTG_Set[[#This Row],[Heavy Printing Window Start]], NOW()&lt;=tbl_MTG_Set[[#This Row],[Heavy Printing Window End]])</f>
        <v/>
      </c>
      <c r="T298" s="19">
        <f>_xlfn.xlookup(tbl_MTG_Set[[#This Row],[Type Name]], tbl_MTG_Set_Type[Set Type], tbl_MTG_Set_Type[Sell Window Month Start], "(Set Type not found)", 0, 1)</f>
        <v/>
      </c>
      <c r="U298" s="28">
        <f>tbl_MTG_Set[[#This Row],[Released On]]+tbl_MTG_Set[[#This Row],[Sell Window Month Start]]*365.25/12</f>
        <v/>
      </c>
      <c r="V298" s="19">
        <f>_xlfn.xlookup(tbl_MTG_Set[[#This Row],[Type Name]], tbl_MTG_Set_Type[Set Type], tbl_MTG_Set_Type[Sell Window Month End], "(Set Type not found)", 0, 1)</f>
        <v/>
      </c>
      <c r="W298" s="28">
        <f>tbl_MTG_Set[[#This Row],[Released On]]+tbl_MTG_Set[[#This Row],[Sell Window Month End]]*365.25/12</f>
        <v/>
      </c>
      <c r="X298" s="28">
        <f>AND(NOW()&gt;=tbl_MTG_Set[[#This Row],[Sell Window Start]], NOW()&lt;=tbl_MTG_Set[[#This Row],[Sell Window End]])</f>
        <v/>
      </c>
      <c r="AG298" s="23" t="n"/>
      <c r="AH298" s="23" t="n"/>
      <c r="AJ298" s="23">
        <f t="array" ref="AJ298:AJ298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298" s="23">
        <f t="array" ref="AK298:AK298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298" s="24">
        <f>_xlfn.xlookup(tbl_MTG_Set[[#This Row],[Play Booster Box Product Id]], tbl_Product[Product Id], tbl_Product[Pack Size])</f>
        <v/>
      </c>
      <c r="AM298" s="23">
        <f>(tbl_MTG_Set[[#This Row],[Play Booster Box Cost]]+v_Item_Shipping_Cost_In)/tbl_MTG_Set[[#This Row],[Play Booster Box Size]]</f>
        <v/>
      </c>
      <c r="AN298" s="23" t="n"/>
      <c r="AO298" s="23" t="n"/>
      <c r="AP298" s="23" t="n"/>
      <c r="AQ298" s="23" t="n"/>
      <c r="AT298" s="23">
        <f>tbl_MTG_Set[[#This Row],[Play Booster Sell Price CardMarket]]*tbl_MTG_Set[[#This Row],[Play Booster Expected Market Value]]/tbl_MTG_Set[[#This Row],[Play Boost Sealed Market Value]]</f>
        <v/>
      </c>
    </row>
    <row r="299" ht="15" customHeight="1" s="20">
      <c r="A299" s="19" t="n">
        <v>683</v>
      </c>
      <c r="B299" s="19" t="inlineStr">
        <is>
          <t>Duels of the Planeswalkers 2014 Promos PDP14</t>
        </is>
      </c>
      <c r="C299" s="19" t="n">
        <v>3</v>
      </c>
      <c r="D299" s="28" t="n">
        <v>41275</v>
      </c>
      <c r="F299" s="19" t="inlineStr">
        <is>
          <t>en es fr de it pt ja ko ru 汉语 漢語</t>
        </is>
      </c>
      <c r="G299" s="19" t="n">
        <v>1312</v>
      </c>
      <c r="H299" s="19">
        <f>MONTH(NOW())+12*YEAR(NOW())-MONTH(tbl_MTG_Set[[#This Row],[Released On]])-12*YEAR(tbl_MTG_Set[[#This Row],[Released On]])</f>
        <v/>
      </c>
      <c r="I299" s="19">
        <f>_xlfn.xlookup(tbl_MTG_Set[[#This Row],[Type Name]], tbl_MTG_Set_Type[Set Type], tbl_MTG_Set_Type[Index], "(Set Type not found)")</f>
        <v/>
      </c>
      <c r="J299" s="19">
        <f>_xlfn.xlookup(tbl_MTG_Set[[#This Row],[Type Name]], tbl_MTG_Set_Type[Set Type], tbl_MTG_Set_Type[Buy Window Month Start], "(Set Type not found)")</f>
        <v/>
      </c>
      <c r="K299" s="28">
        <f>tbl_MTG_Set[[#This Row],[Released On]]+tbl_MTG_Set[[#This Row],[Buy Window Month Start]]*365.25/12</f>
        <v/>
      </c>
      <c r="L299" s="19">
        <f>_xlfn.xlookup(tbl_MTG_Set[[#This Row],[Type Name]], tbl_MTG_Set_Type[Set Type], tbl_MTG_Set_Type[Buy Window Month End], "(Set Type not found)", 0, 1)</f>
        <v/>
      </c>
      <c r="M299" s="28">
        <f>tbl_MTG_Set[[#This Row],[Released On]]+tbl_MTG_Set[[#This Row],[Buy Window Month End]]*365.25/12</f>
        <v/>
      </c>
      <c r="N299" s="28">
        <f>AND(NOW()&gt;=tbl_MTG_Set[[#This Row],[Buy Window Start]], NOW()&lt;=tbl_MTG_Set[[#This Row],[Buy Window End]])</f>
        <v/>
      </c>
      <c r="O299" s="19">
        <f>_xlfn.xlookup(tbl_MTG_Set[[#This Row],[Type Name]], tbl_MTG_Set_Type[Set Type], tbl_MTG_Set_Type[Heavy Printing Window Month Start], "(Set Type not found)", 0, 1)</f>
        <v/>
      </c>
      <c r="P299" s="28">
        <f>tbl_MTG_Set[[#This Row],[Released On]]+tbl_MTG_Set[[#This Row],[Heavy Printing Window Month Start]]*365.25/12</f>
        <v/>
      </c>
      <c r="Q299" s="19">
        <f>_xlfn.xlookup(tbl_MTG_Set[[#This Row],[Type Name]], tbl_MTG_Set_Type[Set Type], tbl_MTG_Set_Type[Heavy Printing Window Month End], "(Set Type not found)", 0, 1)</f>
        <v/>
      </c>
      <c r="R299" s="28">
        <f>tbl_MTG_Set[[#This Row],[Released On]]+tbl_MTG_Set[[#This Row],[Heavy Printing Window Month End]]*365.25/12</f>
        <v/>
      </c>
      <c r="S299" s="28">
        <f>AND(NOW()&gt;=tbl_MTG_Set[[#This Row],[Heavy Printing Window Start]], NOW()&lt;=tbl_MTG_Set[[#This Row],[Heavy Printing Window End]])</f>
        <v/>
      </c>
      <c r="T299" s="19">
        <f>_xlfn.xlookup(tbl_MTG_Set[[#This Row],[Type Name]], tbl_MTG_Set_Type[Set Type], tbl_MTG_Set_Type[Sell Window Month Start], "(Set Type not found)", 0, 1)</f>
        <v/>
      </c>
      <c r="U299" s="28">
        <f>tbl_MTG_Set[[#This Row],[Released On]]+tbl_MTG_Set[[#This Row],[Sell Window Month Start]]*365.25/12</f>
        <v/>
      </c>
      <c r="V299" s="19">
        <f>_xlfn.xlookup(tbl_MTG_Set[[#This Row],[Type Name]], tbl_MTG_Set_Type[Set Type], tbl_MTG_Set_Type[Sell Window Month End], "(Set Type not found)", 0, 1)</f>
        <v/>
      </c>
      <c r="W299" s="28">
        <f>tbl_MTG_Set[[#This Row],[Released On]]+tbl_MTG_Set[[#This Row],[Sell Window Month End]]*365.25/12</f>
        <v/>
      </c>
      <c r="X299" s="28">
        <f>AND(NOW()&gt;=tbl_MTG_Set[[#This Row],[Sell Window Start]], NOW()&lt;=tbl_MTG_Set[[#This Row],[Sell Window End]])</f>
        <v/>
      </c>
      <c r="AG299" s="23" t="n"/>
      <c r="AH299" s="23" t="n"/>
      <c r="AJ299" s="23">
        <f t="array" ref="AJ299:AJ299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299" s="23">
        <f t="array" ref="AK299:AK299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299" s="24">
        <f>_xlfn.xlookup(tbl_MTG_Set[[#This Row],[Play Booster Box Product Id]], tbl_Product[Product Id], tbl_Product[Pack Size])</f>
        <v/>
      </c>
      <c r="AM299" s="23">
        <f>(tbl_MTG_Set[[#This Row],[Play Booster Box Cost]]+v_Item_Shipping_Cost_In)/tbl_MTG_Set[[#This Row],[Play Booster Box Size]]</f>
        <v/>
      </c>
      <c r="AN299" s="23" t="n"/>
      <c r="AO299" s="23" t="n"/>
      <c r="AP299" s="23" t="n"/>
      <c r="AQ299" s="23" t="n"/>
      <c r="AT299" s="23">
        <f>tbl_MTG_Set[[#This Row],[Play Booster Sell Price CardMarket]]*tbl_MTG_Set[[#This Row],[Play Booster Expected Market Value]]/tbl_MTG_Set[[#This Row],[Play Boost Sealed Market Value]]</f>
        <v/>
      </c>
    </row>
    <row r="300" ht="15" customHeight="1" s="20">
      <c r="A300" s="19" t="n">
        <v>635</v>
      </c>
      <c r="B300" s="19" t="inlineStr">
        <is>
          <t>Duels of the Planeswalkers 2015 Promos PDP15</t>
        </is>
      </c>
      <c r="C300" s="19" t="n">
        <v>2</v>
      </c>
      <c r="D300" s="28" t="n">
        <v>41829</v>
      </c>
      <c r="F300" s="19" t="inlineStr">
        <is>
          <t>en es fr de it pt ja ko ru 汉语 漢語</t>
        </is>
      </c>
      <c r="G300" s="19" t="n">
        <v>1216</v>
      </c>
      <c r="H300" s="19">
        <f>MONTH(NOW())+12*YEAR(NOW())-MONTH(tbl_MTG_Set[[#This Row],[Released On]])-12*YEAR(tbl_MTG_Set[[#This Row],[Released On]])</f>
        <v/>
      </c>
      <c r="I300" s="19">
        <f>_xlfn.xlookup(tbl_MTG_Set[[#This Row],[Type Name]], tbl_MTG_Set_Type[Set Type], tbl_MTG_Set_Type[Index], "(Set Type not found)")</f>
        <v/>
      </c>
      <c r="J300" s="19">
        <f>_xlfn.xlookup(tbl_MTG_Set[[#This Row],[Type Name]], tbl_MTG_Set_Type[Set Type], tbl_MTG_Set_Type[Buy Window Month Start], "(Set Type not found)")</f>
        <v/>
      </c>
      <c r="K300" s="28">
        <f>tbl_MTG_Set[[#This Row],[Released On]]+tbl_MTG_Set[[#This Row],[Buy Window Month Start]]*365.25/12</f>
        <v/>
      </c>
      <c r="L300" s="19">
        <f>_xlfn.xlookup(tbl_MTG_Set[[#This Row],[Type Name]], tbl_MTG_Set_Type[Set Type], tbl_MTG_Set_Type[Buy Window Month End], "(Set Type not found)", 0, 1)</f>
        <v/>
      </c>
      <c r="M300" s="28">
        <f>tbl_MTG_Set[[#This Row],[Released On]]+tbl_MTG_Set[[#This Row],[Buy Window Month End]]*365.25/12</f>
        <v/>
      </c>
      <c r="N300" s="28">
        <f>AND(NOW()&gt;=tbl_MTG_Set[[#This Row],[Buy Window Start]], NOW()&lt;=tbl_MTG_Set[[#This Row],[Buy Window End]])</f>
        <v/>
      </c>
      <c r="O300" s="19">
        <f>_xlfn.xlookup(tbl_MTG_Set[[#This Row],[Type Name]], tbl_MTG_Set_Type[Set Type], tbl_MTG_Set_Type[Heavy Printing Window Month Start], "(Set Type not found)", 0, 1)</f>
        <v/>
      </c>
      <c r="P300" s="28">
        <f>tbl_MTG_Set[[#This Row],[Released On]]+tbl_MTG_Set[[#This Row],[Heavy Printing Window Month Start]]*365.25/12</f>
        <v/>
      </c>
      <c r="Q300" s="19">
        <f>_xlfn.xlookup(tbl_MTG_Set[[#This Row],[Type Name]], tbl_MTG_Set_Type[Set Type], tbl_MTG_Set_Type[Heavy Printing Window Month End], "(Set Type not found)", 0, 1)</f>
        <v/>
      </c>
      <c r="R300" s="28">
        <f>tbl_MTG_Set[[#This Row],[Released On]]+tbl_MTG_Set[[#This Row],[Heavy Printing Window Month End]]*365.25/12</f>
        <v/>
      </c>
      <c r="S300" s="28">
        <f>AND(NOW()&gt;=tbl_MTG_Set[[#This Row],[Heavy Printing Window Start]], NOW()&lt;=tbl_MTG_Set[[#This Row],[Heavy Printing Window End]])</f>
        <v/>
      </c>
      <c r="T300" s="19">
        <f>_xlfn.xlookup(tbl_MTG_Set[[#This Row],[Type Name]], tbl_MTG_Set_Type[Set Type], tbl_MTG_Set_Type[Sell Window Month Start], "(Set Type not found)", 0, 1)</f>
        <v/>
      </c>
      <c r="U300" s="28">
        <f>tbl_MTG_Set[[#This Row],[Released On]]+tbl_MTG_Set[[#This Row],[Sell Window Month Start]]*365.25/12</f>
        <v/>
      </c>
      <c r="V300" s="19">
        <f>_xlfn.xlookup(tbl_MTG_Set[[#This Row],[Type Name]], tbl_MTG_Set_Type[Set Type], tbl_MTG_Set_Type[Sell Window Month End], "(Set Type not found)", 0, 1)</f>
        <v/>
      </c>
      <c r="W300" s="28">
        <f>tbl_MTG_Set[[#This Row],[Released On]]+tbl_MTG_Set[[#This Row],[Sell Window Month End]]*365.25/12</f>
        <v/>
      </c>
      <c r="X300" s="28">
        <f>AND(NOW()&gt;=tbl_MTG_Set[[#This Row],[Sell Window Start]], NOW()&lt;=tbl_MTG_Set[[#This Row],[Sell Window End]])</f>
        <v/>
      </c>
      <c r="AG300" s="23" t="n"/>
      <c r="AH300" s="23" t="n"/>
      <c r="AJ300" s="23">
        <f t="array" ref="AJ300:AJ300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300" s="23">
        <f t="array" ref="AK300:AK300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300" s="24">
        <f>_xlfn.xlookup(tbl_MTG_Set[[#This Row],[Play Booster Box Product Id]], tbl_Product[Product Id], tbl_Product[Pack Size])</f>
        <v/>
      </c>
      <c r="AM300" s="23">
        <f>(tbl_MTG_Set[[#This Row],[Play Booster Box Cost]]+v_Item_Shipping_Cost_In)/tbl_MTG_Set[[#This Row],[Play Booster Box Size]]</f>
        <v/>
      </c>
      <c r="AN300" s="23" t="n"/>
      <c r="AO300" s="23" t="n"/>
      <c r="AP300" s="23" t="n"/>
      <c r="AQ300" s="23" t="n"/>
      <c r="AT300" s="23">
        <f>tbl_MTG_Set[[#This Row],[Play Booster Sell Price CardMarket]]*tbl_MTG_Set[[#This Row],[Play Booster Expected Market Value]]/tbl_MTG_Set[[#This Row],[Play Boost Sealed Market Value]]</f>
        <v/>
      </c>
    </row>
    <row r="301" ht="15" customHeight="1" s="20">
      <c r="A301" s="19" t="n">
        <v>759</v>
      </c>
      <c r="B301" s="19" t="inlineStr">
        <is>
          <t>Duels of the Planeswalkers DPA</t>
        </is>
      </c>
      <c r="C301" s="19" t="n">
        <v>113</v>
      </c>
      <c r="D301" s="28" t="n">
        <v>40333</v>
      </c>
      <c r="F301" s="19" t="inlineStr">
        <is>
          <t>en es fr de it pt ja ko ru 汉语 漢語</t>
        </is>
      </c>
      <c r="G301" s="19" t="n">
        <v>1464</v>
      </c>
      <c r="H301" s="19">
        <f>MONTH(NOW())+12*YEAR(NOW())-MONTH(tbl_MTG_Set[[#This Row],[Released On]])-12*YEAR(tbl_MTG_Set[[#This Row],[Released On]])</f>
        <v/>
      </c>
      <c r="I301" s="19">
        <f>_xlfn.xlookup(tbl_MTG_Set[[#This Row],[Type Name]], tbl_MTG_Set_Type[Set Type], tbl_MTG_Set_Type[Index], "(Set Type not found)")</f>
        <v/>
      </c>
      <c r="J301" s="19">
        <f>_xlfn.xlookup(tbl_MTG_Set[[#This Row],[Type Name]], tbl_MTG_Set_Type[Set Type], tbl_MTG_Set_Type[Buy Window Month Start], "(Set Type not found)")</f>
        <v/>
      </c>
      <c r="K301" s="28">
        <f>tbl_MTG_Set[[#This Row],[Released On]]+tbl_MTG_Set[[#This Row],[Buy Window Month Start]]*365.25/12</f>
        <v/>
      </c>
      <c r="L301" s="19">
        <f>_xlfn.xlookup(tbl_MTG_Set[[#This Row],[Type Name]], tbl_MTG_Set_Type[Set Type], tbl_MTG_Set_Type[Buy Window Month End], "(Set Type not found)", 0, 1)</f>
        <v/>
      </c>
      <c r="M301" s="28">
        <f>tbl_MTG_Set[[#This Row],[Released On]]+tbl_MTG_Set[[#This Row],[Buy Window Month End]]*365.25/12</f>
        <v/>
      </c>
      <c r="N301" s="28">
        <f>AND(NOW()&gt;=tbl_MTG_Set[[#This Row],[Buy Window Start]], NOW()&lt;=tbl_MTG_Set[[#This Row],[Buy Window End]])</f>
        <v/>
      </c>
      <c r="O301" s="19">
        <f>_xlfn.xlookup(tbl_MTG_Set[[#This Row],[Type Name]], tbl_MTG_Set_Type[Set Type], tbl_MTG_Set_Type[Heavy Printing Window Month Start], "(Set Type not found)", 0, 1)</f>
        <v/>
      </c>
      <c r="P301" s="28">
        <f>tbl_MTG_Set[[#This Row],[Released On]]+tbl_MTG_Set[[#This Row],[Heavy Printing Window Month Start]]*365.25/12</f>
        <v/>
      </c>
      <c r="Q301" s="19">
        <f>_xlfn.xlookup(tbl_MTG_Set[[#This Row],[Type Name]], tbl_MTG_Set_Type[Set Type], tbl_MTG_Set_Type[Heavy Printing Window Month End], "(Set Type not found)", 0, 1)</f>
        <v/>
      </c>
      <c r="R301" s="28">
        <f>tbl_MTG_Set[[#This Row],[Released On]]+tbl_MTG_Set[[#This Row],[Heavy Printing Window Month End]]*365.25/12</f>
        <v/>
      </c>
      <c r="S301" s="28">
        <f>AND(NOW()&gt;=tbl_MTG_Set[[#This Row],[Heavy Printing Window Start]], NOW()&lt;=tbl_MTG_Set[[#This Row],[Heavy Printing Window End]])</f>
        <v/>
      </c>
      <c r="T301" s="19">
        <f>_xlfn.xlookup(tbl_MTG_Set[[#This Row],[Type Name]], tbl_MTG_Set_Type[Set Type], tbl_MTG_Set_Type[Sell Window Month Start], "(Set Type not found)", 0, 1)</f>
        <v/>
      </c>
      <c r="U301" s="28">
        <f>tbl_MTG_Set[[#This Row],[Released On]]+tbl_MTG_Set[[#This Row],[Sell Window Month Start]]*365.25/12</f>
        <v/>
      </c>
      <c r="V301" s="19">
        <f>_xlfn.xlookup(tbl_MTG_Set[[#This Row],[Type Name]], tbl_MTG_Set_Type[Set Type], tbl_MTG_Set_Type[Sell Window Month End], "(Set Type not found)", 0, 1)</f>
        <v/>
      </c>
      <c r="W301" s="28">
        <f>tbl_MTG_Set[[#This Row],[Released On]]+tbl_MTG_Set[[#This Row],[Sell Window Month End]]*365.25/12</f>
        <v/>
      </c>
      <c r="X301" s="28">
        <f>AND(NOW()&gt;=tbl_MTG_Set[[#This Row],[Sell Window Start]], NOW()&lt;=tbl_MTG_Set[[#This Row],[Sell Window End]])</f>
        <v/>
      </c>
      <c r="AG301" s="23" t="n"/>
      <c r="AH301" s="23" t="n"/>
      <c r="AJ301" s="23">
        <f t="array" ref="AJ301:AJ301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301" s="23">
        <f t="array" ref="AK301:AK301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301" s="24">
        <f>_xlfn.xlookup(tbl_MTG_Set[[#This Row],[Play Booster Box Product Id]], tbl_Product[Product Id], tbl_Product[Pack Size])</f>
        <v/>
      </c>
      <c r="AM301" s="23">
        <f>(tbl_MTG_Set[[#This Row],[Play Booster Box Cost]]+v_Item_Shipping_Cost_In)/tbl_MTG_Set[[#This Row],[Play Booster Box Size]]</f>
        <v/>
      </c>
      <c r="AN301" s="23" t="n"/>
      <c r="AO301" s="23" t="n"/>
      <c r="AP301" s="23" t="n"/>
      <c r="AQ301" s="23" t="n"/>
      <c r="AT301" s="23">
        <f>tbl_MTG_Set[[#This Row],[Play Booster Sell Price CardMarket]]*tbl_MTG_Set[[#This Row],[Play Booster Expected Market Value]]/tbl_MTG_Set[[#This Row],[Play Boost Sealed Market Value]]</f>
        <v/>
      </c>
    </row>
    <row r="302" ht="15" customHeight="1" s="20">
      <c r="A302" s="19" t="n">
        <v>86</v>
      </c>
      <c r="B302" s="19" t="inlineStr">
        <is>
          <t>Duskmourn Commander Tokens TDSC</t>
        </is>
      </c>
      <c r="C302" s="19" t="n">
        <v>23</v>
      </c>
      <c r="D302" s="28" t="n">
        <v>45562</v>
      </c>
      <c r="E302" s="19" t="inlineStr">
        <is>
          <t>Standard Expansion</t>
        </is>
      </c>
      <c r="F302" s="19" t="inlineStr">
        <is>
          <t>en es fr de it pt ja ko ru 汉语 漢語</t>
        </is>
      </c>
      <c r="G302" s="19" t="n">
        <v>118</v>
      </c>
      <c r="H302" s="19">
        <f>MONTH(NOW())+12*YEAR(NOW())-MONTH(tbl_MTG_Set[[#This Row],[Released On]])-12*YEAR(tbl_MTG_Set[[#This Row],[Released On]])</f>
        <v/>
      </c>
      <c r="I302" s="19">
        <f>_xlfn.xlookup(tbl_MTG_Set[[#This Row],[Type Name]], tbl_MTG_Set_Type[Set Type], tbl_MTG_Set_Type[Index], "(Set Type not found)")</f>
        <v/>
      </c>
      <c r="J302" s="19">
        <f>_xlfn.xlookup(tbl_MTG_Set[[#This Row],[Type Name]], tbl_MTG_Set_Type[Set Type], tbl_MTG_Set_Type[Buy Window Month Start], "(Set Type not found)")</f>
        <v/>
      </c>
      <c r="K302" s="28">
        <f>tbl_MTG_Set[[#This Row],[Released On]]+tbl_MTG_Set[[#This Row],[Buy Window Month Start]]*365.25/12</f>
        <v/>
      </c>
      <c r="L302" s="19">
        <f>_xlfn.xlookup(tbl_MTG_Set[[#This Row],[Type Name]], tbl_MTG_Set_Type[Set Type], tbl_MTG_Set_Type[Buy Window Month End], "(Set Type not found)", 0, 1)</f>
        <v/>
      </c>
      <c r="M302" s="28">
        <f>tbl_MTG_Set[[#This Row],[Released On]]+tbl_MTG_Set[[#This Row],[Buy Window Month End]]*365.25/12</f>
        <v/>
      </c>
      <c r="N302" s="28">
        <f>AND(NOW()&gt;=tbl_MTG_Set[[#This Row],[Buy Window Start]], NOW()&lt;=tbl_MTG_Set[[#This Row],[Buy Window End]])</f>
        <v/>
      </c>
      <c r="O302" s="19">
        <f>_xlfn.xlookup(tbl_MTG_Set[[#This Row],[Type Name]], tbl_MTG_Set_Type[Set Type], tbl_MTG_Set_Type[Heavy Printing Window Month Start], "(Set Type not found)", 0, 1)</f>
        <v/>
      </c>
      <c r="P302" s="28">
        <f>tbl_MTG_Set[[#This Row],[Released On]]+tbl_MTG_Set[[#This Row],[Heavy Printing Window Month Start]]*365.25/12</f>
        <v/>
      </c>
      <c r="Q302" s="19">
        <f>_xlfn.xlookup(tbl_MTG_Set[[#This Row],[Type Name]], tbl_MTG_Set_Type[Set Type], tbl_MTG_Set_Type[Heavy Printing Window Month End], "(Set Type not found)", 0, 1)</f>
        <v/>
      </c>
      <c r="R302" s="28">
        <f>tbl_MTG_Set[[#This Row],[Released On]]+tbl_MTG_Set[[#This Row],[Heavy Printing Window Month End]]*365.25/12</f>
        <v/>
      </c>
      <c r="S302" s="28">
        <f>AND(NOW()&gt;=tbl_MTG_Set[[#This Row],[Heavy Printing Window Start]], NOW()&lt;=tbl_MTG_Set[[#This Row],[Heavy Printing Window End]])</f>
        <v/>
      </c>
      <c r="T302" s="19">
        <f>_xlfn.xlookup(tbl_MTG_Set[[#This Row],[Type Name]], tbl_MTG_Set_Type[Set Type], tbl_MTG_Set_Type[Sell Window Month Start], "(Set Type not found)", 0, 1)</f>
        <v/>
      </c>
      <c r="U302" s="28">
        <f>tbl_MTG_Set[[#This Row],[Released On]]+tbl_MTG_Set[[#This Row],[Sell Window Month Start]]*365.25/12</f>
        <v/>
      </c>
      <c r="V302" s="19">
        <f>_xlfn.xlookup(tbl_MTG_Set[[#This Row],[Type Name]], tbl_MTG_Set_Type[Set Type], tbl_MTG_Set_Type[Sell Window Month End], "(Set Type not found)", 0, 1)</f>
        <v/>
      </c>
      <c r="W302" s="28">
        <f>tbl_MTG_Set[[#This Row],[Released On]]+tbl_MTG_Set[[#This Row],[Sell Window Month End]]*365.25/12</f>
        <v/>
      </c>
      <c r="X302" s="28">
        <f>AND(NOW()&gt;=tbl_MTG_Set[[#This Row],[Sell Window Start]], NOW()&lt;=tbl_MTG_Set[[#This Row],[Sell Window End]])</f>
        <v/>
      </c>
      <c r="AG302" s="23" t="n"/>
      <c r="AH302" s="23" t="n"/>
      <c r="AJ302" s="23">
        <f t="array" ref="AJ302:AJ302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302" s="23">
        <f t="array" ref="AK302:AK302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302" s="24">
        <f>_xlfn.xlookup(tbl_MTG_Set[[#This Row],[Play Booster Box Product Id]], tbl_Product[Product Id], tbl_Product[Pack Size])</f>
        <v/>
      </c>
      <c r="AM302" s="23">
        <f>(tbl_MTG_Set[[#This Row],[Play Booster Box Cost]]+v_Item_Shipping_Cost_In)/tbl_MTG_Set[[#This Row],[Play Booster Box Size]]</f>
        <v/>
      </c>
      <c r="AN302" s="23" t="n"/>
      <c r="AO302" s="23" t="n"/>
      <c r="AP302" s="23" t="n"/>
      <c r="AQ302" s="23" t="n"/>
      <c r="AT302" s="23">
        <f>tbl_MTG_Set[[#This Row],[Play Booster Sell Price CardMarket]]*tbl_MTG_Set[[#This Row],[Play Booster Expected Market Value]]/tbl_MTG_Set[[#This Row],[Play Boost Sealed Market Value]]</f>
        <v/>
      </c>
    </row>
    <row r="303" ht="15" customHeight="1" s="20">
      <c r="A303" s="19" t="n">
        <v>87</v>
      </c>
      <c r="B303" s="19" t="inlineStr">
        <is>
          <t>Duskmourn: House of Horror Art Series ADSK</t>
        </is>
      </c>
      <c r="C303" s="19" t="n">
        <v>54</v>
      </c>
      <c r="D303" s="28" t="n">
        <v>45562</v>
      </c>
      <c r="E303" s="19" t="inlineStr">
        <is>
          <t>Standard Expansion</t>
        </is>
      </c>
      <c r="F303" s="19" t="inlineStr">
        <is>
          <t>en es fr de it pt ja ko ru 汉语 漢語</t>
        </is>
      </c>
      <c r="G303" s="19" t="n">
        <v>120</v>
      </c>
      <c r="H303" s="19">
        <f>MONTH(NOW())+12*YEAR(NOW())-MONTH(tbl_MTG_Set[[#This Row],[Released On]])-12*YEAR(tbl_MTG_Set[[#This Row],[Released On]])</f>
        <v/>
      </c>
      <c r="I303" s="19">
        <f>_xlfn.xlookup(tbl_MTG_Set[[#This Row],[Type Name]], tbl_MTG_Set_Type[Set Type], tbl_MTG_Set_Type[Index], "(Set Type not found)")</f>
        <v/>
      </c>
      <c r="J303" s="19">
        <f>_xlfn.xlookup(tbl_MTG_Set[[#This Row],[Type Name]], tbl_MTG_Set_Type[Set Type], tbl_MTG_Set_Type[Buy Window Month Start], "(Set Type not found)")</f>
        <v/>
      </c>
      <c r="K303" s="28">
        <f>tbl_MTG_Set[[#This Row],[Released On]]+tbl_MTG_Set[[#This Row],[Buy Window Month Start]]*365.25/12</f>
        <v/>
      </c>
      <c r="L303" s="19">
        <f>_xlfn.xlookup(tbl_MTG_Set[[#This Row],[Type Name]], tbl_MTG_Set_Type[Set Type], tbl_MTG_Set_Type[Buy Window Month End], "(Set Type not found)", 0, 1)</f>
        <v/>
      </c>
      <c r="M303" s="28">
        <f>tbl_MTG_Set[[#This Row],[Released On]]+tbl_MTG_Set[[#This Row],[Buy Window Month End]]*365.25/12</f>
        <v/>
      </c>
      <c r="N303" s="28">
        <f>AND(NOW()&gt;=tbl_MTG_Set[[#This Row],[Buy Window Start]], NOW()&lt;=tbl_MTG_Set[[#This Row],[Buy Window End]])</f>
        <v/>
      </c>
      <c r="O303" s="19">
        <f>_xlfn.xlookup(tbl_MTG_Set[[#This Row],[Type Name]], tbl_MTG_Set_Type[Set Type], tbl_MTG_Set_Type[Heavy Printing Window Month Start], "(Set Type not found)", 0, 1)</f>
        <v/>
      </c>
      <c r="P303" s="28">
        <f>tbl_MTG_Set[[#This Row],[Released On]]+tbl_MTG_Set[[#This Row],[Heavy Printing Window Month Start]]*365.25/12</f>
        <v/>
      </c>
      <c r="Q303" s="19">
        <f>_xlfn.xlookup(tbl_MTG_Set[[#This Row],[Type Name]], tbl_MTG_Set_Type[Set Type], tbl_MTG_Set_Type[Heavy Printing Window Month End], "(Set Type not found)", 0, 1)</f>
        <v/>
      </c>
      <c r="R303" s="28">
        <f>tbl_MTG_Set[[#This Row],[Released On]]+tbl_MTG_Set[[#This Row],[Heavy Printing Window Month End]]*365.25/12</f>
        <v/>
      </c>
      <c r="S303" s="28">
        <f>AND(NOW()&gt;=tbl_MTG_Set[[#This Row],[Heavy Printing Window Start]], NOW()&lt;=tbl_MTG_Set[[#This Row],[Heavy Printing Window End]])</f>
        <v/>
      </c>
      <c r="T303" s="19">
        <f>_xlfn.xlookup(tbl_MTG_Set[[#This Row],[Type Name]], tbl_MTG_Set_Type[Set Type], tbl_MTG_Set_Type[Sell Window Month Start], "(Set Type not found)", 0, 1)</f>
        <v/>
      </c>
      <c r="U303" s="28">
        <f>tbl_MTG_Set[[#This Row],[Released On]]+tbl_MTG_Set[[#This Row],[Sell Window Month Start]]*365.25/12</f>
        <v/>
      </c>
      <c r="V303" s="19">
        <f>_xlfn.xlookup(tbl_MTG_Set[[#This Row],[Type Name]], tbl_MTG_Set_Type[Set Type], tbl_MTG_Set_Type[Sell Window Month End], "(Set Type not found)", 0, 1)</f>
        <v/>
      </c>
      <c r="W303" s="28">
        <f>tbl_MTG_Set[[#This Row],[Released On]]+tbl_MTG_Set[[#This Row],[Sell Window Month End]]*365.25/12</f>
        <v/>
      </c>
      <c r="X303" s="28">
        <f>AND(NOW()&gt;=tbl_MTG_Set[[#This Row],[Sell Window Start]], NOW()&lt;=tbl_MTG_Set[[#This Row],[Sell Window End]])</f>
        <v/>
      </c>
      <c r="AG303" s="23" t="n"/>
      <c r="AH303" s="23" t="n"/>
      <c r="AJ303" s="23">
        <f t="array" ref="AJ303:AJ303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303" s="23">
        <f t="array" ref="AK303:AK303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303" s="24">
        <f>_xlfn.xlookup(tbl_MTG_Set[[#This Row],[Play Booster Box Product Id]], tbl_Product[Product Id], tbl_Product[Pack Size])</f>
        <v/>
      </c>
      <c r="AM303" s="23">
        <f>(tbl_MTG_Set[[#This Row],[Play Booster Box Cost]]+v_Item_Shipping_Cost_In)/tbl_MTG_Set[[#This Row],[Play Booster Box Size]]</f>
        <v/>
      </c>
      <c r="AN303" s="23" t="n"/>
      <c r="AO303" s="23" t="n"/>
      <c r="AP303" s="23" t="n"/>
      <c r="AQ303" s="23" t="n"/>
      <c r="AT303" s="23">
        <f>tbl_MTG_Set[[#This Row],[Play Booster Sell Price CardMarket]]*tbl_MTG_Set[[#This Row],[Play Booster Expected Market Value]]/tbl_MTG_Set[[#This Row],[Play Boost Sealed Market Value]]</f>
        <v/>
      </c>
    </row>
    <row r="304" ht="15" customHeight="1" s="20">
      <c r="A304" s="19" t="n">
        <v>85</v>
      </c>
      <c r="B304" s="19" t="inlineStr">
        <is>
          <t>Duskmourn: House of Horror Commander DSC</t>
        </is>
      </c>
      <c r="C304" s="19" t="n">
        <v>373</v>
      </c>
      <c r="D304" s="28" t="n">
        <v>45562</v>
      </c>
      <c r="E304" s="19" t="inlineStr">
        <is>
          <t>Standard Expansion</t>
        </is>
      </c>
      <c r="F304" s="19" t="inlineStr">
        <is>
          <t>en es fr de it pt ja ko ru 汉语 漢語</t>
        </is>
      </c>
      <c r="G304" s="19" t="n">
        <v>116</v>
      </c>
      <c r="H304" s="19">
        <f>MONTH(NOW())+12*YEAR(NOW())-MONTH(tbl_MTG_Set[[#This Row],[Released On]])-12*YEAR(tbl_MTG_Set[[#This Row],[Released On]])</f>
        <v/>
      </c>
      <c r="I304" s="19">
        <f>_xlfn.xlookup(tbl_MTG_Set[[#This Row],[Type Name]], tbl_MTG_Set_Type[Set Type], tbl_MTG_Set_Type[Index], "(Set Type not found)")</f>
        <v/>
      </c>
      <c r="J304" s="19">
        <f>_xlfn.xlookup(tbl_MTG_Set[[#This Row],[Type Name]], tbl_MTG_Set_Type[Set Type], tbl_MTG_Set_Type[Buy Window Month Start], "(Set Type not found)")</f>
        <v/>
      </c>
      <c r="K304" s="28">
        <f>tbl_MTG_Set[[#This Row],[Released On]]+tbl_MTG_Set[[#This Row],[Buy Window Month Start]]*365.25/12</f>
        <v/>
      </c>
      <c r="L304" s="19">
        <f>_xlfn.xlookup(tbl_MTG_Set[[#This Row],[Type Name]], tbl_MTG_Set_Type[Set Type], tbl_MTG_Set_Type[Buy Window Month End], "(Set Type not found)", 0, 1)</f>
        <v/>
      </c>
      <c r="M304" s="28">
        <f>tbl_MTG_Set[[#This Row],[Released On]]+tbl_MTG_Set[[#This Row],[Buy Window Month End]]*365.25/12</f>
        <v/>
      </c>
      <c r="N304" s="28">
        <f>AND(NOW()&gt;=tbl_MTG_Set[[#This Row],[Buy Window Start]], NOW()&lt;=tbl_MTG_Set[[#This Row],[Buy Window End]])</f>
        <v/>
      </c>
      <c r="O304" s="19">
        <f>_xlfn.xlookup(tbl_MTG_Set[[#This Row],[Type Name]], tbl_MTG_Set_Type[Set Type], tbl_MTG_Set_Type[Heavy Printing Window Month Start], "(Set Type not found)", 0, 1)</f>
        <v/>
      </c>
      <c r="P304" s="28">
        <f>tbl_MTG_Set[[#This Row],[Released On]]+tbl_MTG_Set[[#This Row],[Heavy Printing Window Month Start]]*365.25/12</f>
        <v/>
      </c>
      <c r="Q304" s="19">
        <f>_xlfn.xlookup(tbl_MTG_Set[[#This Row],[Type Name]], tbl_MTG_Set_Type[Set Type], tbl_MTG_Set_Type[Heavy Printing Window Month End], "(Set Type not found)", 0, 1)</f>
        <v/>
      </c>
      <c r="R304" s="28">
        <f>tbl_MTG_Set[[#This Row],[Released On]]+tbl_MTG_Set[[#This Row],[Heavy Printing Window Month End]]*365.25/12</f>
        <v/>
      </c>
      <c r="S304" s="28">
        <f>AND(NOW()&gt;=tbl_MTG_Set[[#This Row],[Heavy Printing Window Start]], NOW()&lt;=tbl_MTG_Set[[#This Row],[Heavy Printing Window End]])</f>
        <v/>
      </c>
      <c r="T304" s="19">
        <f>_xlfn.xlookup(tbl_MTG_Set[[#This Row],[Type Name]], tbl_MTG_Set_Type[Set Type], tbl_MTG_Set_Type[Sell Window Month Start], "(Set Type not found)", 0, 1)</f>
        <v/>
      </c>
      <c r="U304" s="28">
        <f>tbl_MTG_Set[[#This Row],[Released On]]+tbl_MTG_Set[[#This Row],[Sell Window Month Start]]*365.25/12</f>
        <v/>
      </c>
      <c r="V304" s="19">
        <f>_xlfn.xlookup(tbl_MTG_Set[[#This Row],[Type Name]], tbl_MTG_Set_Type[Set Type], tbl_MTG_Set_Type[Sell Window Month End], "(Set Type not found)", 0, 1)</f>
        <v/>
      </c>
      <c r="W304" s="28">
        <f>tbl_MTG_Set[[#This Row],[Released On]]+tbl_MTG_Set[[#This Row],[Sell Window Month End]]*365.25/12</f>
        <v/>
      </c>
      <c r="X304" s="28">
        <f>AND(NOW()&gt;=tbl_MTG_Set[[#This Row],[Sell Window Start]], NOW()&lt;=tbl_MTG_Set[[#This Row],[Sell Window End]])</f>
        <v/>
      </c>
      <c r="AG304" s="23" t="n"/>
      <c r="AH304" s="23" t="n"/>
      <c r="AJ304" s="23">
        <f t="array" ref="AJ304:AJ304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304" s="23">
        <f t="array" ref="AK304:AK304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304" s="24">
        <f>_xlfn.xlookup(tbl_MTG_Set[[#This Row],[Play Booster Box Product Id]], tbl_Product[Product Id], tbl_Product[Pack Size])</f>
        <v/>
      </c>
      <c r="AM304" s="23">
        <f>(tbl_MTG_Set[[#This Row],[Play Booster Box Cost]]+v_Item_Shipping_Cost_In)/tbl_MTG_Set[[#This Row],[Play Booster Box Size]]</f>
        <v/>
      </c>
      <c r="AN304" s="23" t="n"/>
      <c r="AO304" s="23" t="n"/>
      <c r="AP304" s="23" t="n"/>
      <c r="AQ304" s="23" t="n"/>
      <c r="AT304" s="23">
        <f>tbl_MTG_Set[[#This Row],[Play Booster Sell Price CardMarket]]*tbl_MTG_Set[[#This Row],[Play Booster Expected Market Value]]/tbl_MTG_Set[[#This Row],[Play Boost Sealed Market Value]]</f>
        <v/>
      </c>
    </row>
    <row r="305" ht="15" customHeight="1" s="20">
      <c r="A305" s="19" t="n">
        <v>442</v>
      </c>
      <c r="B305" s="19" t="inlineStr">
        <is>
          <t>War of the Spark WAR</t>
        </is>
      </c>
      <c r="C305" s="19" t="n">
        <v>312</v>
      </c>
      <c r="D305" s="28" t="n">
        <v>43588</v>
      </c>
      <c r="E305" s="19" t="inlineStr">
        <is>
          <t>Standard Expansion</t>
        </is>
      </c>
      <c r="F305" s="19" t="inlineStr">
        <is>
          <t>en es fr de it pt ja ko ru 汉语 漢語</t>
        </is>
      </c>
      <c r="G305" s="19" t="n">
        <v>830</v>
      </c>
      <c r="H305" s="19">
        <f>MONTH(NOW())+12*YEAR(NOW())-MONTH(tbl_MTG_Set[[#This Row],[Released On]])-12*YEAR(tbl_MTG_Set[[#This Row],[Released On]])</f>
        <v/>
      </c>
      <c r="I305" s="19">
        <f>_xlfn.xlookup(tbl_MTG_Set[[#This Row],[Type Name]], tbl_MTG_Set_Type[Set Type], tbl_MTG_Set_Type[Index], "(Set Type not found)")</f>
        <v/>
      </c>
      <c r="J305" s="19">
        <f>_xlfn.xlookup(tbl_MTG_Set[[#This Row],[Type Name]], tbl_MTG_Set_Type[Set Type], tbl_MTG_Set_Type[Buy Window Month Start], "(Set Type not found)")</f>
        <v/>
      </c>
      <c r="K305" s="28">
        <f>tbl_MTG_Set[[#This Row],[Released On]]+tbl_MTG_Set[[#This Row],[Buy Window Month Start]]*365.25/12</f>
        <v/>
      </c>
      <c r="L305" s="19">
        <f>_xlfn.xlookup(tbl_MTG_Set[[#This Row],[Type Name]], tbl_MTG_Set_Type[Set Type], tbl_MTG_Set_Type[Buy Window Month End], "(Set Type not found)", 0, 1)</f>
        <v/>
      </c>
      <c r="M305" s="28">
        <f>tbl_MTG_Set[[#This Row],[Released On]]+tbl_MTG_Set[[#This Row],[Buy Window Month End]]*365.25/12</f>
        <v/>
      </c>
      <c r="N305" s="28">
        <f>AND(NOW()&gt;=tbl_MTG_Set[[#This Row],[Buy Window Start]], NOW()&lt;=tbl_MTG_Set[[#This Row],[Buy Window End]])</f>
        <v/>
      </c>
      <c r="O305" s="19">
        <f>_xlfn.xlookup(tbl_MTG_Set[[#This Row],[Type Name]], tbl_MTG_Set_Type[Set Type], tbl_MTG_Set_Type[Heavy Printing Window Month Start], "(Set Type not found)", 0, 1)</f>
        <v/>
      </c>
      <c r="P305" s="28">
        <f>tbl_MTG_Set[[#This Row],[Released On]]+tbl_MTG_Set[[#This Row],[Heavy Printing Window Month Start]]*365.25/12</f>
        <v/>
      </c>
      <c r="Q305" s="19">
        <f>_xlfn.xlookup(tbl_MTG_Set[[#This Row],[Type Name]], tbl_MTG_Set_Type[Set Type], tbl_MTG_Set_Type[Heavy Printing Window Month End], "(Set Type not found)", 0, 1)</f>
        <v/>
      </c>
      <c r="R305" s="28">
        <f>tbl_MTG_Set[[#This Row],[Released On]]+tbl_MTG_Set[[#This Row],[Heavy Printing Window Month End]]*365.25/12</f>
        <v/>
      </c>
      <c r="S305" s="28">
        <f>AND(NOW()&gt;=tbl_MTG_Set[[#This Row],[Heavy Printing Window Start]], NOW()&lt;=tbl_MTG_Set[[#This Row],[Heavy Printing Window End]])</f>
        <v/>
      </c>
      <c r="T305" s="19">
        <f>_xlfn.xlookup(tbl_MTG_Set[[#This Row],[Type Name]], tbl_MTG_Set_Type[Set Type], tbl_MTG_Set_Type[Sell Window Month Start], "(Set Type not found)", 0, 1)</f>
        <v/>
      </c>
      <c r="U305" s="28">
        <f>tbl_MTG_Set[[#This Row],[Released On]]+tbl_MTG_Set[[#This Row],[Sell Window Month Start]]*365.25/12</f>
        <v/>
      </c>
      <c r="V305" s="19">
        <f>_xlfn.xlookup(tbl_MTG_Set[[#This Row],[Type Name]], tbl_MTG_Set_Type[Set Type], tbl_MTG_Set_Type[Sell Window Month End], "(Set Type not found)", 0, 1)</f>
        <v/>
      </c>
      <c r="W305" s="28">
        <f>tbl_MTG_Set[[#This Row],[Released On]]+tbl_MTG_Set[[#This Row],[Sell Window Month End]]*365.25/12</f>
        <v/>
      </c>
      <c r="X305" s="28">
        <f>AND(NOW()&gt;=tbl_MTG_Set[[#This Row],[Sell Window Start]], NOW()&lt;=tbl_MTG_Set[[#This Row],[Sell Window End]])</f>
        <v/>
      </c>
      <c r="Y305" s="23" t="n">
        <v>128</v>
      </c>
      <c r="Z305" s="23" t="n">
        <v>170</v>
      </c>
      <c r="AD305" s="23">
        <f>(Y305+96/20)/36</f>
        <v/>
      </c>
      <c r="AE305" s="23">
        <f>(Z305+96/20)/36</f>
        <v/>
      </c>
      <c r="AG305" s="23" t="n"/>
      <c r="AH305" s="23" t="n"/>
      <c r="AI305" s="24" t="n">
        <v>53</v>
      </c>
      <c r="AJ305" s="23">
        <f t="array" ref="AJ305:AJ305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305" s="23">
        <f t="array" ref="AK305:AK305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305" s="24">
        <f>_xlfn.xlookup(tbl_MTG_Set[[#This Row],[Play Booster Box Product Id]], tbl_Product[Product Id], tbl_Product[Pack Size])</f>
        <v/>
      </c>
      <c r="AM305" s="23">
        <f>(tbl_MTG_Set[[#This Row],[Play Booster Box Cost]]+v_Item_Shipping_Cost_In)/tbl_MTG_Set[[#This Row],[Play Booster Box Size]]</f>
        <v/>
      </c>
      <c r="AN305" s="23" t="n">
        <v>5</v>
      </c>
      <c r="AO305" s="23" t="n">
        <v>5</v>
      </c>
      <c r="AP305" s="23">
        <f>IF(ISERROR(tbl_MTG_Set[[#This Row],[Play Booster Sell Price CardMarket]]-tbl_MTG_Set[[#This Row],[Play Booster Cost]]-v_Item_Shipping_Cost_Out), -999, tbl_MTG_Set[[#This Row],[Play Booster Sell Price CardMarket]]-tbl_MTG_Set[[#This Row],[Play Booster Cost]]-v_Item_Shipping_Cost_Out)</f>
        <v/>
      </c>
      <c r="AQ305" s="19" t="inlineStr">
        <is>
          <t>https://www.mtgstocks.com/sets/324-war-of-the-spark#ev</t>
        </is>
      </c>
      <c r="AT305" s="23">
        <f>tbl_MTG_Set[[#This Row],[Play Booster Sell Price CardMarket]]*tbl_MTG_Set[[#This Row],[Play Booster Expected Market Value]]/tbl_MTG_Set[[#This Row],[Play Boost Sealed Market Value]]</f>
        <v/>
      </c>
    </row>
    <row r="306" ht="15" customHeight="1" s="20">
      <c r="A306" s="19" t="n">
        <v>82</v>
      </c>
      <c r="B306" s="19" t="inlineStr">
        <is>
          <t>Duskmourn: House of Horror Promos PDSK</t>
        </is>
      </c>
      <c r="C306" s="19" t="n">
        <v>160</v>
      </c>
      <c r="D306" s="28" t="n">
        <v>45562</v>
      </c>
      <c r="E306" s="19" t="inlineStr">
        <is>
          <t>Standard Expansion</t>
        </is>
      </c>
      <c r="F306" s="19" t="inlineStr">
        <is>
          <t>en es fr de it pt ja ko ru 汉语 漢語</t>
        </is>
      </c>
      <c r="G306" s="19" t="n">
        <v>110</v>
      </c>
      <c r="H306" s="19">
        <f>MONTH(NOW())+12*YEAR(NOW())-MONTH(tbl_MTG_Set[[#This Row],[Released On]])-12*YEAR(tbl_MTG_Set[[#This Row],[Released On]])</f>
        <v/>
      </c>
      <c r="I306" s="19">
        <f>_xlfn.xlookup(tbl_MTG_Set[[#This Row],[Type Name]], tbl_MTG_Set_Type[Set Type], tbl_MTG_Set_Type[Index], "(Set Type not found)")</f>
        <v/>
      </c>
      <c r="J306" s="19">
        <f>_xlfn.xlookup(tbl_MTG_Set[[#This Row],[Type Name]], tbl_MTG_Set_Type[Set Type], tbl_MTG_Set_Type[Buy Window Month Start], "(Set Type not found)")</f>
        <v/>
      </c>
      <c r="K306" s="28">
        <f>tbl_MTG_Set[[#This Row],[Released On]]+tbl_MTG_Set[[#This Row],[Buy Window Month Start]]*365.25/12</f>
        <v/>
      </c>
      <c r="L306" s="19">
        <f>_xlfn.xlookup(tbl_MTG_Set[[#This Row],[Type Name]], tbl_MTG_Set_Type[Set Type], tbl_MTG_Set_Type[Buy Window Month End], "(Set Type not found)", 0, 1)</f>
        <v/>
      </c>
      <c r="M306" s="28">
        <f>tbl_MTG_Set[[#This Row],[Released On]]+tbl_MTG_Set[[#This Row],[Buy Window Month End]]*365.25/12</f>
        <v/>
      </c>
      <c r="N306" s="28">
        <f>AND(NOW()&gt;=tbl_MTG_Set[[#This Row],[Buy Window Start]], NOW()&lt;=tbl_MTG_Set[[#This Row],[Buy Window End]])</f>
        <v/>
      </c>
      <c r="O306" s="19">
        <f>_xlfn.xlookup(tbl_MTG_Set[[#This Row],[Type Name]], tbl_MTG_Set_Type[Set Type], tbl_MTG_Set_Type[Heavy Printing Window Month Start], "(Set Type not found)", 0, 1)</f>
        <v/>
      </c>
      <c r="P306" s="28">
        <f>tbl_MTG_Set[[#This Row],[Released On]]+tbl_MTG_Set[[#This Row],[Heavy Printing Window Month Start]]*365.25/12</f>
        <v/>
      </c>
      <c r="Q306" s="19">
        <f>_xlfn.xlookup(tbl_MTG_Set[[#This Row],[Type Name]], tbl_MTG_Set_Type[Set Type], tbl_MTG_Set_Type[Heavy Printing Window Month End], "(Set Type not found)", 0, 1)</f>
        <v/>
      </c>
      <c r="R306" s="28">
        <f>tbl_MTG_Set[[#This Row],[Released On]]+tbl_MTG_Set[[#This Row],[Heavy Printing Window Month End]]*365.25/12</f>
        <v/>
      </c>
      <c r="S306" s="28">
        <f>AND(NOW()&gt;=tbl_MTG_Set[[#This Row],[Heavy Printing Window Start]], NOW()&lt;=tbl_MTG_Set[[#This Row],[Heavy Printing Window End]])</f>
        <v/>
      </c>
      <c r="T306" s="19">
        <f>_xlfn.xlookup(tbl_MTG_Set[[#This Row],[Type Name]], tbl_MTG_Set_Type[Set Type], tbl_MTG_Set_Type[Sell Window Month Start], "(Set Type not found)", 0, 1)</f>
        <v/>
      </c>
      <c r="U306" s="28">
        <f>tbl_MTG_Set[[#This Row],[Released On]]+tbl_MTG_Set[[#This Row],[Sell Window Month Start]]*365.25/12</f>
        <v/>
      </c>
      <c r="V306" s="19">
        <f>_xlfn.xlookup(tbl_MTG_Set[[#This Row],[Type Name]], tbl_MTG_Set_Type[Set Type], tbl_MTG_Set_Type[Sell Window Month End], "(Set Type not found)", 0, 1)</f>
        <v/>
      </c>
      <c r="W306" s="28">
        <f>tbl_MTG_Set[[#This Row],[Released On]]+tbl_MTG_Set[[#This Row],[Sell Window Month End]]*365.25/12</f>
        <v/>
      </c>
      <c r="X306" s="28">
        <f>AND(NOW()&gt;=tbl_MTG_Set[[#This Row],[Sell Window Start]], NOW()&lt;=tbl_MTG_Set[[#This Row],[Sell Window End]])</f>
        <v/>
      </c>
      <c r="AG306" s="23" t="n"/>
      <c r="AH306" s="23" t="n"/>
      <c r="AJ306" s="23">
        <f t="array" ref="AJ306:AJ306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306" s="23">
        <f t="array" ref="AK306:AK306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306" s="24">
        <f>_xlfn.xlookup(tbl_MTG_Set[[#This Row],[Play Booster Box Product Id]], tbl_Product[Product Id], tbl_Product[Pack Size])</f>
        <v/>
      </c>
      <c r="AM306" s="23">
        <f>(tbl_MTG_Set[[#This Row],[Play Booster Box Cost]]+v_Item_Shipping_Cost_In)/tbl_MTG_Set[[#This Row],[Play Booster Box Size]]</f>
        <v/>
      </c>
      <c r="AN306" s="23" t="n"/>
      <c r="AO306" s="23" t="n"/>
      <c r="AP306" s="23" t="n"/>
      <c r="AQ306" s="23" t="n"/>
      <c r="AT306" s="23">
        <f>tbl_MTG_Set[[#This Row],[Play Booster Sell Price CardMarket]]*tbl_MTG_Set[[#This Row],[Play Booster Expected Market Value]]/tbl_MTG_Set[[#This Row],[Play Boost Sealed Market Value]]</f>
        <v/>
      </c>
    </row>
    <row r="307" ht="15" customHeight="1" s="20">
      <c r="A307" s="19" t="n">
        <v>83</v>
      </c>
      <c r="B307" s="19" t="inlineStr">
        <is>
          <t>Duskmourn: House of Horror Tokens TDSK</t>
        </is>
      </c>
      <c r="C307" s="19" t="n">
        <v>19</v>
      </c>
      <c r="D307" s="28" t="n">
        <v>45562</v>
      </c>
      <c r="E307" s="19" t="inlineStr">
        <is>
          <t>Standard Expansion</t>
        </is>
      </c>
      <c r="F307" s="19" t="inlineStr">
        <is>
          <t>en es fr de it pt ja ko ru 汉语 漢語</t>
        </is>
      </c>
      <c r="G307" s="19" t="n">
        <v>112</v>
      </c>
      <c r="H307" s="19">
        <f>MONTH(NOW())+12*YEAR(NOW())-MONTH(tbl_MTG_Set[[#This Row],[Released On]])-12*YEAR(tbl_MTG_Set[[#This Row],[Released On]])</f>
        <v/>
      </c>
      <c r="I307" s="19">
        <f>_xlfn.xlookup(tbl_MTG_Set[[#This Row],[Type Name]], tbl_MTG_Set_Type[Set Type], tbl_MTG_Set_Type[Index], "(Set Type not found)")</f>
        <v/>
      </c>
      <c r="J307" s="19">
        <f>_xlfn.xlookup(tbl_MTG_Set[[#This Row],[Type Name]], tbl_MTG_Set_Type[Set Type], tbl_MTG_Set_Type[Buy Window Month Start], "(Set Type not found)")</f>
        <v/>
      </c>
      <c r="K307" s="28">
        <f>tbl_MTG_Set[[#This Row],[Released On]]+tbl_MTG_Set[[#This Row],[Buy Window Month Start]]*365.25/12</f>
        <v/>
      </c>
      <c r="L307" s="19">
        <f>_xlfn.xlookup(tbl_MTG_Set[[#This Row],[Type Name]], tbl_MTG_Set_Type[Set Type], tbl_MTG_Set_Type[Buy Window Month End], "(Set Type not found)", 0, 1)</f>
        <v/>
      </c>
      <c r="M307" s="28">
        <f>tbl_MTG_Set[[#This Row],[Released On]]+tbl_MTG_Set[[#This Row],[Buy Window Month End]]*365.25/12</f>
        <v/>
      </c>
      <c r="N307" s="28">
        <f>AND(NOW()&gt;=tbl_MTG_Set[[#This Row],[Buy Window Start]], NOW()&lt;=tbl_MTG_Set[[#This Row],[Buy Window End]])</f>
        <v/>
      </c>
      <c r="O307" s="19">
        <f>_xlfn.xlookup(tbl_MTG_Set[[#This Row],[Type Name]], tbl_MTG_Set_Type[Set Type], tbl_MTG_Set_Type[Heavy Printing Window Month Start], "(Set Type not found)", 0, 1)</f>
        <v/>
      </c>
      <c r="P307" s="28">
        <f>tbl_MTG_Set[[#This Row],[Released On]]+tbl_MTG_Set[[#This Row],[Heavy Printing Window Month Start]]*365.25/12</f>
        <v/>
      </c>
      <c r="Q307" s="19">
        <f>_xlfn.xlookup(tbl_MTG_Set[[#This Row],[Type Name]], tbl_MTG_Set_Type[Set Type], tbl_MTG_Set_Type[Heavy Printing Window Month End], "(Set Type not found)", 0, 1)</f>
        <v/>
      </c>
      <c r="R307" s="28">
        <f>tbl_MTG_Set[[#This Row],[Released On]]+tbl_MTG_Set[[#This Row],[Heavy Printing Window Month End]]*365.25/12</f>
        <v/>
      </c>
      <c r="S307" s="28">
        <f>AND(NOW()&gt;=tbl_MTG_Set[[#This Row],[Heavy Printing Window Start]], NOW()&lt;=tbl_MTG_Set[[#This Row],[Heavy Printing Window End]])</f>
        <v/>
      </c>
      <c r="T307" s="19">
        <f>_xlfn.xlookup(tbl_MTG_Set[[#This Row],[Type Name]], tbl_MTG_Set_Type[Set Type], tbl_MTG_Set_Type[Sell Window Month Start], "(Set Type not found)", 0, 1)</f>
        <v/>
      </c>
      <c r="U307" s="28">
        <f>tbl_MTG_Set[[#This Row],[Released On]]+tbl_MTG_Set[[#This Row],[Sell Window Month Start]]*365.25/12</f>
        <v/>
      </c>
      <c r="V307" s="19">
        <f>_xlfn.xlookup(tbl_MTG_Set[[#This Row],[Type Name]], tbl_MTG_Set_Type[Set Type], tbl_MTG_Set_Type[Sell Window Month End], "(Set Type not found)", 0, 1)</f>
        <v/>
      </c>
      <c r="W307" s="28">
        <f>tbl_MTG_Set[[#This Row],[Released On]]+tbl_MTG_Set[[#This Row],[Sell Window Month End]]*365.25/12</f>
        <v/>
      </c>
      <c r="X307" s="28">
        <f>AND(NOW()&gt;=tbl_MTG_Set[[#This Row],[Sell Window Start]], NOW()&lt;=tbl_MTG_Set[[#This Row],[Sell Window End]])</f>
        <v/>
      </c>
      <c r="AG307" s="23" t="n"/>
      <c r="AH307" s="23" t="n"/>
      <c r="AJ307" s="23">
        <f t="array" ref="AJ307:AJ307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307" s="23">
        <f t="array" ref="AK307:AK307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307" s="24">
        <f>_xlfn.xlookup(tbl_MTG_Set[[#This Row],[Play Booster Box Product Id]], tbl_Product[Product Id], tbl_Product[Pack Size])</f>
        <v/>
      </c>
      <c r="AM307" s="23">
        <f>(tbl_MTG_Set[[#This Row],[Play Booster Box Cost]]+v_Item_Shipping_Cost_In)/tbl_MTG_Set[[#This Row],[Play Booster Box Size]]</f>
        <v/>
      </c>
      <c r="AN307" s="23" t="n"/>
      <c r="AO307" s="23" t="n"/>
      <c r="AP307" s="23" t="n"/>
      <c r="AQ307" s="23" t="n"/>
      <c r="AT307" s="23">
        <f>tbl_MTG_Set[[#This Row],[Play Booster Sell Price CardMarket]]*tbl_MTG_Set[[#This Row],[Play Booster Expected Market Value]]/tbl_MTG_Set[[#This Row],[Play Boost Sealed Market Value]]</f>
        <v/>
      </c>
    </row>
    <row r="308" ht="15" customHeight="1" s="20">
      <c r="A308" s="19" t="n">
        <v>35</v>
      </c>
      <c r="B308" s="19" t="inlineStr">
        <is>
          <t>Edge of Eternities Art Series AEOE</t>
        </is>
      </c>
      <c r="C308" s="19" t="n">
        <v>54</v>
      </c>
      <c r="D308" s="28" t="n">
        <v>45870</v>
      </c>
      <c r="E308" s="19" t="inlineStr">
        <is>
          <t>Standard Expansion</t>
        </is>
      </c>
      <c r="F308" s="19" t="inlineStr">
        <is>
          <t>en es fr de it pt ja ko ru 汉语 漢語</t>
        </is>
      </c>
      <c r="G308" s="19" t="n">
        <v>36</v>
      </c>
      <c r="H308" s="19">
        <f>MONTH(NOW())+12*YEAR(NOW())-MONTH(tbl_MTG_Set[[#This Row],[Released On]])-12*YEAR(tbl_MTG_Set[[#This Row],[Released On]])</f>
        <v/>
      </c>
      <c r="I308" s="19">
        <f>_xlfn.xlookup(tbl_MTG_Set[[#This Row],[Type Name]], tbl_MTG_Set_Type[Set Type], tbl_MTG_Set_Type[Index], "(Set Type not found)")</f>
        <v/>
      </c>
      <c r="J308" s="19">
        <f>_xlfn.xlookup(tbl_MTG_Set[[#This Row],[Type Name]], tbl_MTG_Set_Type[Set Type], tbl_MTG_Set_Type[Buy Window Month Start], "(Set Type not found)")</f>
        <v/>
      </c>
      <c r="K308" s="28">
        <f>tbl_MTG_Set[[#This Row],[Released On]]+tbl_MTG_Set[[#This Row],[Buy Window Month Start]]*365.25/12</f>
        <v/>
      </c>
      <c r="L308" s="19">
        <f>_xlfn.xlookup(tbl_MTG_Set[[#This Row],[Type Name]], tbl_MTG_Set_Type[Set Type], tbl_MTG_Set_Type[Buy Window Month End], "(Set Type not found)", 0, 1)</f>
        <v/>
      </c>
      <c r="M308" s="28">
        <f>tbl_MTG_Set[[#This Row],[Released On]]+tbl_MTG_Set[[#This Row],[Buy Window Month End]]*365.25/12</f>
        <v/>
      </c>
      <c r="N308" s="28">
        <f>AND(NOW()&gt;=tbl_MTG_Set[[#This Row],[Buy Window Start]], NOW()&lt;=tbl_MTG_Set[[#This Row],[Buy Window End]])</f>
        <v/>
      </c>
      <c r="O308" s="19">
        <f>_xlfn.xlookup(tbl_MTG_Set[[#This Row],[Type Name]], tbl_MTG_Set_Type[Set Type], tbl_MTG_Set_Type[Heavy Printing Window Month Start], "(Set Type not found)", 0, 1)</f>
        <v/>
      </c>
      <c r="P308" s="28">
        <f>tbl_MTG_Set[[#This Row],[Released On]]+tbl_MTG_Set[[#This Row],[Heavy Printing Window Month Start]]*365.25/12</f>
        <v/>
      </c>
      <c r="Q308" s="19">
        <f>_xlfn.xlookup(tbl_MTG_Set[[#This Row],[Type Name]], tbl_MTG_Set_Type[Set Type], tbl_MTG_Set_Type[Heavy Printing Window Month End], "(Set Type not found)", 0, 1)</f>
        <v/>
      </c>
      <c r="R308" s="28">
        <f>tbl_MTG_Set[[#This Row],[Released On]]+tbl_MTG_Set[[#This Row],[Heavy Printing Window Month End]]*365.25/12</f>
        <v/>
      </c>
      <c r="S308" s="28">
        <f>AND(NOW()&gt;=tbl_MTG_Set[[#This Row],[Heavy Printing Window Start]], NOW()&lt;=tbl_MTG_Set[[#This Row],[Heavy Printing Window End]])</f>
        <v/>
      </c>
      <c r="T308" s="19">
        <f>_xlfn.xlookup(tbl_MTG_Set[[#This Row],[Type Name]], tbl_MTG_Set_Type[Set Type], tbl_MTG_Set_Type[Sell Window Month Start], "(Set Type not found)", 0, 1)</f>
        <v/>
      </c>
      <c r="U308" s="28">
        <f>tbl_MTG_Set[[#This Row],[Released On]]+tbl_MTG_Set[[#This Row],[Sell Window Month Start]]*365.25/12</f>
        <v/>
      </c>
      <c r="V308" s="19">
        <f>_xlfn.xlookup(tbl_MTG_Set[[#This Row],[Type Name]], tbl_MTG_Set_Type[Set Type], tbl_MTG_Set_Type[Sell Window Month End], "(Set Type not found)", 0, 1)</f>
        <v/>
      </c>
      <c r="W308" s="28">
        <f>tbl_MTG_Set[[#This Row],[Released On]]+tbl_MTG_Set[[#This Row],[Sell Window Month End]]*365.25/12</f>
        <v/>
      </c>
      <c r="X308" s="28">
        <f>AND(NOW()&gt;=tbl_MTG_Set[[#This Row],[Sell Window Start]], NOW()&lt;=tbl_MTG_Set[[#This Row],[Sell Window End]])</f>
        <v/>
      </c>
      <c r="AG308" s="23" t="n"/>
      <c r="AH308" s="23" t="n"/>
      <c r="AJ308" s="23">
        <f t="array" ref="AJ308:AJ308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308" s="23">
        <f t="array" ref="AK308:AK308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308" s="24">
        <f>_xlfn.xlookup(tbl_MTG_Set[[#This Row],[Play Booster Box Product Id]], tbl_Product[Product Id], tbl_Product[Pack Size])</f>
        <v/>
      </c>
      <c r="AM308" s="23">
        <f>(tbl_MTG_Set[[#This Row],[Play Booster Box Cost]]+v_Item_Shipping_Cost_In)/tbl_MTG_Set[[#This Row],[Play Booster Box Size]]</f>
        <v/>
      </c>
      <c r="AN308" s="23" t="n"/>
      <c r="AO308" s="23" t="n"/>
      <c r="AP308" s="23" t="n"/>
      <c r="AQ308" s="23" t="n"/>
      <c r="AT308" s="23">
        <f>tbl_MTG_Set[[#This Row],[Play Booster Sell Price CardMarket]]*tbl_MTG_Set[[#This Row],[Play Booster Expected Market Value]]/tbl_MTG_Set[[#This Row],[Play Boost Sealed Market Value]]</f>
        <v/>
      </c>
    </row>
    <row r="309" ht="15" customHeight="1" s="20">
      <c r="A309" s="19" t="n">
        <v>36</v>
      </c>
      <c r="B309" s="19" t="inlineStr">
        <is>
          <t>Edge of Eternities Commander EOC</t>
        </is>
      </c>
      <c r="C309" s="19" t="n">
        <v>191</v>
      </c>
      <c r="D309" s="28" t="n">
        <v>45870</v>
      </c>
      <c r="E309" s="19" t="inlineStr">
        <is>
          <t>Commander</t>
        </is>
      </c>
      <c r="F309" s="19" t="inlineStr">
        <is>
          <t>en es fr de it pt ja ko ru 汉语 漢語</t>
        </is>
      </c>
      <c r="G309" s="19" t="n">
        <v>37</v>
      </c>
      <c r="H309" s="19">
        <f>MONTH(NOW())+12*YEAR(NOW())-MONTH(tbl_MTG_Set[[#This Row],[Released On]])-12*YEAR(tbl_MTG_Set[[#This Row],[Released On]])</f>
        <v/>
      </c>
      <c r="I309" s="19">
        <f>_xlfn.xlookup(tbl_MTG_Set[[#This Row],[Type Name]], tbl_MTG_Set_Type[Set Type], tbl_MTG_Set_Type[Index], "(Set Type not found)")</f>
        <v/>
      </c>
      <c r="J309" s="19">
        <f>_xlfn.xlookup(tbl_MTG_Set[[#This Row],[Type Name]], tbl_MTG_Set_Type[Set Type], tbl_MTG_Set_Type[Buy Window Month Start], "(Set Type not found)")</f>
        <v/>
      </c>
      <c r="K309" s="28">
        <f>tbl_MTG_Set[[#This Row],[Released On]]+tbl_MTG_Set[[#This Row],[Buy Window Month Start]]*365.25/12</f>
        <v/>
      </c>
      <c r="L309" s="19">
        <f>_xlfn.xlookup(tbl_MTG_Set[[#This Row],[Type Name]], tbl_MTG_Set_Type[Set Type], tbl_MTG_Set_Type[Buy Window Month End], "(Set Type not found)", 0, 1)</f>
        <v/>
      </c>
      <c r="M309" s="28">
        <f>tbl_MTG_Set[[#This Row],[Released On]]+tbl_MTG_Set[[#This Row],[Buy Window Month End]]*365.25/12</f>
        <v/>
      </c>
      <c r="N309" s="28">
        <f>AND(NOW()&gt;=tbl_MTG_Set[[#This Row],[Buy Window Start]], NOW()&lt;=tbl_MTG_Set[[#This Row],[Buy Window End]])</f>
        <v/>
      </c>
      <c r="O309" s="19">
        <f>_xlfn.xlookup(tbl_MTG_Set[[#This Row],[Type Name]], tbl_MTG_Set_Type[Set Type], tbl_MTG_Set_Type[Heavy Printing Window Month Start], "(Set Type not found)", 0, 1)</f>
        <v/>
      </c>
      <c r="P309" s="28">
        <f>tbl_MTG_Set[[#This Row],[Released On]]+tbl_MTG_Set[[#This Row],[Heavy Printing Window Month Start]]*365.25/12</f>
        <v/>
      </c>
      <c r="Q309" s="19">
        <f>_xlfn.xlookup(tbl_MTG_Set[[#This Row],[Type Name]], tbl_MTG_Set_Type[Set Type], tbl_MTG_Set_Type[Heavy Printing Window Month End], "(Set Type not found)", 0, 1)</f>
        <v/>
      </c>
      <c r="R309" s="28">
        <f>tbl_MTG_Set[[#This Row],[Released On]]+tbl_MTG_Set[[#This Row],[Heavy Printing Window Month End]]*365.25/12</f>
        <v/>
      </c>
      <c r="S309" s="28">
        <f>AND(NOW()&gt;=tbl_MTG_Set[[#This Row],[Heavy Printing Window Start]], NOW()&lt;=tbl_MTG_Set[[#This Row],[Heavy Printing Window End]])</f>
        <v/>
      </c>
      <c r="T309" s="19">
        <f>_xlfn.xlookup(tbl_MTG_Set[[#This Row],[Type Name]], tbl_MTG_Set_Type[Set Type], tbl_MTG_Set_Type[Sell Window Month Start], "(Set Type not found)", 0, 1)</f>
        <v/>
      </c>
      <c r="U309" s="28">
        <f>tbl_MTG_Set[[#This Row],[Released On]]+tbl_MTG_Set[[#This Row],[Sell Window Month Start]]*365.25/12</f>
        <v/>
      </c>
      <c r="V309" s="19">
        <f>_xlfn.xlookup(tbl_MTG_Set[[#This Row],[Type Name]], tbl_MTG_Set_Type[Set Type], tbl_MTG_Set_Type[Sell Window Month End], "(Set Type not found)", 0, 1)</f>
        <v/>
      </c>
      <c r="W309" s="28">
        <f>tbl_MTG_Set[[#This Row],[Released On]]+tbl_MTG_Set[[#This Row],[Sell Window Month End]]*365.25/12</f>
        <v/>
      </c>
      <c r="X309" s="28">
        <f>AND(NOW()&gt;=tbl_MTG_Set[[#This Row],[Sell Window Start]], NOW()&lt;=tbl_MTG_Set[[#This Row],[Sell Window End]])</f>
        <v/>
      </c>
      <c r="AG309" s="23" t="n"/>
      <c r="AH309" s="23" t="n"/>
      <c r="AJ309" s="23">
        <f t="array" ref="AJ309:AJ309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309" s="23">
        <f t="array" ref="AK309:AK309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309" s="24">
        <f>_xlfn.xlookup(tbl_MTG_Set[[#This Row],[Play Booster Box Product Id]], tbl_Product[Product Id], tbl_Product[Pack Size])</f>
        <v/>
      </c>
      <c r="AM309" s="23">
        <f>(tbl_MTG_Set[[#This Row],[Play Booster Box Cost]]+v_Item_Shipping_Cost_In)/tbl_MTG_Set[[#This Row],[Play Booster Box Size]]</f>
        <v/>
      </c>
      <c r="AN309" s="23" t="n"/>
      <c r="AO309" s="23" t="n"/>
      <c r="AP309" s="23" t="n"/>
      <c r="AQ309" s="23" t="n"/>
      <c r="AT309" s="23">
        <f>tbl_MTG_Set[[#This Row],[Play Booster Sell Price CardMarket]]*tbl_MTG_Set[[#This Row],[Play Booster Expected Market Value]]/tbl_MTG_Set[[#This Row],[Play Boost Sealed Market Value]]</f>
        <v/>
      </c>
    </row>
    <row r="310" ht="15" customHeight="1" s="20">
      <c r="A310" s="19" t="n">
        <v>37</v>
      </c>
      <c r="B310" s="19" t="inlineStr">
        <is>
          <t>Edge of Eternities Commander Tokens TEOC</t>
        </is>
      </c>
      <c r="C310" s="19" t="n">
        <v>16</v>
      </c>
      <c r="D310" s="28" t="n">
        <v>45870</v>
      </c>
      <c r="E310" s="19" t="inlineStr">
        <is>
          <t>Commander</t>
        </is>
      </c>
      <c r="F310" s="19" t="inlineStr">
        <is>
          <t>en es fr de it pt ja ko ru 汉语 漢語</t>
        </is>
      </c>
      <c r="G310" s="19" t="n">
        <v>38</v>
      </c>
      <c r="H310" s="19">
        <f>MONTH(NOW())+12*YEAR(NOW())-MONTH(tbl_MTG_Set[[#This Row],[Released On]])-12*YEAR(tbl_MTG_Set[[#This Row],[Released On]])</f>
        <v/>
      </c>
      <c r="I310" s="19">
        <f>_xlfn.xlookup(tbl_MTG_Set[[#This Row],[Type Name]], tbl_MTG_Set_Type[Set Type], tbl_MTG_Set_Type[Index], "(Set Type not found)")</f>
        <v/>
      </c>
      <c r="J310" s="19">
        <f>_xlfn.xlookup(tbl_MTG_Set[[#This Row],[Type Name]], tbl_MTG_Set_Type[Set Type], tbl_MTG_Set_Type[Buy Window Month Start], "(Set Type not found)")</f>
        <v/>
      </c>
      <c r="K310" s="28">
        <f>tbl_MTG_Set[[#This Row],[Released On]]+tbl_MTG_Set[[#This Row],[Buy Window Month Start]]*365.25/12</f>
        <v/>
      </c>
      <c r="L310" s="19">
        <f>_xlfn.xlookup(tbl_MTG_Set[[#This Row],[Type Name]], tbl_MTG_Set_Type[Set Type], tbl_MTG_Set_Type[Buy Window Month End], "(Set Type not found)", 0, 1)</f>
        <v/>
      </c>
      <c r="M310" s="28">
        <f>tbl_MTG_Set[[#This Row],[Released On]]+tbl_MTG_Set[[#This Row],[Buy Window Month End]]*365.25/12</f>
        <v/>
      </c>
      <c r="N310" s="28">
        <f>AND(NOW()&gt;=tbl_MTG_Set[[#This Row],[Buy Window Start]], NOW()&lt;=tbl_MTG_Set[[#This Row],[Buy Window End]])</f>
        <v/>
      </c>
      <c r="O310" s="19">
        <f>_xlfn.xlookup(tbl_MTG_Set[[#This Row],[Type Name]], tbl_MTG_Set_Type[Set Type], tbl_MTG_Set_Type[Heavy Printing Window Month Start], "(Set Type not found)", 0, 1)</f>
        <v/>
      </c>
      <c r="P310" s="28">
        <f>tbl_MTG_Set[[#This Row],[Released On]]+tbl_MTG_Set[[#This Row],[Heavy Printing Window Month Start]]*365.25/12</f>
        <v/>
      </c>
      <c r="Q310" s="19">
        <f>_xlfn.xlookup(tbl_MTG_Set[[#This Row],[Type Name]], tbl_MTG_Set_Type[Set Type], tbl_MTG_Set_Type[Heavy Printing Window Month End], "(Set Type not found)", 0, 1)</f>
        <v/>
      </c>
      <c r="R310" s="28">
        <f>tbl_MTG_Set[[#This Row],[Released On]]+tbl_MTG_Set[[#This Row],[Heavy Printing Window Month End]]*365.25/12</f>
        <v/>
      </c>
      <c r="S310" s="28">
        <f>AND(NOW()&gt;=tbl_MTG_Set[[#This Row],[Heavy Printing Window Start]], NOW()&lt;=tbl_MTG_Set[[#This Row],[Heavy Printing Window End]])</f>
        <v/>
      </c>
      <c r="T310" s="19">
        <f>_xlfn.xlookup(tbl_MTG_Set[[#This Row],[Type Name]], tbl_MTG_Set_Type[Set Type], tbl_MTG_Set_Type[Sell Window Month Start], "(Set Type not found)", 0, 1)</f>
        <v/>
      </c>
      <c r="U310" s="28">
        <f>tbl_MTG_Set[[#This Row],[Released On]]+tbl_MTG_Set[[#This Row],[Sell Window Month Start]]*365.25/12</f>
        <v/>
      </c>
      <c r="V310" s="19">
        <f>_xlfn.xlookup(tbl_MTG_Set[[#This Row],[Type Name]], tbl_MTG_Set_Type[Set Type], tbl_MTG_Set_Type[Sell Window Month End], "(Set Type not found)", 0, 1)</f>
        <v/>
      </c>
      <c r="W310" s="28">
        <f>tbl_MTG_Set[[#This Row],[Released On]]+tbl_MTG_Set[[#This Row],[Sell Window Month End]]*365.25/12</f>
        <v/>
      </c>
      <c r="X310" s="28">
        <f>AND(NOW()&gt;=tbl_MTG_Set[[#This Row],[Sell Window Start]], NOW()&lt;=tbl_MTG_Set[[#This Row],[Sell Window End]])</f>
        <v/>
      </c>
      <c r="AG310" s="23" t="n"/>
      <c r="AH310" s="23" t="n"/>
      <c r="AJ310" s="23">
        <f t="array" ref="AJ310:AJ310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310" s="23">
        <f t="array" ref="AK310:AK310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310" s="24">
        <f>_xlfn.xlookup(tbl_MTG_Set[[#This Row],[Play Booster Box Product Id]], tbl_Product[Product Id], tbl_Product[Pack Size])</f>
        <v/>
      </c>
      <c r="AM310" s="23">
        <f>(tbl_MTG_Set[[#This Row],[Play Booster Box Cost]]+v_Item_Shipping_Cost_In)/tbl_MTG_Set[[#This Row],[Play Booster Box Size]]</f>
        <v/>
      </c>
      <c r="AN310" s="23" t="n"/>
      <c r="AO310" s="23" t="n"/>
      <c r="AP310" s="23" t="n"/>
      <c r="AQ310" s="23" t="n"/>
      <c r="AT310" s="23">
        <f>tbl_MTG_Set[[#This Row],[Play Booster Sell Price CardMarket]]*tbl_MTG_Set[[#This Row],[Play Booster Expected Market Value]]/tbl_MTG_Set[[#This Row],[Play Boost Sealed Market Value]]</f>
        <v/>
      </c>
    </row>
    <row r="311" ht="15" customHeight="1" s="20">
      <c r="A311" s="19" t="n">
        <v>310</v>
      </c>
      <c r="B311" s="19" t="inlineStr">
        <is>
          <t>Innistrad: Midnight Hunt MID</t>
        </is>
      </c>
      <c r="C311" s="19" t="n">
        <v>399</v>
      </c>
      <c r="D311" s="28" t="n">
        <v>44463</v>
      </c>
      <c r="E311" s="19" t="inlineStr">
        <is>
          <t>Standard Expansion</t>
        </is>
      </c>
      <c r="F311" s="19" t="inlineStr">
        <is>
          <t>en es fr de it pt ja ko ru 汉语 漢語</t>
        </is>
      </c>
      <c r="G311" s="19" t="n">
        <v>566</v>
      </c>
      <c r="H311" s="19">
        <f>MONTH(NOW())+12*YEAR(NOW())-MONTH(tbl_MTG_Set[[#This Row],[Released On]])-12*YEAR(tbl_MTG_Set[[#This Row],[Released On]])</f>
        <v/>
      </c>
      <c r="I311" s="19">
        <f>_xlfn.xlookup(tbl_MTG_Set[[#This Row],[Type Name]], tbl_MTG_Set_Type[Set Type], tbl_MTG_Set_Type[Index], "(Set Type not found)")</f>
        <v/>
      </c>
      <c r="J311" s="19">
        <f>_xlfn.xlookup(tbl_MTG_Set[[#This Row],[Type Name]], tbl_MTG_Set_Type[Set Type], tbl_MTG_Set_Type[Buy Window Month Start], "(Set Type not found)")</f>
        <v/>
      </c>
      <c r="K311" s="28">
        <f>tbl_MTG_Set[[#This Row],[Released On]]+tbl_MTG_Set[[#This Row],[Buy Window Month Start]]*365.25/12</f>
        <v/>
      </c>
      <c r="L311" s="19">
        <f>_xlfn.xlookup(tbl_MTG_Set[[#This Row],[Type Name]], tbl_MTG_Set_Type[Set Type], tbl_MTG_Set_Type[Buy Window Month End], "(Set Type not found)", 0, 1)</f>
        <v/>
      </c>
      <c r="M311" s="28">
        <f>tbl_MTG_Set[[#This Row],[Released On]]+tbl_MTG_Set[[#This Row],[Buy Window Month End]]*365.25/12</f>
        <v/>
      </c>
      <c r="N311" s="28">
        <f>AND(NOW()&gt;=tbl_MTG_Set[[#This Row],[Buy Window Start]], NOW()&lt;=tbl_MTG_Set[[#This Row],[Buy Window End]])</f>
        <v/>
      </c>
      <c r="O311" s="19">
        <f>_xlfn.xlookup(tbl_MTG_Set[[#This Row],[Type Name]], tbl_MTG_Set_Type[Set Type], tbl_MTG_Set_Type[Heavy Printing Window Month Start], "(Set Type not found)", 0, 1)</f>
        <v/>
      </c>
      <c r="P311" s="28">
        <f>tbl_MTG_Set[[#This Row],[Released On]]+tbl_MTG_Set[[#This Row],[Heavy Printing Window Month Start]]*365.25/12</f>
        <v/>
      </c>
      <c r="Q311" s="19">
        <f>_xlfn.xlookup(tbl_MTG_Set[[#This Row],[Type Name]], tbl_MTG_Set_Type[Set Type], tbl_MTG_Set_Type[Heavy Printing Window Month End], "(Set Type not found)", 0, 1)</f>
        <v/>
      </c>
      <c r="R311" s="28">
        <f>tbl_MTG_Set[[#This Row],[Released On]]+tbl_MTG_Set[[#This Row],[Heavy Printing Window Month End]]*365.25/12</f>
        <v/>
      </c>
      <c r="S311" s="28">
        <f>AND(NOW()&gt;=tbl_MTG_Set[[#This Row],[Heavy Printing Window Start]], NOW()&lt;=tbl_MTG_Set[[#This Row],[Heavy Printing Window End]])</f>
        <v/>
      </c>
      <c r="T311" s="19">
        <f>_xlfn.xlookup(tbl_MTG_Set[[#This Row],[Type Name]], tbl_MTG_Set_Type[Set Type], tbl_MTG_Set_Type[Sell Window Month Start], "(Set Type not found)", 0, 1)</f>
        <v/>
      </c>
      <c r="U311" s="28">
        <f>tbl_MTG_Set[[#This Row],[Released On]]+tbl_MTG_Set[[#This Row],[Sell Window Month Start]]*365.25/12</f>
        <v/>
      </c>
      <c r="V311" s="19">
        <f>_xlfn.xlookup(tbl_MTG_Set[[#This Row],[Type Name]], tbl_MTG_Set_Type[Set Type], tbl_MTG_Set_Type[Sell Window Month End], "(Set Type not found)", 0, 1)</f>
        <v/>
      </c>
      <c r="W311" s="28">
        <f>tbl_MTG_Set[[#This Row],[Released On]]+tbl_MTG_Set[[#This Row],[Sell Window Month End]]*365.25/12</f>
        <v/>
      </c>
      <c r="X311" s="28">
        <f>AND(NOW()&gt;=tbl_MTG_Set[[#This Row],[Sell Window Start]], NOW()&lt;=tbl_MTG_Set[[#This Row],[Sell Window End]])</f>
        <v/>
      </c>
      <c r="Y311" s="23" t="n">
        <v>98</v>
      </c>
      <c r="Z311" s="23" t="n">
        <v>101</v>
      </c>
      <c r="AD311" s="23">
        <f>(Y311+96/20)/30</f>
        <v/>
      </c>
      <c r="AE311" s="23">
        <f>(Z311+96/20)/30</f>
        <v/>
      </c>
      <c r="AG311" s="23" t="n"/>
      <c r="AH311" s="23" t="n"/>
      <c r="AI311" s="24" t="n">
        <v>50</v>
      </c>
      <c r="AJ311" s="23">
        <f t="array" ref="AJ311:AJ311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311" s="23">
        <f t="array" ref="AK311:AK311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311" s="24">
        <f>_xlfn.xlookup(tbl_MTG_Set[[#This Row],[Play Booster Box Product Id]], tbl_Product[Product Id], tbl_Product[Pack Size])</f>
        <v/>
      </c>
      <c r="AM311" s="23">
        <f>(tbl_MTG_Set[[#This Row],[Play Booster Box Cost]]+v_Item_Shipping_Cost_In)/tbl_MTG_Set[[#This Row],[Play Booster Box Size]]</f>
        <v/>
      </c>
      <c r="AN311" s="23" t="n">
        <v>5</v>
      </c>
      <c r="AO311" s="23" t="n">
        <v>5</v>
      </c>
      <c r="AP311" s="23">
        <f>IF(ISERROR(tbl_MTG_Set[[#This Row],[Play Booster Sell Price CardMarket]]-tbl_MTG_Set[[#This Row],[Play Booster Cost]]-v_Item_Shipping_Cost_Out), -999, tbl_MTG_Set[[#This Row],[Play Booster Sell Price CardMarket]]-tbl_MTG_Set[[#This Row],[Play Booster Cost]]-v_Item_Shipping_Cost_Out)</f>
        <v/>
      </c>
      <c r="AQ311" s="23" t="n"/>
      <c r="AT311" s="23">
        <f>tbl_MTG_Set[[#This Row],[Play Booster Sell Price CardMarket]]*tbl_MTG_Set[[#This Row],[Play Booster Expected Market Value]]/tbl_MTG_Set[[#This Row],[Play Boost Sealed Market Value]]</f>
        <v/>
      </c>
    </row>
    <row r="312" ht="15" customHeight="1" s="20">
      <c r="A312" s="19" t="n">
        <v>32</v>
      </c>
      <c r="B312" s="19" t="inlineStr">
        <is>
          <t>Edge of Eternities Promos PEOE</t>
        </is>
      </c>
      <c r="C312" s="19" t="n">
        <v>160</v>
      </c>
      <c r="D312" s="28" t="n">
        <v>45870</v>
      </c>
      <c r="E312" s="19" t="inlineStr">
        <is>
          <t>Standard Expansion</t>
        </is>
      </c>
      <c r="F312" s="19" t="inlineStr">
        <is>
          <t>en es fr de it pt ja ko ru 汉语 漢語</t>
        </is>
      </c>
      <c r="G312" s="19" t="n">
        <v>33</v>
      </c>
      <c r="H312" s="19">
        <f>MONTH(NOW())+12*YEAR(NOW())-MONTH(tbl_MTG_Set[[#This Row],[Released On]])-12*YEAR(tbl_MTG_Set[[#This Row],[Released On]])</f>
        <v/>
      </c>
      <c r="I312" s="19">
        <f>_xlfn.xlookup(tbl_MTG_Set[[#This Row],[Type Name]], tbl_MTG_Set_Type[Set Type], tbl_MTG_Set_Type[Index], "(Set Type not found)")</f>
        <v/>
      </c>
      <c r="J312" s="19">
        <f>_xlfn.xlookup(tbl_MTG_Set[[#This Row],[Type Name]], tbl_MTG_Set_Type[Set Type], tbl_MTG_Set_Type[Buy Window Month Start], "(Set Type not found)")</f>
        <v/>
      </c>
      <c r="K312" s="28">
        <f>tbl_MTG_Set[[#This Row],[Released On]]+tbl_MTG_Set[[#This Row],[Buy Window Month Start]]*365.25/12</f>
        <v/>
      </c>
      <c r="L312" s="19">
        <f>_xlfn.xlookup(tbl_MTG_Set[[#This Row],[Type Name]], tbl_MTG_Set_Type[Set Type], tbl_MTG_Set_Type[Buy Window Month End], "(Set Type not found)", 0, 1)</f>
        <v/>
      </c>
      <c r="M312" s="28">
        <f>tbl_MTG_Set[[#This Row],[Released On]]+tbl_MTG_Set[[#This Row],[Buy Window Month End]]*365.25/12</f>
        <v/>
      </c>
      <c r="N312" s="28">
        <f>AND(NOW()&gt;=tbl_MTG_Set[[#This Row],[Buy Window Start]], NOW()&lt;=tbl_MTG_Set[[#This Row],[Buy Window End]])</f>
        <v/>
      </c>
      <c r="O312" s="19">
        <f>_xlfn.xlookup(tbl_MTG_Set[[#This Row],[Type Name]], tbl_MTG_Set_Type[Set Type], tbl_MTG_Set_Type[Heavy Printing Window Month Start], "(Set Type not found)", 0, 1)</f>
        <v/>
      </c>
      <c r="P312" s="28">
        <f>tbl_MTG_Set[[#This Row],[Released On]]+tbl_MTG_Set[[#This Row],[Heavy Printing Window Month Start]]*365.25/12</f>
        <v/>
      </c>
      <c r="Q312" s="19">
        <f>_xlfn.xlookup(tbl_MTG_Set[[#This Row],[Type Name]], tbl_MTG_Set_Type[Set Type], tbl_MTG_Set_Type[Heavy Printing Window Month End], "(Set Type not found)", 0, 1)</f>
        <v/>
      </c>
      <c r="R312" s="28">
        <f>tbl_MTG_Set[[#This Row],[Released On]]+tbl_MTG_Set[[#This Row],[Heavy Printing Window Month End]]*365.25/12</f>
        <v/>
      </c>
      <c r="S312" s="28">
        <f>AND(NOW()&gt;=tbl_MTG_Set[[#This Row],[Heavy Printing Window Start]], NOW()&lt;=tbl_MTG_Set[[#This Row],[Heavy Printing Window End]])</f>
        <v/>
      </c>
      <c r="T312" s="19">
        <f>_xlfn.xlookup(tbl_MTG_Set[[#This Row],[Type Name]], tbl_MTG_Set_Type[Set Type], tbl_MTG_Set_Type[Sell Window Month Start], "(Set Type not found)", 0, 1)</f>
        <v/>
      </c>
      <c r="U312" s="28">
        <f>tbl_MTG_Set[[#This Row],[Released On]]+tbl_MTG_Set[[#This Row],[Sell Window Month Start]]*365.25/12</f>
        <v/>
      </c>
      <c r="V312" s="19">
        <f>_xlfn.xlookup(tbl_MTG_Set[[#This Row],[Type Name]], tbl_MTG_Set_Type[Set Type], tbl_MTG_Set_Type[Sell Window Month End], "(Set Type not found)", 0, 1)</f>
        <v/>
      </c>
      <c r="W312" s="28">
        <f>tbl_MTG_Set[[#This Row],[Released On]]+tbl_MTG_Set[[#This Row],[Sell Window Month End]]*365.25/12</f>
        <v/>
      </c>
      <c r="X312" s="28">
        <f>AND(NOW()&gt;=tbl_MTG_Set[[#This Row],[Sell Window Start]], NOW()&lt;=tbl_MTG_Set[[#This Row],[Sell Window End]])</f>
        <v/>
      </c>
      <c r="AG312" s="23" t="n"/>
      <c r="AH312" s="23" t="n"/>
      <c r="AJ312" s="23">
        <f t="array" ref="AJ312:AJ312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312" s="23">
        <f t="array" ref="AK312:AK312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312" s="24">
        <f>_xlfn.xlookup(tbl_MTG_Set[[#This Row],[Play Booster Box Product Id]], tbl_Product[Product Id], tbl_Product[Pack Size])</f>
        <v/>
      </c>
      <c r="AM312" s="23">
        <f>(tbl_MTG_Set[[#This Row],[Play Booster Box Cost]]+v_Item_Shipping_Cost_In)/tbl_MTG_Set[[#This Row],[Play Booster Box Size]]</f>
        <v/>
      </c>
      <c r="AN312" s="23" t="n"/>
      <c r="AO312" s="23" t="n"/>
      <c r="AP312" s="23" t="n"/>
      <c r="AQ312" s="23" t="n"/>
      <c r="AT312" s="23">
        <f>tbl_MTG_Set[[#This Row],[Play Booster Sell Price CardMarket]]*tbl_MTG_Set[[#This Row],[Play Booster Expected Market Value]]/tbl_MTG_Set[[#This Row],[Play Boost Sealed Market Value]]</f>
        <v/>
      </c>
    </row>
    <row r="313" ht="15" customHeight="1" s="20">
      <c r="A313" s="19" t="n">
        <v>33</v>
      </c>
      <c r="B313" s="19" t="inlineStr">
        <is>
          <t>Edge of Eternities Tokens TEOE</t>
        </is>
      </c>
      <c r="C313" s="19" t="n">
        <v>12</v>
      </c>
      <c r="D313" s="28" t="n">
        <v>45870</v>
      </c>
      <c r="E313" s="19" t="inlineStr">
        <is>
          <t>Standard Expansion</t>
        </is>
      </c>
      <c r="F313" s="19" t="inlineStr">
        <is>
          <t>en es fr de it pt ja ko ru 汉语 漢語</t>
        </is>
      </c>
      <c r="G313" s="19" t="n">
        <v>34</v>
      </c>
      <c r="H313" s="19">
        <f>MONTH(NOW())+12*YEAR(NOW())-MONTH(tbl_MTG_Set[[#This Row],[Released On]])-12*YEAR(tbl_MTG_Set[[#This Row],[Released On]])</f>
        <v/>
      </c>
      <c r="I313" s="19">
        <f>_xlfn.xlookup(tbl_MTG_Set[[#This Row],[Type Name]], tbl_MTG_Set_Type[Set Type], tbl_MTG_Set_Type[Index], "(Set Type not found)")</f>
        <v/>
      </c>
      <c r="J313" s="19">
        <f>_xlfn.xlookup(tbl_MTG_Set[[#This Row],[Type Name]], tbl_MTG_Set_Type[Set Type], tbl_MTG_Set_Type[Buy Window Month Start], "(Set Type not found)")</f>
        <v/>
      </c>
      <c r="K313" s="28">
        <f>tbl_MTG_Set[[#This Row],[Released On]]+tbl_MTG_Set[[#This Row],[Buy Window Month Start]]*365.25/12</f>
        <v/>
      </c>
      <c r="L313" s="19">
        <f>_xlfn.xlookup(tbl_MTG_Set[[#This Row],[Type Name]], tbl_MTG_Set_Type[Set Type], tbl_MTG_Set_Type[Buy Window Month End], "(Set Type not found)", 0, 1)</f>
        <v/>
      </c>
      <c r="M313" s="28">
        <f>tbl_MTG_Set[[#This Row],[Released On]]+tbl_MTG_Set[[#This Row],[Buy Window Month End]]*365.25/12</f>
        <v/>
      </c>
      <c r="N313" s="28">
        <f>AND(NOW()&gt;=tbl_MTG_Set[[#This Row],[Buy Window Start]], NOW()&lt;=tbl_MTG_Set[[#This Row],[Buy Window End]])</f>
        <v/>
      </c>
      <c r="O313" s="19">
        <f>_xlfn.xlookup(tbl_MTG_Set[[#This Row],[Type Name]], tbl_MTG_Set_Type[Set Type], tbl_MTG_Set_Type[Heavy Printing Window Month Start], "(Set Type not found)", 0, 1)</f>
        <v/>
      </c>
      <c r="P313" s="28">
        <f>tbl_MTG_Set[[#This Row],[Released On]]+tbl_MTG_Set[[#This Row],[Heavy Printing Window Month Start]]*365.25/12</f>
        <v/>
      </c>
      <c r="Q313" s="19">
        <f>_xlfn.xlookup(tbl_MTG_Set[[#This Row],[Type Name]], tbl_MTG_Set_Type[Set Type], tbl_MTG_Set_Type[Heavy Printing Window Month End], "(Set Type not found)", 0, 1)</f>
        <v/>
      </c>
      <c r="R313" s="28">
        <f>tbl_MTG_Set[[#This Row],[Released On]]+tbl_MTG_Set[[#This Row],[Heavy Printing Window Month End]]*365.25/12</f>
        <v/>
      </c>
      <c r="S313" s="28">
        <f>AND(NOW()&gt;=tbl_MTG_Set[[#This Row],[Heavy Printing Window Start]], NOW()&lt;=tbl_MTG_Set[[#This Row],[Heavy Printing Window End]])</f>
        <v/>
      </c>
      <c r="T313" s="19">
        <f>_xlfn.xlookup(tbl_MTG_Set[[#This Row],[Type Name]], tbl_MTG_Set_Type[Set Type], tbl_MTG_Set_Type[Sell Window Month Start], "(Set Type not found)", 0, 1)</f>
        <v/>
      </c>
      <c r="U313" s="28">
        <f>tbl_MTG_Set[[#This Row],[Released On]]+tbl_MTG_Set[[#This Row],[Sell Window Month Start]]*365.25/12</f>
        <v/>
      </c>
      <c r="V313" s="19">
        <f>_xlfn.xlookup(tbl_MTG_Set[[#This Row],[Type Name]], tbl_MTG_Set_Type[Set Type], tbl_MTG_Set_Type[Sell Window Month End], "(Set Type not found)", 0, 1)</f>
        <v/>
      </c>
      <c r="W313" s="28">
        <f>tbl_MTG_Set[[#This Row],[Released On]]+tbl_MTG_Set[[#This Row],[Sell Window Month End]]*365.25/12</f>
        <v/>
      </c>
      <c r="X313" s="28">
        <f>AND(NOW()&gt;=tbl_MTG_Set[[#This Row],[Sell Window Start]], NOW()&lt;=tbl_MTG_Set[[#This Row],[Sell Window End]])</f>
        <v/>
      </c>
      <c r="AG313" s="23" t="n"/>
      <c r="AH313" s="23" t="n"/>
      <c r="AJ313" s="23">
        <f t="array" ref="AJ313:AJ313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313" s="23">
        <f t="array" ref="AK313:AK313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313" s="24">
        <f>_xlfn.xlookup(tbl_MTG_Set[[#This Row],[Play Booster Box Product Id]], tbl_Product[Product Id], tbl_Product[Pack Size])</f>
        <v/>
      </c>
      <c r="AM313" s="23">
        <f>(tbl_MTG_Set[[#This Row],[Play Booster Box Cost]]+v_Item_Shipping_Cost_In)/tbl_MTG_Set[[#This Row],[Play Booster Box Size]]</f>
        <v/>
      </c>
      <c r="AN313" s="23" t="n"/>
      <c r="AO313" s="23" t="n"/>
      <c r="AP313" s="23" t="n"/>
      <c r="AQ313" s="23" t="n"/>
      <c r="AT313" s="23">
        <f>tbl_MTG_Set[[#This Row],[Play Booster Sell Price CardMarket]]*tbl_MTG_Set[[#This Row],[Play Booster Expected Market Value]]/tbl_MTG_Set[[#This Row],[Play Boost Sealed Market Value]]</f>
        <v/>
      </c>
    </row>
    <row r="314" ht="15" customHeight="1" s="20">
      <c r="A314" s="19" t="n">
        <v>31</v>
      </c>
      <c r="B314" s="19" t="inlineStr">
        <is>
          <t>Edge of Eternities: Stellar Sights EOS</t>
        </is>
      </c>
      <c r="C314" s="19" t="n">
        <v>180</v>
      </c>
      <c r="D314" s="28" t="n">
        <v>45870</v>
      </c>
      <c r="E314" s="19" t="inlineStr">
        <is>
          <t>Standard Expansion</t>
        </is>
      </c>
      <c r="F314" s="19" t="inlineStr">
        <is>
          <t>en es fr de it pt ja ko ru 汉语 漢語</t>
        </is>
      </c>
      <c r="G314" s="19" t="n">
        <v>32</v>
      </c>
      <c r="H314" s="19">
        <f>MONTH(NOW())+12*YEAR(NOW())-MONTH(tbl_MTG_Set[[#This Row],[Released On]])-12*YEAR(tbl_MTG_Set[[#This Row],[Released On]])</f>
        <v/>
      </c>
      <c r="I314" s="19">
        <f>_xlfn.xlookup(tbl_MTG_Set[[#This Row],[Type Name]], tbl_MTG_Set_Type[Set Type], tbl_MTG_Set_Type[Index], "(Set Type not found)")</f>
        <v/>
      </c>
      <c r="J314" s="19">
        <f>_xlfn.xlookup(tbl_MTG_Set[[#This Row],[Type Name]], tbl_MTG_Set_Type[Set Type], tbl_MTG_Set_Type[Buy Window Month Start], "(Set Type not found)")</f>
        <v/>
      </c>
      <c r="K314" s="28">
        <f>tbl_MTG_Set[[#This Row],[Released On]]+tbl_MTG_Set[[#This Row],[Buy Window Month Start]]*365.25/12</f>
        <v/>
      </c>
      <c r="L314" s="19">
        <f>_xlfn.xlookup(tbl_MTG_Set[[#This Row],[Type Name]], tbl_MTG_Set_Type[Set Type], tbl_MTG_Set_Type[Buy Window Month End], "(Set Type not found)", 0, 1)</f>
        <v/>
      </c>
      <c r="M314" s="28">
        <f>tbl_MTG_Set[[#This Row],[Released On]]+tbl_MTG_Set[[#This Row],[Buy Window Month End]]*365.25/12</f>
        <v/>
      </c>
      <c r="N314" s="28">
        <f>AND(NOW()&gt;=tbl_MTG_Set[[#This Row],[Buy Window Start]], NOW()&lt;=tbl_MTG_Set[[#This Row],[Buy Window End]])</f>
        <v/>
      </c>
      <c r="O314" s="19">
        <f>_xlfn.xlookup(tbl_MTG_Set[[#This Row],[Type Name]], tbl_MTG_Set_Type[Set Type], tbl_MTG_Set_Type[Heavy Printing Window Month Start], "(Set Type not found)", 0, 1)</f>
        <v/>
      </c>
      <c r="P314" s="28">
        <f>tbl_MTG_Set[[#This Row],[Released On]]+tbl_MTG_Set[[#This Row],[Heavy Printing Window Month Start]]*365.25/12</f>
        <v/>
      </c>
      <c r="Q314" s="19">
        <f>_xlfn.xlookup(tbl_MTG_Set[[#This Row],[Type Name]], tbl_MTG_Set_Type[Set Type], tbl_MTG_Set_Type[Heavy Printing Window Month End], "(Set Type not found)", 0, 1)</f>
        <v/>
      </c>
      <c r="R314" s="28">
        <f>tbl_MTG_Set[[#This Row],[Released On]]+tbl_MTG_Set[[#This Row],[Heavy Printing Window Month End]]*365.25/12</f>
        <v/>
      </c>
      <c r="S314" s="28">
        <f>AND(NOW()&gt;=tbl_MTG_Set[[#This Row],[Heavy Printing Window Start]], NOW()&lt;=tbl_MTG_Set[[#This Row],[Heavy Printing Window End]])</f>
        <v/>
      </c>
      <c r="T314" s="19">
        <f>_xlfn.xlookup(tbl_MTG_Set[[#This Row],[Type Name]], tbl_MTG_Set_Type[Set Type], tbl_MTG_Set_Type[Sell Window Month Start], "(Set Type not found)", 0, 1)</f>
        <v/>
      </c>
      <c r="U314" s="28">
        <f>tbl_MTG_Set[[#This Row],[Released On]]+tbl_MTG_Set[[#This Row],[Sell Window Month Start]]*365.25/12</f>
        <v/>
      </c>
      <c r="V314" s="19">
        <f>_xlfn.xlookup(tbl_MTG_Set[[#This Row],[Type Name]], tbl_MTG_Set_Type[Set Type], tbl_MTG_Set_Type[Sell Window Month End], "(Set Type not found)", 0, 1)</f>
        <v/>
      </c>
      <c r="W314" s="28">
        <f>tbl_MTG_Set[[#This Row],[Released On]]+tbl_MTG_Set[[#This Row],[Sell Window Month End]]*365.25/12</f>
        <v/>
      </c>
      <c r="X314" s="28">
        <f>AND(NOW()&gt;=tbl_MTG_Set[[#This Row],[Sell Window Start]], NOW()&lt;=tbl_MTG_Set[[#This Row],[Sell Window End]])</f>
        <v/>
      </c>
      <c r="AG314" s="23" t="n"/>
      <c r="AH314" s="23" t="n"/>
      <c r="AJ314" s="23">
        <f t="array" ref="AJ314:AJ314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314" s="23">
        <f t="array" ref="AK314:AK314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314" s="24">
        <f>_xlfn.xlookup(tbl_MTG_Set[[#This Row],[Play Booster Box Product Id]], tbl_Product[Product Id], tbl_Product[Pack Size])</f>
        <v/>
      </c>
      <c r="AM314" s="23">
        <f>(tbl_MTG_Set[[#This Row],[Play Booster Box Cost]]+v_Item_Shipping_Cost_In)/tbl_MTG_Set[[#This Row],[Play Booster Box Size]]</f>
        <v/>
      </c>
      <c r="AN314" s="23" t="n"/>
      <c r="AO314" s="23" t="n"/>
      <c r="AP314" s="23" t="n"/>
      <c r="AQ314" s="23" t="n"/>
      <c r="AT314" s="23">
        <f>tbl_MTG_Set[[#This Row],[Play Booster Sell Price CardMarket]]*tbl_MTG_Set[[#This Row],[Play Booster Expected Market Value]]/tbl_MTG_Set[[#This Row],[Play Boost Sealed Market Value]]</f>
        <v/>
      </c>
    </row>
    <row r="315" ht="15" customHeight="1" s="20">
      <c r="A315" s="19" t="n">
        <v>893</v>
      </c>
      <c r="B315" s="19" t="inlineStr">
        <is>
          <t>Eighth Edition 8ED</t>
        </is>
      </c>
      <c r="C315" s="19" t="n">
        <v>711</v>
      </c>
      <c r="D315" s="28" t="n">
        <v>37830</v>
      </c>
      <c r="F315" s="19" t="inlineStr">
        <is>
          <t>en es fr de it pt ja ko ru 汉语 漢語</t>
        </is>
      </c>
      <c r="G315" s="19" t="n">
        <v>1732</v>
      </c>
      <c r="H315" s="19">
        <f>MONTH(NOW())+12*YEAR(NOW())-MONTH(tbl_MTG_Set[[#This Row],[Released On]])-12*YEAR(tbl_MTG_Set[[#This Row],[Released On]])</f>
        <v/>
      </c>
      <c r="I315" s="19">
        <f>_xlfn.xlookup(tbl_MTG_Set[[#This Row],[Type Name]], tbl_MTG_Set_Type[Set Type], tbl_MTG_Set_Type[Index], "(Set Type not found)")</f>
        <v/>
      </c>
      <c r="J315" s="19">
        <f>_xlfn.xlookup(tbl_MTG_Set[[#This Row],[Type Name]], tbl_MTG_Set_Type[Set Type], tbl_MTG_Set_Type[Buy Window Month Start], "(Set Type not found)")</f>
        <v/>
      </c>
      <c r="K315" s="28">
        <f>tbl_MTG_Set[[#This Row],[Released On]]+tbl_MTG_Set[[#This Row],[Buy Window Month Start]]*365.25/12</f>
        <v/>
      </c>
      <c r="L315" s="19">
        <f>_xlfn.xlookup(tbl_MTG_Set[[#This Row],[Type Name]], tbl_MTG_Set_Type[Set Type], tbl_MTG_Set_Type[Buy Window Month End], "(Set Type not found)", 0, 1)</f>
        <v/>
      </c>
      <c r="M315" s="28">
        <f>tbl_MTG_Set[[#This Row],[Released On]]+tbl_MTG_Set[[#This Row],[Buy Window Month End]]*365.25/12</f>
        <v/>
      </c>
      <c r="N315" s="28">
        <f>AND(NOW()&gt;=tbl_MTG_Set[[#This Row],[Buy Window Start]], NOW()&lt;=tbl_MTG_Set[[#This Row],[Buy Window End]])</f>
        <v/>
      </c>
      <c r="O315" s="19">
        <f>_xlfn.xlookup(tbl_MTG_Set[[#This Row],[Type Name]], tbl_MTG_Set_Type[Set Type], tbl_MTG_Set_Type[Heavy Printing Window Month Start], "(Set Type not found)", 0, 1)</f>
        <v/>
      </c>
      <c r="P315" s="28">
        <f>tbl_MTG_Set[[#This Row],[Released On]]+tbl_MTG_Set[[#This Row],[Heavy Printing Window Month Start]]*365.25/12</f>
        <v/>
      </c>
      <c r="Q315" s="19">
        <f>_xlfn.xlookup(tbl_MTG_Set[[#This Row],[Type Name]], tbl_MTG_Set_Type[Set Type], tbl_MTG_Set_Type[Heavy Printing Window Month End], "(Set Type not found)", 0, 1)</f>
        <v/>
      </c>
      <c r="R315" s="28">
        <f>tbl_MTG_Set[[#This Row],[Released On]]+tbl_MTG_Set[[#This Row],[Heavy Printing Window Month End]]*365.25/12</f>
        <v/>
      </c>
      <c r="S315" s="28">
        <f>AND(NOW()&gt;=tbl_MTG_Set[[#This Row],[Heavy Printing Window Start]], NOW()&lt;=tbl_MTG_Set[[#This Row],[Heavy Printing Window End]])</f>
        <v/>
      </c>
      <c r="T315" s="19">
        <f>_xlfn.xlookup(tbl_MTG_Set[[#This Row],[Type Name]], tbl_MTG_Set_Type[Set Type], tbl_MTG_Set_Type[Sell Window Month Start], "(Set Type not found)", 0, 1)</f>
        <v/>
      </c>
      <c r="U315" s="28">
        <f>tbl_MTG_Set[[#This Row],[Released On]]+tbl_MTG_Set[[#This Row],[Sell Window Month Start]]*365.25/12</f>
        <v/>
      </c>
      <c r="V315" s="19">
        <f>_xlfn.xlookup(tbl_MTG_Set[[#This Row],[Type Name]], tbl_MTG_Set_Type[Set Type], tbl_MTG_Set_Type[Sell Window Month End], "(Set Type not found)", 0, 1)</f>
        <v/>
      </c>
      <c r="W315" s="28">
        <f>tbl_MTG_Set[[#This Row],[Released On]]+tbl_MTG_Set[[#This Row],[Sell Window Month End]]*365.25/12</f>
        <v/>
      </c>
      <c r="X315" s="28">
        <f>AND(NOW()&gt;=tbl_MTG_Set[[#This Row],[Sell Window Start]], NOW()&lt;=tbl_MTG_Set[[#This Row],[Sell Window End]])</f>
        <v/>
      </c>
      <c r="AG315" s="23" t="n"/>
      <c r="AH315" s="23" t="n"/>
      <c r="AJ315" s="23">
        <f t="array" ref="AJ315:AJ315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315" s="23">
        <f t="array" ref="AK315:AK315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315" s="24">
        <f>_xlfn.xlookup(tbl_MTG_Set[[#This Row],[Play Booster Box Product Id]], tbl_Product[Product Id], tbl_Product[Pack Size])</f>
        <v/>
      </c>
      <c r="AM315" s="23">
        <f>(tbl_MTG_Set[[#This Row],[Play Booster Box Cost]]+v_Item_Shipping_Cost_In)/tbl_MTG_Set[[#This Row],[Play Booster Box Size]]</f>
        <v/>
      </c>
      <c r="AN315" s="23" t="n"/>
      <c r="AO315" s="23" t="n"/>
      <c r="AP315" s="23" t="n"/>
      <c r="AQ315" s="23" t="n"/>
      <c r="AT315" s="23">
        <f>tbl_MTG_Set[[#This Row],[Play Booster Sell Price CardMarket]]*tbl_MTG_Set[[#This Row],[Play Booster Expected Market Value]]/tbl_MTG_Set[[#This Row],[Play Boost Sealed Market Value]]</f>
        <v/>
      </c>
    </row>
    <row r="316" ht="15" customHeight="1" s="20">
      <c r="A316" s="19" t="n">
        <v>894</v>
      </c>
      <c r="B316" s="19" t="inlineStr">
        <is>
          <t>Eighth Edition Promos P8ED</t>
        </is>
      </c>
      <c r="C316" s="19" t="n">
        <v>1</v>
      </c>
      <c r="D316" s="28" t="n">
        <v>37830</v>
      </c>
      <c r="F316" s="19" t="inlineStr">
        <is>
          <t>en es fr de it pt ja ko ru 汉语 漢語</t>
        </is>
      </c>
      <c r="G316" s="19" t="n">
        <v>1734</v>
      </c>
      <c r="H316" s="19">
        <f>MONTH(NOW())+12*YEAR(NOW())-MONTH(tbl_MTG_Set[[#This Row],[Released On]])-12*YEAR(tbl_MTG_Set[[#This Row],[Released On]])</f>
        <v/>
      </c>
      <c r="I316" s="19">
        <f>_xlfn.xlookup(tbl_MTG_Set[[#This Row],[Type Name]], tbl_MTG_Set_Type[Set Type], tbl_MTG_Set_Type[Index], "(Set Type not found)")</f>
        <v/>
      </c>
      <c r="J316" s="19">
        <f>_xlfn.xlookup(tbl_MTG_Set[[#This Row],[Type Name]], tbl_MTG_Set_Type[Set Type], tbl_MTG_Set_Type[Buy Window Month Start], "(Set Type not found)")</f>
        <v/>
      </c>
      <c r="K316" s="28">
        <f>tbl_MTG_Set[[#This Row],[Released On]]+tbl_MTG_Set[[#This Row],[Buy Window Month Start]]*365.25/12</f>
        <v/>
      </c>
      <c r="L316" s="19">
        <f>_xlfn.xlookup(tbl_MTG_Set[[#This Row],[Type Name]], tbl_MTG_Set_Type[Set Type], tbl_MTG_Set_Type[Buy Window Month End], "(Set Type not found)", 0, 1)</f>
        <v/>
      </c>
      <c r="M316" s="28">
        <f>tbl_MTG_Set[[#This Row],[Released On]]+tbl_MTG_Set[[#This Row],[Buy Window Month End]]*365.25/12</f>
        <v/>
      </c>
      <c r="N316" s="28">
        <f>AND(NOW()&gt;=tbl_MTG_Set[[#This Row],[Buy Window Start]], NOW()&lt;=tbl_MTG_Set[[#This Row],[Buy Window End]])</f>
        <v/>
      </c>
      <c r="O316" s="19">
        <f>_xlfn.xlookup(tbl_MTG_Set[[#This Row],[Type Name]], tbl_MTG_Set_Type[Set Type], tbl_MTG_Set_Type[Heavy Printing Window Month Start], "(Set Type not found)", 0, 1)</f>
        <v/>
      </c>
      <c r="P316" s="28">
        <f>tbl_MTG_Set[[#This Row],[Released On]]+tbl_MTG_Set[[#This Row],[Heavy Printing Window Month Start]]*365.25/12</f>
        <v/>
      </c>
      <c r="Q316" s="19">
        <f>_xlfn.xlookup(tbl_MTG_Set[[#This Row],[Type Name]], tbl_MTG_Set_Type[Set Type], tbl_MTG_Set_Type[Heavy Printing Window Month End], "(Set Type not found)", 0, 1)</f>
        <v/>
      </c>
      <c r="R316" s="28">
        <f>tbl_MTG_Set[[#This Row],[Released On]]+tbl_MTG_Set[[#This Row],[Heavy Printing Window Month End]]*365.25/12</f>
        <v/>
      </c>
      <c r="S316" s="28">
        <f>AND(NOW()&gt;=tbl_MTG_Set[[#This Row],[Heavy Printing Window Start]], NOW()&lt;=tbl_MTG_Set[[#This Row],[Heavy Printing Window End]])</f>
        <v/>
      </c>
      <c r="T316" s="19">
        <f>_xlfn.xlookup(tbl_MTG_Set[[#This Row],[Type Name]], tbl_MTG_Set_Type[Set Type], tbl_MTG_Set_Type[Sell Window Month Start], "(Set Type not found)", 0, 1)</f>
        <v/>
      </c>
      <c r="U316" s="28">
        <f>tbl_MTG_Set[[#This Row],[Released On]]+tbl_MTG_Set[[#This Row],[Sell Window Month Start]]*365.25/12</f>
        <v/>
      </c>
      <c r="V316" s="19">
        <f>_xlfn.xlookup(tbl_MTG_Set[[#This Row],[Type Name]], tbl_MTG_Set_Type[Set Type], tbl_MTG_Set_Type[Sell Window Month End], "(Set Type not found)", 0, 1)</f>
        <v/>
      </c>
      <c r="W316" s="28">
        <f>tbl_MTG_Set[[#This Row],[Released On]]+tbl_MTG_Set[[#This Row],[Sell Window Month End]]*365.25/12</f>
        <v/>
      </c>
      <c r="X316" s="28">
        <f>AND(NOW()&gt;=tbl_MTG_Set[[#This Row],[Sell Window Start]], NOW()&lt;=tbl_MTG_Set[[#This Row],[Sell Window End]])</f>
        <v/>
      </c>
      <c r="AG316" s="23" t="n"/>
      <c r="AH316" s="23" t="n"/>
      <c r="AJ316" s="23">
        <f t="array" ref="AJ316:AJ316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316" s="23">
        <f t="array" ref="AK316:AK316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316" s="24">
        <f>_xlfn.xlookup(tbl_MTG_Set[[#This Row],[Play Booster Box Product Id]], tbl_Product[Product Id], tbl_Product[Pack Size])</f>
        <v/>
      </c>
      <c r="AM316" s="23">
        <f>(tbl_MTG_Set[[#This Row],[Play Booster Box Cost]]+v_Item_Shipping_Cost_In)/tbl_MTG_Set[[#This Row],[Play Booster Box Size]]</f>
        <v/>
      </c>
      <c r="AN316" s="23" t="n"/>
      <c r="AO316" s="23" t="n"/>
      <c r="AP316" s="23" t="n"/>
      <c r="AQ316" s="23" t="n"/>
      <c r="AT316" s="23">
        <f>tbl_MTG_Set[[#This Row],[Play Booster Sell Price CardMarket]]*tbl_MTG_Set[[#This Row],[Play Booster Expected Market Value]]/tbl_MTG_Set[[#This Row],[Play Boost Sealed Market Value]]</f>
        <v/>
      </c>
    </row>
    <row r="317" ht="15" customHeight="1" s="20">
      <c r="A317" s="19" t="n">
        <v>566</v>
      </c>
      <c r="B317" s="19" t="inlineStr">
        <is>
          <t>Eldritch Moon EMN</t>
        </is>
      </c>
      <c r="C317" s="19" t="n">
        <v>208</v>
      </c>
      <c r="D317" s="28" t="n">
        <v>42573</v>
      </c>
      <c r="F317" s="19" t="inlineStr">
        <is>
          <t>en es fr de it pt ja ko ru 汉语 漢語</t>
        </is>
      </c>
      <c r="G317" s="19" t="n">
        <v>1078</v>
      </c>
      <c r="H317" s="19">
        <f>MONTH(NOW())+12*YEAR(NOW())-MONTH(tbl_MTG_Set[[#This Row],[Released On]])-12*YEAR(tbl_MTG_Set[[#This Row],[Released On]])</f>
        <v/>
      </c>
      <c r="I317" s="19">
        <f>_xlfn.xlookup(tbl_MTG_Set[[#This Row],[Type Name]], tbl_MTG_Set_Type[Set Type], tbl_MTG_Set_Type[Index], "(Set Type not found)")</f>
        <v/>
      </c>
      <c r="J317" s="19">
        <f>_xlfn.xlookup(tbl_MTG_Set[[#This Row],[Type Name]], tbl_MTG_Set_Type[Set Type], tbl_MTG_Set_Type[Buy Window Month Start], "(Set Type not found)")</f>
        <v/>
      </c>
      <c r="K317" s="28">
        <f>tbl_MTG_Set[[#This Row],[Released On]]+tbl_MTG_Set[[#This Row],[Buy Window Month Start]]*365.25/12</f>
        <v/>
      </c>
      <c r="L317" s="19">
        <f>_xlfn.xlookup(tbl_MTG_Set[[#This Row],[Type Name]], tbl_MTG_Set_Type[Set Type], tbl_MTG_Set_Type[Buy Window Month End], "(Set Type not found)", 0, 1)</f>
        <v/>
      </c>
      <c r="M317" s="28">
        <f>tbl_MTG_Set[[#This Row],[Released On]]+tbl_MTG_Set[[#This Row],[Buy Window Month End]]*365.25/12</f>
        <v/>
      </c>
      <c r="N317" s="28">
        <f>AND(NOW()&gt;=tbl_MTG_Set[[#This Row],[Buy Window Start]], NOW()&lt;=tbl_MTG_Set[[#This Row],[Buy Window End]])</f>
        <v/>
      </c>
      <c r="O317" s="19">
        <f>_xlfn.xlookup(tbl_MTG_Set[[#This Row],[Type Name]], tbl_MTG_Set_Type[Set Type], tbl_MTG_Set_Type[Heavy Printing Window Month Start], "(Set Type not found)", 0, 1)</f>
        <v/>
      </c>
      <c r="P317" s="28">
        <f>tbl_MTG_Set[[#This Row],[Released On]]+tbl_MTG_Set[[#This Row],[Heavy Printing Window Month Start]]*365.25/12</f>
        <v/>
      </c>
      <c r="Q317" s="19">
        <f>_xlfn.xlookup(tbl_MTG_Set[[#This Row],[Type Name]], tbl_MTG_Set_Type[Set Type], tbl_MTG_Set_Type[Heavy Printing Window Month End], "(Set Type not found)", 0, 1)</f>
        <v/>
      </c>
      <c r="R317" s="28">
        <f>tbl_MTG_Set[[#This Row],[Released On]]+tbl_MTG_Set[[#This Row],[Heavy Printing Window Month End]]*365.25/12</f>
        <v/>
      </c>
      <c r="S317" s="28">
        <f>AND(NOW()&gt;=tbl_MTG_Set[[#This Row],[Heavy Printing Window Start]], NOW()&lt;=tbl_MTG_Set[[#This Row],[Heavy Printing Window End]])</f>
        <v/>
      </c>
      <c r="T317" s="19">
        <f>_xlfn.xlookup(tbl_MTG_Set[[#This Row],[Type Name]], tbl_MTG_Set_Type[Set Type], tbl_MTG_Set_Type[Sell Window Month Start], "(Set Type not found)", 0, 1)</f>
        <v/>
      </c>
      <c r="U317" s="28">
        <f>tbl_MTG_Set[[#This Row],[Released On]]+tbl_MTG_Set[[#This Row],[Sell Window Month Start]]*365.25/12</f>
        <v/>
      </c>
      <c r="V317" s="19">
        <f>_xlfn.xlookup(tbl_MTG_Set[[#This Row],[Type Name]], tbl_MTG_Set_Type[Set Type], tbl_MTG_Set_Type[Sell Window Month End], "(Set Type not found)", 0, 1)</f>
        <v/>
      </c>
      <c r="W317" s="28">
        <f>tbl_MTG_Set[[#This Row],[Released On]]+tbl_MTG_Set[[#This Row],[Sell Window Month End]]*365.25/12</f>
        <v/>
      </c>
      <c r="X317" s="28">
        <f>AND(NOW()&gt;=tbl_MTG_Set[[#This Row],[Sell Window Start]], NOW()&lt;=tbl_MTG_Set[[#This Row],[Sell Window End]])</f>
        <v/>
      </c>
      <c r="AG317" s="23" t="n"/>
      <c r="AH317" s="23" t="n"/>
      <c r="AJ317" s="23">
        <f t="array" ref="AJ317:AJ317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317" s="23">
        <f t="array" ref="AK317:AK317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317" s="24">
        <f>_xlfn.xlookup(tbl_MTG_Set[[#This Row],[Play Booster Box Product Id]], tbl_Product[Product Id], tbl_Product[Pack Size])</f>
        <v/>
      </c>
      <c r="AM317" s="23">
        <f>(tbl_MTG_Set[[#This Row],[Play Booster Box Cost]]+v_Item_Shipping_Cost_In)/tbl_MTG_Set[[#This Row],[Play Booster Box Size]]</f>
        <v/>
      </c>
      <c r="AN317" s="23" t="n"/>
      <c r="AO317" s="23" t="n"/>
      <c r="AP317" s="23" t="n"/>
      <c r="AQ317" s="23" t="n"/>
      <c r="AT317" s="23">
        <f>tbl_MTG_Set[[#This Row],[Play Booster Sell Price CardMarket]]*tbl_MTG_Set[[#This Row],[Play Booster Expected Market Value]]/tbl_MTG_Set[[#This Row],[Play Boost Sealed Market Value]]</f>
        <v/>
      </c>
    </row>
    <row r="318" ht="15" customHeight="1" s="20">
      <c r="A318" s="19" t="n">
        <v>567</v>
      </c>
      <c r="B318" s="19" t="inlineStr">
        <is>
          <t>Eldritch Moon Promos PEMN</t>
        </is>
      </c>
      <c r="C318" s="19" t="n">
        <v>77</v>
      </c>
      <c r="D318" s="28" t="n">
        <v>42573</v>
      </c>
      <c r="F318" s="19" t="inlineStr">
        <is>
          <t>en es fr de it pt ja ko ru 汉语 漢語</t>
        </is>
      </c>
      <c r="G318" s="19" t="n">
        <v>1080</v>
      </c>
      <c r="H318" s="19">
        <f>MONTH(NOW())+12*YEAR(NOW())-MONTH(tbl_MTG_Set[[#This Row],[Released On]])-12*YEAR(tbl_MTG_Set[[#This Row],[Released On]])</f>
        <v/>
      </c>
      <c r="I318" s="19">
        <f>_xlfn.xlookup(tbl_MTG_Set[[#This Row],[Type Name]], tbl_MTG_Set_Type[Set Type], tbl_MTG_Set_Type[Index], "(Set Type not found)")</f>
        <v/>
      </c>
      <c r="J318" s="19">
        <f>_xlfn.xlookup(tbl_MTG_Set[[#This Row],[Type Name]], tbl_MTG_Set_Type[Set Type], tbl_MTG_Set_Type[Buy Window Month Start], "(Set Type not found)")</f>
        <v/>
      </c>
      <c r="K318" s="28">
        <f>tbl_MTG_Set[[#This Row],[Released On]]+tbl_MTG_Set[[#This Row],[Buy Window Month Start]]*365.25/12</f>
        <v/>
      </c>
      <c r="L318" s="19">
        <f>_xlfn.xlookup(tbl_MTG_Set[[#This Row],[Type Name]], tbl_MTG_Set_Type[Set Type], tbl_MTG_Set_Type[Buy Window Month End], "(Set Type not found)", 0, 1)</f>
        <v/>
      </c>
      <c r="M318" s="28">
        <f>tbl_MTG_Set[[#This Row],[Released On]]+tbl_MTG_Set[[#This Row],[Buy Window Month End]]*365.25/12</f>
        <v/>
      </c>
      <c r="N318" s="28">
        <f>AND(NOW()&gt;=tbl_MTG_Set[[#This Row],[Buy Window Start]], NOW()&lt;=tbl_MTG_Set[[#This Row],[Buy Window End]])</f>
        <v/>
      </c>
      <c r="O318" s="19">
        <f>_xlfn.xlookup(tbl_MTG_Set[[#This Row],[Type Name]], tbl_MTG_Set_Type[Set Type], tbl_MTG_Set_Type[Heavy Printing Window Month Start], "(Set Type not found)", 0, 1)</f>
        <v/>
      </c>
      <c r="P318" s="28">
        <f>tbl_MTG_Set[[#This Row],[Released On]]+tbl_MTG_Set[[#This Row],[Heavy Printing Window Month Start]]*365.25/12</f>
        <v/>
      </c>
      <c r="Q318" s="19">
        <f>_xlfn.xlookup(tbl_MTG_Set[[#This Row],[Type Name]], tbl_MTG_Set_Type[Set Type], tbl_MTG_Set_Type[Heavy Printing Window Month End], "(Set Type not found)", 0, 1)</f>
        <v/>
      </c>
      <c r="R318" s="28">
        <f>tbl_MTG_Set[[#This Row],[Released On]]+tbl_MTG_Set[[#This Row],[Heavy Printing Window Month End]]*365.25/12</f>
        <v/>
      </c>
      <c r="S318" s="28">
        <f>AND(NOW()&gt;=tbl_MTG_Set[[#This Row],[Heavy Printing Window Start]], NOW()&lt;=tbl_MTG_Set[[#This Row],[Heavy Printing Window End]])</f>
        <v/>
      </c>
      <c r="T318" s="19">
        <f>_xlfn.xlookup(tbl_MTG_Set[[#This Row],[Type Name]], tbl_MTG_Set_Type[Set Type], tbl_MTG_Set_Type[Sell Window Month Start], "(Set Type not found)", 0, 1)</f>
        <v/>
      </c>
      <c r="U318" s="28">
        <f>tbl_MTG_Set[[#This Row],[Released On]]+tbl_MTG_Set[[#This Row],[Sell Window Month Start]]*365.25/12</f>
        <v/>
      </c>
      <c r="V318" s="19">
        <f>_xlfn.xlookup(tbl_MTG_Set[[#This Row],[Type Name]], tbl_MTG_Set_Type[Set Type], tbl_MTG_Set_Type[Sell Window Month End], "(Set Type not found)", 0, 1)</f>
        <v/>
      </c>
      <c r="W318" s="28">
        <f>tbl_MTG_Set[[#This Row],[Released On]]+tbl_MTG_Set[[#This Row],[Sell Window Month End]]*365.25/12</f>
        <v/>
      </c>
      <c r="X318" s="28">
        <f>AND(NOW()&gt;=tbl_MTG_Set[[#This Row],[Sell Window Start]], NOW()&lt;=tbl_MTG_Set[[#This Row],[Sell Window End]])</f>
        <v/>
      </c>
      <c r="AG318" s="23" t="n"/>
      <c r="AH318" s="23" t="n"/>
      <c r="AJ318" s="23">
        <f t="array" ref="AJ318:AJ318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318" s="23">
        <f t="array" ref="AK318:AK318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318" s="24">
        <f>_xlfn.xlookup(tbl_MTG_Set[[#This Row],[Play Booster Box Product Id]], tbl_Product[Product Id], tbl_Product[Pack Size])</f>
        <v/>
      </c>
      <c r="AM318" s="23">
        <f>(tbl_MTG_Set[[#This Row],[Play Booster Box Cost]]+v_Item_Shipping_Cost_In)/tbl_MTG_Set[[#This Row],[Play Booster Box Size]]</f>
        <v/>
      </c>
      <c r="AN318" s="23" t="n"/>
      <c r="AO318" s="23" t="n"/>
      <c r="AP318" s="23" t="n"/>
      <c r="AQ318" s="23" t="n"/>
      <c r="AT318" s="23">
        <f>tbl_MTG_Set[[#This Row],[Play Booster Sell Price CardMarket]]*tbl_MTG_Set[[#This Row],[Play Booster Expected Market Value]]/tbl_MTG_Set[[#This Row],[Play Boost Sealed Market Value]]</f>
        <v/>
      </c>
    </row>
    <row r="319" ht="15" customHeight="1" s="20">
      <c r="A319" s="19" t="n">
        <v>568</v>
      </c>
      <c r="B319" s="19" t="inlineStr">
        <is>
          <t>Eldritch Moon Tokens TEMN</t>
        </is>
      </c>
      <c r="C319" s="19" t="n">
        <v>11</v>
      </c>
      <c r="D319" s="28" t="n">
        <v>42573</v>
      </c>
      <c r="F319" s="19" t="inlineStr">
        <is>
          <t>en es fr de it pt ja ko ru 汉语 漢語</t>
        </is>
      </c>
      <c r="G319" s="19" t="n">
        <v>1082</v>
      </c>
      <c r="H319" s="19">
        <f>MONTH(NOW())+12*YEAR(NOW())-MONTH(tbl_MTG_Set[[#This Row],[Released On]])-12*YEAR(tbl_MTG_Set[[#This Row],[Released On]])</f>
        <v/>
      </c>
      <c r="I319" s="19">
        <f>_xlfn.xlookup(tbl_MTG_Set[[#This Row],[Type Name]], tbl_MTG_Set_Type[Set Type], tbl_MTG_Set_Type[Index], "(Set Type not found)")</f>
        <v/>
      </c>
      <c r="J319" s="19">
        <f>_xlfn.xlookup(tbl_MTG_Set[[#This Row],[Type Name]], tbl_MTG_Set_Type[Set Type], tbl_MTG_Set_Type[Buy Window Month Start], "(Set Type not found)")</f>
        <v/>
      </c>
      <c r="K319" s="28">
        <f>tbl_MTG_Set[[#This Row],[Released On]]+tbl_MTG_Set[[#This Row],[Buy Window Month Start]]*365.25/12</f>
        <v/>
      </c>
      <c r="L319" s="19">
        <f>_xlfn.xlookup(tbl_MTG_Set[[#This Row],[Type Name]], tbl_MTG_Set_Type[Set Type], tbl_MTG_Set_Type[Buy Window Month End], "(Set Type not found)", 0, 1)</f>
        <v/>
      </c>
      <c r="M319" s="28">
        <f>tbl_MTG_Set[[#This Row],[Released On]]+tbl_MTG_Set[[#This Row],[Buy Window Month End]]*365.25/12</f>
        <v/>
      </c>
      <c r="N319" s="28">
        <f>AND(NOW()&gt;=tbl_MTG_Set[[#This Row],[Buy Window Start]], NOW()&lt;=tbl_MTG_Set[[#This Row],[Buy Window End]])</f>
        <v/>
      </c>
      <c r="O319" s="19">
        <f>_xlfn.xlookup(tbl_MTG_Set[[#This Row],[Type Name]], tbl_MTG_Set_Type[Set Type], tbl_MTG_Set_Type[Heavy Printing Window Month Start], "(Set Type not found)", 0, 1)</f>
        <v/>
      </c>
      <c r="P319" s="28">
        <f>tbl_MTG_Set[[#This Row],[Released On]]+tbl_MTG_Set[[#This Row],[Heavy Printing Window Month Start]]*365.25/12</f>
        <v/>
      </c>
      <c r="Q319" s="19">
        <f>_xlfn.xlookup(tbl_MTG_Set[[#This Row],[Type Name]], tbl_MTG_Set_Type[Set Type], tbl_MTG_Set_Type[Heavy Printing Window Month End], "(Set Type not found)", 0, 1)</f>
        <v/>
      </c>
      <c r="R319" s="28">
        <f>tbl_MTG_Set[[#This Row],[Released On]]+tbl_MTG_Set[[#This Row],[Heavy Printing Window Month End]]*365.25/12</f>
        <v/>
      </c>
      <c r="S319" s="28">
        <f>AND(NOW()&gt;=tbl_MTG_Set[[#This Row],[Heavy Printing Window Start]], NOW()&lt;=tbl_MTG_Set[[#This Row],[Heavy Printing Window End]])</f>
        <v/>
      </c>
      <c r="T319" s="19">
        <f>_xlfn.xlookup(tbl_MTG_Set[[#This Row],[Type Name]], tbl_MTG_Set_Type[Set Type], tbl_MTG_Set_Type[Sell Window Month Start], "(Set Type not found)", 0, 1)</f>
        <v/>
      </c>
      <c r="U319" s="28">
        <f>tbl_MTG_Set[[#This Row],[Released On]]+tbl_MTG_Set[[#This Row],[Sell Window Month Start]]*365.25/12</f>
        <v/>
      </c>
      <c r="V319" s="19">
        <f>_xlfn.xlookup(tbl_MTG_Set[[#This Row],[Type Name]], tbl_MTG_Set_Type[Set Type], tbl_MTG_Set_Type[Sell Window Month End], "(Set Type not found)", 0, 1)</f>
        <v/>
      </c>
      <c r="W319" s="28">
        <f>tbl_MTG_Set[[#This Row],[Released On]]+tbl_MTG_Set[[#This Row],[Sell Window Month End]]*365.25/12</f>
        <v/>
      </c>
      <c r="X319" s="28">
        <f>AND(NOW()&gt;=tbl_MTG_Set[[#This Row],[Sell Window Start]], NOW()&lt;=tbl_MTG_Set[[#This Row],[Sell Window End]])</f>
        <v/>
      </c>
      <c r="AG319" s="23" t="n"/>
      <c r="AH319" s="23" t="n"/>
      <c r="AJ319" s="23">
        <f t="array" ref="AJ319:AJ319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319" s="23">
        <f t="array" ref="AK319:AK319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319" s="24">
        <f>_xlfn.xlookup(tbl_MTG_Set[[#This Row],[Play Booster Box Product Id]], tbl_Product[Product Id], tbl_Product[Pack Size])</f>
        <v/>
      </c>
      <c r="AM319" s="23">
        <f>(tbl_MTG_Set[[#This Row],[Play Booster Box Cost]]+v_Item_Shipping_Cost_In)/tbl_MTG_Set[[#This Row],[Play Booster Box Size]]</f>
        <v/>
      </c>
      <c r="AN319" s="23" t="n"/>
      <c r="AO319" s="23" t="n"/>
      <c r="AP319" s="23" t="n"/>
      <c r="AQ319" s="23" t="n"/>
      <c r="AT319" s="23">
        <f>tbl_MTG_Set[[#This Row],[Play Booster Sell Price CardMarket]]*tbl_MTG_Set[[#This Row],[Play Booster Expected Market Value]]/tbl_MTG_Set[[#This Row],[Play Boost Sealed Market Value]]</f>
        <v/>
      </c>
    </row>
    <row r="320" ht="15" customHeight="1" s="20">
      <c r="A320" s="19" t="n">
        <v>569</v>
      </c>
      <c r="B320" s="19" t="inlineStr">
        <is>
          <t>Eternal Masters EMA</t>
        </is>
      </c>
      <c r="C320" s="19" t="n">
        <v>249</v>
      </c>
      <c r="D320" s="28" t="n">
        <v>42531</v>
      </c>
      <c r="F320" s="19" t="inlineStr">
        <is>
          <t>en es fr de it pt ja ko ru 汉语 漢語</t>
        </is>
      </c>
      <c r="G320" s="19" t="n">
        <v>1084</v>
      </c>
      <c r="H320" s="19">
        <f>MONTH(NOW())+12*YEAR(NOW())-MONTH(tbl_MTG_Set[[#This Row],[Released On]])-12*YEAR(tbl_MTG_Set[[#This Row],[Released On]])</f>
        <v/>
      </c>
      <c r="I320" s="19">
        <f>_xlfn.xlookup(tbl_MTG_Set[[#This Row],[Type Name]], tbl_MTG_Set_Type[Set Type], tbl_MTG_Set_Type[Index], "(Set Type not found)")</f>
        <v/>
      </c>
      <c r="J320" s="19">
        <f>_xlfn.xlookup(tbl_MTG_Set[[#This Row],[Type Name]], tbl_MTG_Set_Type[Set Type], tbl_MTG_Set_Type[Buy Window Month Start], "(Set Type not found)")</f>
        <v/>
      </c>
      <c r="K320" s="28">
        <f>tbl_MTG_Set[[#This Row],[Released On]]+tbl_MTG_Set[[#This Row],[Buy Window Month Start]]*365.25/12</f>
        <v/>
      </c>
      <c r="L320" s="19">
        <f>_xlfn.xlookup(tbl_MTG_Set[[#This Row],[Type Name]], tbl_MTG_Set_Type[Set Type], tbl_MTG_Set_Type[Buy Window Month End], "(Set Type not found)", 0, 1)</f>
        <v/>
      </c>
      <c r="M320" s="28">
        <f>tbl_MTG_Set[[#This Row],[Released On]]+tbl_MTG_Set[[#This Row],[Buy Window Month End]]*365.25/12</f>
        <v/>
      </c>
      <c r="N320" s="28">
        <f>AND(NOW()&gt;=tbl_MTG_Set[[#This Row],[Buy Window Start]], NOW()&lt;=tbl_MTG_Set[[#This Row],[Buy Window End]])</f>
        <v/>
      </c>
      <c r="O320" s="19">
        <f>_xlfn.xlookup(tbl_MTG_Set[[#This Row],[Type Name]], tbl_MTG_Set_Type[Set Type], tbl_MTG_Set_Type[Heavy Printing Window Month Start], "(Set Type not found)", 0, 1)</f>
        <v/>
      </c>
      <c r="P320" s="28">
        <f>tbl_MTG_Set[[#This Row],[Released On]]+tbl_MTG_Set[[#This Row],[Heavy Printing Window Month Start]]*365.25/12</f>
        <v/>
      </c>
      <c r="Q320" s="19">
        <f>_xlfn.xlookup(tbl_MTG_Set[[#This Row],[Type Name]], tbl_MTG_Set_Type[Set Type], tbl_MTG_Set_Type[Heavy Printing Window Month End], "(Set Type not found)", 0, 1)</f>
        <v/>
      </c>
      <c r="R320" s="28">
        <f>tbl_MTG_Set[[#This Row],[Released On]]+tbl_MTG_Set[[#This Row],[Heavy Printing Window Month End]]*365.25/12</f>
        <v/>
      </c>
      <c r="S320" s="28">
        <f>AND(NOW()&gt;=tbl_MTG_Set[[#This Row],[Heavy Printing Window Start]], NOW()&lt;=tbl_MTG_Set[[#This Row],[Heavy Printing Window End]])</f>
        <v/>
      </c>
      <c r="T320" s="19">
        <f>_xlfn.xlookup(tbl_MTG_Set[[#This Row],[Type Name]], tbl_MTG_Set_Type[Set Type], tbl_MTG_Set_Type[Sell Window Month Start], "(Set Type not found)", 0, 1)</f>
        <v/>
      </c>
      <c r="U320" s="28">
        <f>tbl_MTG_Set[[#This Row],[Released On]]+tbl_MTG_Set[[#This Row],[Sell Window Month Start]]*365.25/12</f>
        <v/>
      </c>
      <c r="V320" s="19">
        <f>_xlfn.xlookup(tbl_MTG_Set[[#This Row],[Type Name]], tbl_MTG_Set_Type[Set Type], tbl_MTG_Set_Type[Sell Window Month End], "(Set Type not found)", 0, 1)</f>
        <v/>
      </c>
      <c r="W320" s="28">
        <f>tbl_MTG_Set[[#This Row],[Released On]]+tbl_MTG_Set[[#This Row],[Sell Window Month End]]*365.25/12</f>
        <v/>
      </c>
      <c r="X320" s="28">
        <f>AND(NOW()&gt;=tbl_MTG_Set[[#This Row],[Sell Window Start]], NOW()&lt;=tbl_MTG_Set[[#This Row],[Sell Window End]])</f>
        <v/>
      </c>
      <c r="AG320" s="23" t="n"/>
      <c r="AH320" s="23" t="n"/>
      <c r="AJ320" s="23">
        <f t="array" ref="AJ320:AJ320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320" s="23">
        <f t="array" ref="AK320:AK320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320" s="24">
        <f>_xlfn.xlookup(tbl_MTG_Set[[#This Row],[Play Booster Box Product Id]], tbl_Product[Product Id], tbl_Product[Pack Size])</f>
        <v/>
      </c>
      <c r="AM320" s="23">
        <f>(tbl_MTG_Set[[#This Row],[Play Booster Box Cost]]+v_Item_Shipping_Cost_In)/tbl_MTG_Set[[#This Row],[Play Booster Box Size]]</f>
        <v/>
      </c>
      <c r="AN320" s="23" t="n"/>
      <c r="AO320" s="23" t="n"/>
      <c r="AP320" s="23" t="n"/>
      <c r="AQ320" s="23" t="n"/>
      <c r="AT320" s="23">
        <f>tbl_MTG_Set[[#This Row],[Play Booster Sell Price CardMarket]]*tbl_MTG_Set[[#This Row],[Play Booster Expected Market Value]]/tbl_MTG_Set[[#This Row],[Play Boost Sealed Market Value]]</f>
        <v/>
      </c>
    </row>
    <row r="321" ht="15" customHeight="1" s="20">
      <c r="A321" s="19" t="n">
        <v>570</v>
      </c>
      <c r="B321" s="19" t="inlineStr">
        <is>
          <t>Eternal Masters Tokens TEMA</t>
        </is>
      </c>
      <c r="C321" s="19" t="n">
        <v>16</v>
      </c>
      <c r="D321" s="28" t="n">
        <v>42531</v>
      </c>
      <c r="F321" s="19" t="inlineStr">
        <is>
          <t>en es fr de it pt ja ko ru 汉语 漢語</t>
        </is>
      </c>
      <c r="G321" s="19" t="n">
        <v>1086</v>
      </c>
      <c r="H321" s="19">
        <f>MONTH(NOW())+12*YEAR(NOW())-MONTH(tbl_MTG_Set[[#This Row],[Released On]])-12*YEAR(tbl_MTG_Set[[#This Row],[Released On]])</f>
        <v/>
      </c>
      <c r="I321" s="19">
        <f>_xlfn.xlookup(tbl_MTG_Set[[#This Row],[Type Name]], tbl_MTG_Set_Type[Set Type], tbl_MTG_Set_Type[Index], "(Set Type not found)")</f>
        <v/>
      </c>
      <c r="J321" s="19">
        <f>_xlfn.xlookup(tbl_MTG_Set[[#This Row],[Type Name]], tbl_MTG_Set_Type[Set Type], tbl_MTG_Set_Type[Buy Window Month Start], "(Set Type not found)")</f>
        <v/>
      </c>
      <c r="K321" s="28">
        <f>tbl_MTG_Set[[#This Row],[Released On]]+tbl_MTG_Set[[#This Row],[Buy Window Month Start]]*365.25/12</f>
        <v/>
      </c>
      <c r="L321" s="19">
        <f>_xlfn.xlookup(tbl_MTG_Set[[#This Row],[Type Name]], tbl_MTG_Set_Type[Set Type], tbl_MTG_Set_Type[Buy Window Month End], "(Set Type not found)", 0, 1)</f>
        <v/>
      </c>
      <c r="M321" s="28">
        <f>tbl_MTG_Set[[#This Row],[Released On]]+tbl_MTG_Set[[#This Row],[Buy Window Month End]]*365.25/12</f>
        <v/>
      </c>
      <c r="N321" s="28">
        <f>AND(NOW()&gt;=tbl_MTG_Set[[#This Row],[Buy Window Start]], NOW()&lt;=tbl_MTG_Set[[#This Row],[Buy Window End]])</f>
        <v/>
      </c>
      <c r="O321" s="19">
        <f>_xlfn.xlookup(tbl_MTG_Set[[#This Row],[Type Name]], tbl_MTG_Set_Type[Set Type], tbl_MTG_Set_Type[Heavy Printing Window Month Start], "(Set Type not found)", 0, 1)</f>
        <v/>
      </c>
      <c r="P321" s="28">
        <f>tbl_MTG_Set[[#This Row],[Released On]]+tbl_MTG_Set[[#This Row],[Heavy Printing Window Month Start]]*365.25/12</f>
        <v/>
      </c>
      <c r="Q321" s="19">
        <f>_xlfn.xlookup(tbl_MTG_Set[[#This Row],[Type Name]], tbl_MTG_Set_Type[Set Type], tbl_MTG_Set_Type[Heavy Printing Window Month End], "(Set Type not found)", 0, 1)</f>
        <v/>
      </c>
      <c r="R321" s="28">
        <f>tbl_MTG_Set[[#This Row],[Released On]]+tbl_MTG_Set[[#This Row],[Heavy Printing Window Month End]]*365.25/12</f>
        <v/>
      </c>
      <c r="S321" s="28">
        <f>AND(NOW()&gt;=tbl_MTG_Set[[#This Row],[Heavy Printing Window Start]], NOW()&lt;=tbl_MTG_Set[[#This Row],[Heavy Printing Window End]])</f>
        <v/>
      </c>
      <c r="T321" s="19">
        <f>_xlfn.xlookup(tbl_MTG_Set[[#This Row],[Type Name]], tbl_MTG_Set_Type[Set Type], tbl_MTG_Set_Type[Sell Window Month Start], "(Set Type not found)", 0, 1)</f>
        <v/>
      </c>
      <c r="U321" s="28">
        <f>tbl_MTG_Set[[#This Row],[Released On]]+tbl_MTG_Set[[#This Row],[Sell Window Month Start]]*365.25/12</f>
        <v/>
      </c>
      <c r="V321" s="19">
        <f>_xlfn.xlookup(tbl_MTG_Set[[#This Row],[Type Name]], tbl_MTG_Set_Type[Set Type], tbl_MTG_Set_Type[Sell Window Month End], "(Set Type not found)", 0, 1)</f>
        <v/>
      </c>
      <c r="W321" s="28">
        <f>tbl_MTG_Set[[#This Row],[Released On]]+tbl_MTG_Set[[#This Row],[Sell Window Month End]]*365.25/12</f>
        <v/>
      </c>
      <c r="X321" s="28">
        <f>AND(NOW()&gt;=tbl_MTG_Set[[#This Row],[Sell Window Start]], NOW()&lt;=tbl_MTG_Set[[#This Row],[Sell Window End]])</f>
        <v/>
      </c>
      <c r="AG321" s="23" t="n"/>
      <c r="AH321" s="23" t="n"/>
      <c r="AJ321" s="23">
        <f t="array" ref="AJ321:AJ321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321" s="23">
        <f t="array" ref="AK321:AK321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321" s="24">
        <f>_xlfn.xlookup(tbl_MTG_Set[[#This Row],[Play Booster Box Product Id]], tbl_Product[Product Id], tbl_Product[Pack Size])</f>
        <v/>
      </c>
      <c r="AM321" s="23">
        <f>(tbl_MTG_Set[[#This Row],[Play Booster Box Cost]]+v_Item_Shipping_Cost_In)/tbl_MTG_Set[[#This Row],[Play Booster Box Size]]</f>
        <v/>
      </c>
      <c r="AN321" s="23" t="n"/>
      <c r="AO321" s="23" t="n"/>
      <c r="AP321" s="23" t="n"/>
      <c r="AQ321" s="23" t="n"/>
      <c r="AT321" s="23">
        <f>tbl_MTG_Set[[#This Row],[Play Booster Sell Price CardMarket]]*tbl_MTG_Set[[#This Row],[Play Booster Expected Market Value]]/tbl_MTG_Set[[#This Row],[Play Boost Sealed Market Value]]</f>
        <v/>
      </c>
    </row>
    <row r="322" ht="15" customHeight="1" s="20">
      <c r="A322" s="19" t="n">
        <v>224</v>
      </c>
      <c r="B322" s="19" t="inlineStr">
        <is>
          <t>Eternal Weekend PEWK</t>
        </is>
      </c>
      <c r="C322" s="19" t="n">
        <v>8</v>
      </c>
      <c r="D322" s="28" t="n">
        <v>44891</v>
      </c>
      <c r="F322" s="19" t="inlineStr">
        <is>
          <t>en es fr de it pt ja ko ru 汉语 漢語</t>
        </is>
      </c>
      <c r="G322" s="19" t="n">
        <v>394</v>
      </c>
      <c r="H322" s="19">
        <f>MONTH(NOW())+12*YEAR(NOW())-MONTH(tbl_MTG_Set[[#This Row],[Released On]])-12*YEAR(tbl_MTG_Set[[#This Row],[Released On]])</f>
        <v/>
      </c>
      <c r="I322" s="19">
        <f>_xlfn.xlookup(tbl_MTG_Set[[#This Row],[Type Name]], tbl_MTG_Set_Type[Set Type], tbl_MTG_Set_Type[Index], "(Set Type not found)")</f>
        <v/>
      </c>
      <c r="J322" s="19">
        <f>_xlfn.xlookup(tbl_MTG_Set[[#This Row],[Type Name]], tbl_MTG_Set_Type[Set Type], tbl_MTG_Set_Type[Buy Window Month Start], "(Set Type not found)")</f>
        <v/>
      </c>
      <c r="K322" s="28">
        <f>tbl_MTG_Set[[#This Row],[Released On]]+tbl_MTG_Set[[#This Row],[Buy Window Month Start]]*365.25/12</f>
        <v/>
      </c>
      <c r="L322" s="19">
        <f>_xlfn.xlookup(tbl_MTG_Set[[#This Row],[Type Name]], tbl_MTG_Set_Type[Set Type], tbl_MTG_Set_Type[Buy Window Month End], "(Set Type not found)", 0, 1)</f>
        <v/>
      </c>
      <c r="M322" s="28">
        <f>tbl_MTG_Set[[#This Row],[Released On]]+tbl_MTG_Set[[#This Row],[Buy Window Month End]]*365.25/12</f>
        <v/>
      </c>
      <c r="N322" s="28">
        <f>AND(NOW()&gt;=tbl_MTG_Set[[#This Row],[Buy Window Start]], NOW()&lt;=tbl_MTG_Set[[#This Row],[Buy Window End]])</f>
        <v/>
      </c>
      <c r="O322" s="19">
        <f>_xlfn.xlookup(tbl_MTG_Set[[#This Row],[Type Name]], tbl_MTG_Set_Type[Set Type], tbl_MTG_Set_Type[Heavy Printing Window Month Start], "(Set Type not found)", 0, 1)</f>
        <v/>
      </c>
      <c r="P322" s="28">
        <f>tbl_MTG_Set[[#This Row],[Released On]]+tbl_MTG_Set[[#This Row],[Heavy Printing Window Month Start]]*365.25/12</f>
        <v/>
      </c>
      <c r="Q322" s="19">
        <f>_xlfn.xlookup(tbl_MTG_Set[[#This Row],[Type Name]], tbl_MTG_Set_Type[Set Type], tbl_MTG_Set_Type[Heavy Printing Window Month End], "(Set Type not found)", 0, 1)</f>
        <v/>
      </c>
      <c r="R322" s="28">
        <f>tbl_MTG_Set[[#This Row],[Released On]]+tbl_MTG_Set[[#This Row],[Heavy Printing Window Month End]]*365.25/12</f>
        <v/>
      </c>
      <c r="S322" s="28">
        <f>AND(NOW()&gt;=tbl_MTG_Set[[#This Row],[Heavy Printing Window Start]], NOW()&lt;=tbl_MTG_Set[[#This Row],[Heavy Printing Window End]])</f>
        <v/>
      </c>
      <c r="T322" s="19">
        <f>_xlfn.xlookup(tbl_MTG_Set[[#This Row],[Type Name]], tbl_MTG_Set_Type[Set Type], tbl_MTG_Set_Type[Sell Window Month Start], "(Set Type not found)", 0, 1)</f>
        <v/>
      </c>
      <c r="U322" s="28">
        <f>tbl_MTG_Set[[#This Row],[Released On]]+tbl_MTG_Set[[#This Row],[Sell Window Month Start]]*365.25/12</f>
        <v/>
      </c>
      <c r="V322" s="19">
        <f>_xlfn.xlookup(tbl_MTG_Set[[#This Row],[Type Name]], tbl_MTG_Set_Type[Set Type], tbl_MTG_Set_Type[Sell Window Month End], "(Set Type not found)", 0, 1)</f>
        <v/>
      </c>
      <c r="W322" s="28">
        <f>tbl_MTG_Set[[#This Row],[Released On]]+tbl_MTG_Set[[#This Row],[Sell Window Month End]]*365.25/12</f>
        <v/>
      </c>
      <c r="X322" s="28">
        <f>AND(NOW()&gt;=tbl_MTG_Set[[#This Row],[Sell Window Start]], NOW()&lt;=tbl_MTG_Set[[#This Row],[Sell Window End]])</f>
        <v/>
      </c>
      <c r="AG322" s="23" t="n"/>
      <c r="AH322" s="23" t="n"/>
      <c r="AJ322" s="23">
        <f t="array" ref="AJ322:AJ322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322" s="23">
        <f t="array" ref="AK322:AK322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322" s="24">
        <f>_xlfn.xlookup(tbl_MTG_Set[[#This Row],[Play Booster Box Product Id]], tbl_Product[Product Id], tbl_Product[Pack Size])</f>
        <v/>
      </c>
      <c r="AM322" s="23">
        <f>(tbl_MTG_Set[[#This Row],[Play Booster Box Cost]]+v_Item_Shipping_Cost_In)/tbl_MTG_Set[[#This Row],[Play Booster Box Size]]</f>
        <v/>
      </c>
      <c r="AN322" s="23" t="n"/>
      <c r="AO322" s="23" t="n"/>
      <c r="AP322" s="23" t="n"/>
      <c r="AQ322" s="23" t="n"/>
      <c r="AT322" s="23">
        <f>tbl_MTG_Set[[#This Row],[Play Booster Sell Price CardMarket]]*tbl_MTG_Set[[#This Row],[Play Booster Expected Market Value]]/tbl_MTG_Set[[#This Row],[Play Boost Sealed Market Value]]</f>
        <v/>
      </c>
    </row>
    <row r="323" ht="15" customHeight="1" s="20">
      <c r="A323" s="19" t="n">
        <v>942</v>
      </c>
      <c r="B323" s="19" t="inlineStr">
        <is>
          <t>European Land Program PELP</t>
        </is>
      </c>
      <c r="C323" s="19" t="n">
        <v>15</v>
      </c>
      <c r="D323" s="28" t="n">
        <v>36561</v>
      </c>
      <c r="F323" s="19" t="inlineStr">
        <is>
          <t>en es fr de it pt ja ko ru 汉语 漢語</t>
        </is>
      </c>
      <c r="G323" s="19" t="n">
        <v>1830</v>
      </c>
      <c r="H323" s="19">
        <f>MONTH(NOW())+12*YEAR(NOW())-MONTH(tbl_MTG_Set[[#This Row],[Released On]])-12*YEAR(tbl_MTG_Set[[#This Row],[Released On]])</f>
        <v/>
      </c>
      <c r="I323" s="19">
        <f>_xlfn.xlookup(tbl_MTG_Set[[#This Row],[Type Name]], tbl_MTG_Set_Type[Set Type], tbl_MTG_Set_Type[Index], "(Set Type not found)")</f>
        <v/>
      </c>
      <c r="J323" s="19">
        <f>_xlfn.xlookup(tbl_MTG_Set[[#This Row],[Type Name]], tbl_MTG_Set_Type[Set Type], tbl_MTG_Set_Type[Buy Window Month Start], "(Set Type not found)")</f>
        <v/>
      </c>
      <c r="K323" s="28">
        <f>tbl_MTG_Set[[#This Row],[Released On]]+tbl_MTG_Set[[#This Row],[Buy Window Month Start]]*365.25/12</f>
        <v/>
      </c>
      <c r="L323" s="19">
        <f>_xlfn.xlookup(tbl_MTG_Set[[#This Row],[Type Name]], tbl_MTG_Set_Type[Set Type], tbl_MTG_Set_Type[Buy Window Month End], "(Set Type not found)", 0, 1)</f>
        <v/>
      </c>
      <c r="M323" s="28">
        <f>tbl_MTG_Set[[#This Row],[Released On]]+tbl_MTG_Set[[#This Row],[Buy Window Month End]]*365.25/12</f>
        <v/>
      </c>
      <c r="N323" s="28">
        <f>AND(NOW()&gt;=tbl_MTG_Set[[#This Row],[Buy Window Start]], NOW()&lt;=tbl_MTG_Set[[#This Row],[Buy Window End]])</f>
        <v/>
      </c>
      <c r="O323" s="19">
        <f>_xlfn.xlookup(tbl_MTG_Set[[#This Row],[Type Name]], tbl_MTG_Set_Type[Set Type], tbl_MTG_Set_Type[Heavy Printing Window Month Start], "(Set Type not found)", 0, 1)</f>
        <v/>
      </c>
      <c r="P323" s="28">
        <f>tbl_MTG_Set[[#This Row],[Released On]]+tbl_MTG_Set[[#This Row],[Heavy Printing Window Month Start]]*365.25/12</f>
        <v/>
      </c>
      <c r="Q323" s="19">
        <f>_xlfn.xlookup(tbl_MTG_Set[[#This Row],[Type Name]], tbl_MTG_Set_Type[Set Type], tbl_MTG_Set_Type[Heavy Printing Window Month End], "(Set Type not found)", 0, 1)</f>
        <v/>
      </c>
      <c r="R323" s="28">
        <f>tbl_MTG_Set[[#This Row],[Released On]]+tbl_MTG_Set[[#This Row],[Heavy Printing Window Month End]]*365.25/12</f>
        <v/>
      </c>
      <c r="S323" s="28">
        <f>AND(NOW()&gt;=tbl_MTG_Set[[#This Row],[Heavy Printing Window Start]], NOW()&lt;=tbl_MTG_Set[[#This Row],[Heavy Printing Window End]])</f>
        <v/>
      </c>
      <c r="T323" s="19">
        <f>_xlfn.xlookup(tbl_MTG_Set[[#This Row],[Type Name]], tbl_MTG_Set_Type[Set Type], tbl_MTG_Set_Type[Sell Window Month Start], "(Set Type not found)", 0, 1)</f>
        <v/>
      </c>
      <c r="U323" s="28">
        <f>tbl_MTG_Set[[#This Row],[Released On]]+tbl_MTG_Set[[#This Row],[Sell Window Month Start]]*365.25/12</f>
        <v/>
      </c>
      <c r="V323" s="19">
        <f>_xlfn.xlookup(tbl_MTG_Set[[#This Row],[Type Name]], tbl_MTG_Set_Type[Set Type], tbl_MTG_Set_Type[Sell Window Month End], "(Set Type not found)", 0, 1)</f>
        <v/>
      </c>
      <c r="W323" s="28">
        <f>tbl_MTG_Set[[#This Row],[Released On]]+tbl_MTG_Set[[#This Row],[Sell Window Month End]]*365.25/12</f>
        <v/>
      </c>
      <c r="X323" s="28">
        <f>AND(NOW()&gt;=tbl_MTG_Set[[#This Row],[Sell Window Start]], NOW()&lt;=tbl_MTG_Set[[#This Row],[Sell Window End]])</f>
        <v/>
      </c>
      <c r="AG323" s="23" t="n"/>
      <c r="AH323" s="23" t="n"/>
      <c r="AJ323" s="23">
        <f t="array" ref="AJ323:AJ323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323" s="23">
        <f t="array" ref="AK323:AK323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323" s="24">
        <f>_xlfn.xlookup(tbl_MTG_Set[[#This Row],[Play Booster Box Product Id]], tbl_Product[Product Id], tbl_Product[Pack Size])</f>
        <v/>
      </c>
      <c r="AM323" s="23">
        <f>(tbl_MTG_Set[[#This Row],[Play Booster Box Cost]]+v_Item_Shipping_Cost_In)/tbl_MTG_Set[[#This Row],[Play Booster Box Size]]</f>
        <v/>
      </c>
      <c r="AN323" s="23" t="n"/>
      <c r="AO323" s="23" t="n"/>
      <c r="AP323" s="23" t="n"/>
      <c r="AQ323" s="23" t="n"/>
      <c r="AT323" s="23">
        <f>tbl_MTG_Set[[#This Row],[Play Booster Sell Price CardMarket]]*tbl_MTG_Set[[#This Row],[Play Booster Expected Market Value]]/tbl_MTG_Set[[#This Row],[Play Boost Sealed Market Value]]</f>
        <v/>
      </c>
    </row>
    <row r="324" ht="15" customHeight="1" s="20">
      <c r="A324" s="19" t="n">
        <v>808</v>
      </c>
      <c r="B324" s="19" t="inlineStr">
        <is>
          <t>Eventide EVE</t>
        </is>
      </c>
      <c r="C324" s="19" t="n">
        <v>180</v>
      </c>
      <c r="D324" s="28" t="n">
        <v>39654</v>
      </c>
      <c r="F324" s="19" t="inlineStr">
        <is>
          <t>en es fr de it pt ja ko ru 汉语 漢語</t>
        </is>
      </c>
      <c r="G324" s="19" t="n">
        <v>1562</v>
      </c>
      <c r="H324" s="19">
        <f>MONTH(NOW())+12*YEAR(NOW())-MONTH(tbl_MTG_Set[[#This Row],[Released On]])-12*YEAR(tbl_MTG_Set[[#This Row],[Released On]])</f>
        <v/>
      </c>
      <c r="I324" s="19">
        <f>_xlfn.xlookup(tbl_MTG_Set[[#This Row],[Type Name]], tbl_MTG_Set_Type[Set Type], tbl_MTG_Set_Type[Index], "(Set Type not found)")</f>
        <v/>
      </c>
      <c r="J324" s="19">
        <f>_xlfn.xlookup(tbl_MTG_Set[[#This Row],[Type Name]], tbl_MTG_Set_Type[Set Type], tbl_MTG_Set_Type[Buy Window Month Start], "(Set Type not found)")</f>
        <v/>
      </c>
      <c r="K324" s="28">
        <f>tbl_MTG_Set[[#This Row],[Released On]]+tbl_MTG_Set[[#This Row],[Buy Window Month Start]]*365.25/12</f>
        <v/>
      </c>
      <c r="L324" s="19">
        <f>_xlfn.xlookup(tbl_MTG_Set[[#This Row],[Type Name]], tbl_MTG_Set_Type[Set Type], tbl_MTG_Set_Type[Buy Window Month End], "(Set Type not found)", 0, 1)</f>
        <v/>
      </c>
      <c r="M324" s="28">
        <f>tbl_MTG_Set[[#This Row],[Released On]]+tbl_MTG_Set[[#This Row],[Buy Window Month End]]*365.25/12</f>
        <v/>
      </c>
      <c r="N324" s="28">
        <f>AND(NOW()&gt;=tbl_MTG_Set[[#This Row],[Buy Window Start]], NOW()&lt;=tbl_MTG_Set[[#This Row],[Buy Window End]])</f>
        <v/>
      </c>
      <c r="O324" s="19">
        <f>_xlfn.xlookup(tbl_MTG_Set[[#This Row],[Type Name]], tbl_MTG_Set_Type[Set Type], tbl_MTG_Set_Type[Heavy Printing Window Month Start], "(Set Type not found)", 0, 1)</f>
        <v/>
      </c>
      <c r="P324" s="28">
        <f>tbl_MTG_Set[[#This Row],[Released On]]+tbl_MTG_Set[[#This Row],[Heavy Printing Window Month Start]]*365.25/12</f>
        <v/>
      </c>
      <c r="Q324" s="19">
        <f>_xlfn.xlookup(tbl_MTG_Set[[#This Row],[Type Name]], tbl_MTG_Set_Type[Set Type], tbl_MTG_Set_Type[Heavy Printing Window Month End], "(Set Type not found)", 0, 1)</f>
        <v/>
      </c>
      <c r="R324" s="28">
        <f>tbl_MTG_Set[[#This Row],[Released On]]+tbl_MTG_Set[[#This Row],[Heavy Printing Window Month End]]*365.25/12</f>
        <v/>
      </c>
      <c r="S324" s="28">
        <f>AND(NOW()&gt;=tbl_MTG_Set[[#This Row],[Heavy Printing Window Start]], NOW()&lt;=tbl_MTG_Set[[#This Row],[Heavy Printing Window End]])</f>
        <v/>
      </c>
      <c r="T324" s="19">
        <f>_xlfn.xlookup(tbl_MTG_Set[[#This Row],[Type Name]], tbl_MTG_Set_Type[Set Type], tbl_MTG_Set_Type[Sell Window Month Start], "(Set Type not found)", 0, 1)</f>
        <v/>
      </c>
      <c r="U324" s="28">
        <f>tbl_MTG_Set[[#This Row],[Released On]]+tbl_MTG_Set[[#This Row],[Sell Window Month Start]]*365.25/12</f>
        <v/>
      </c>
      <c r="V324" s="19">
        <f>_xlfn.xlookup(tbl_MTG_Set[[#This Row],[Type Name]], tbl_MTG_Set_Type[Set Type], tbl_MTG_Set_Type[Sell Window Month End], "(Set Type not found)", 0, 1)</f>
        <v/>
      </c>
      <c r="W324" s="28">
        <f>tbl_MTG_Set[[#This Row],[Released On]]+tbl_MTG_Set[[#This Row],[Sell Window Month End]]*365.25/12</f>
        <v/>
      </c>
      <c r="X324" s="28">
        <f>AND(NOW()&gt;=tbl_MTG_Set[[#This Row],[Sell Window Start]], NOW()&lt;=tbl_MTG_Set[[#This Row],[Sell Window End]])</f>
        <v/>
      </c>
      <c r="AG324" s="23" t="n"/>
      <c r="AH324" s="23" t="n"/>
      <c r="AJ324" s="23">
        <f t="array" ref="AJ324:AJ324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324" s="23">
        <f t="array" ref="AK324:AK324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324" s="24">
        <f>_xlfn.xlookup(tbl_MTG_Set[[#This Row],[Play Booster Box Product Id]], tbl_Product[Product Id], tbl_Product[Pack Size])</f>
        <v/>
      </c>
      <c r="AM324" s="23">
        <f>(tbl_MTG_Set[[#This Row],[Play Booster Box Cost]]+v_Item_Shipping_Cost_In)/tbl_MTG_Set[[#This Row],[Play Booster Box Size]]</f>
        <v/>
      </c>
      <c r="AN324" s="23" t="n"/>
      <c r="AO324" s="23" t="n"/>
      <c r="AP324" s="23" t="n"/>
      <c r="AQ324" s="23" t="n"/>
      <c r="AT324" s="23">
        <f>tbl_MTG_Set[[#This Row],[Play Booster Sell Price CardMarket]]*tbl_MTG_Set[[#This Row],[Play Booster Expected Market Value]]/tbl_MTG_Set[[#This Row],[Play Boost Sealed Market Value]]</f>
        <v/>
      </c>
    </row>
    <row r="325" ht="15" customHeight="1" s="20">
      <c r="A325" s="19" t="n">
        <v>809</v>
      </c>
      <c r="B325" s="19" t="inlineStr">
        <is>
          <t>Eventide Promos PEVE</t>
        </is>
      </c>
      <c r="C325" s="19" t="n">
        <v>2</v>
      </c>
      <c r="D325" s="28" t="n">
        <v>39654</v>
      </c>
      <c r="F325" s="19" t="inlineStr">
        <is>
          <t>en es fr de it pt ja ko ru 汉语 漢語</t>
        </is>
      </c>
      <c r="G325" s="19" t="n">
        <v>1564</v>
      </c>
      <c r="H325" s="19">
        <f>MONTH(NOW())+12*YEAR(NOW())-MONTH(tbl_MTG_Set[[#This Row],[Released On]])-12*YEAR(tbl_MTG_Set[[#This Row],[Released On]])</f>
        <v/>
      </c>
      <c r="I325" s="19">
        <f>_xlfn.xlookup(tbl_MTG_Set[[#This Row],[Type Name]], tbl_MTG_Set_Type[Set Type], tbl_MTG_Set_Type[Index], "(Set Type not found)")</f>
        <v/>
      </c>
      <c r="J325" s="19">
        <f>_xlfn.xlookup(tbl_MTG_Set[[#This Row],[Type Name]], tbl_MTG_Set_Type[Set Type], tbl_MTG_Set_Type[Buy Window Month Start], "(Set Type not found)")</f>
        <v/>
      </c>
      <c r="K325" s="28">
        <f>tbl_MTG_Set[[#This Row],[Released On]]+tbl_MTG_Set[[#This Row],[Buy Window Month Start]]*365.25/12</f>
        <v/>
      </c>
      <c r="L325" s="19">
        <f>_xlfn.xlookup(tbl_MTG_Set[[#This Row],[Type Name]], tbl_MTG_Set_Type[Set Type], tbl_MTG_Set_Type[Buy Window Month End], "(Set Type not found)", 0, 1)</f>
        <v/>
      </c>
      <c r="M325" s="28">
        <f>tbl_MTG_Set[[#This Row],[Released On]]+tbl_MTG_Set[[#This Row],[Buy Window Month End]]*365.25/12</f>
        <v/>
      </c>
      <c r="N325" s="28">
        <f>AND(NOW()&gt;=tbl_MTG_Set[[#This Row],[Buy Window Start]], NOW()&lt;=tbl_MTG_Set[[#This Row],[Buy Window End]])</f>
        <v/>
      </c>
      <c r="O325" s="19">
        <f>_xlfn.xlookup(tbl_MTG_Set[[#This Row],[Type Name]], tbl_MTG_Set_Type[Set Type], tbl_MTG_Set_Type[Heavy Printing Window Month Start], "(Set Type not found)", 0, 1)</f>
        <v/>
      </c>
      <c r="P325" s="28">
        <f>tbl_MTG_Set[[#This Row],[Released On]]+tbl_MTG_Set[[#This Row],[Heavy Printing Window Month Start]]*365.25/12</f>
        <v/>
      </c>
      <c r="Q325" s="19">
        <f>_xlfn.xlookup(tbl_MTG_Set[[#This Row],[Type Name]], tbl_MTG_Set_Type[Set Type], tbl_MTG_Set_Type[Heavy Printing Window Month End], "(Set Type not found)", 0, 1)</f>
        <v/>
      </c>
      <c r="R325" s="28">
        <f>tbl_MTG_Set[[#This Row],[Released On]]+tbl_MTG_Set[[#This Row],[Heavy Printing Window Month End]]*365.25/12</f>
        <v/>
      </c>
      <c r="S325" s="28">
        <f>AND(NOW()&gt;=tbl_MTG_Set[[#This Row],[Heavy Printing Window Start]], NOW()&lt;=tbl_MTG_Set[[#This Row],[Heavy Printing Window End]])</f>
        <v/>
      </c>
      <c r="T325" s="19">
        <f>_xlfn.xlookup(tbl_MTG_Set[[#This Row],[Type Name]], tbl_MTG_Set_Type[Set Type], tbl_MTG_Set_Type[Sell Window Month Start], "(Set Type not found)", 0, 1)</f>
        <v/>
      </c>
      <c r="U325" s="28">
        <f>tbl_MTG_Set[[#This Row],[Released On]]+tbl_MTG_Set[[#This Row],[Sell Window Month Start]]*365.25/12</f>
        <v/>
      </c>
      <c r="V325" s="19">
        <f>_xlfn.xlookup(tbl_MTG_Set[[#This Row],[Type Name]], tbl_MTG_Set_Type[Set Type], tbl_MTG_Set_Type[Sell Window Month End], "(Set Type not found)", 0, 1)</f>
        <v/>
      </c>
      <c r="W325" s="28">
        <f>tbl_MTG_Set[[#This Row],[Released On]]+tbl_MTG_Set[[#This Row],[Sell Window Month End]]*365.25/12</f>
        <v/>
      </c>
      <c r="X325" s="28">
        <f>AND(NOW()&gt;=tbl_MTG_Set[[#This Row],[Sell Window Start]], NOW()&lt;=tbl_MTG_Set[[#This Row],[Sell Window End]])</f>
        <v/>
      </c>
      <c r="AG325" s="23" t="n"/>
      <c r="AH325" s="23" t="n"/>
      <c r="AJ325" s="23">
        <f t="array" ref="AJ325:AJ325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325" s="23">
        <f t="array" ref="AK325:AK325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325" s="24">
        <f>_xlfn.xlookup(tbl_MTG_Set[[#This Row],[Play Booster Box Product Id]], tbl_Product[Product Id], tbl_Product[Pack Size])</f>
        <v/>
      </c>
      <c r="AM325" s="23">
        <f>(tbl_MTG_Set[[#This Row],[Play Booster Box Cost]]+v_Item_Shipping_Cost_In)/tbl_MTG_Set[[#This Row],[Play Booster Box Size]]</f>
        <v/>
      </c>
      <c r="AN325" s="23" t="n"/>
      <c r="AO325" s="23" t="n"/>
      <c r="AP325" s="23" t="n"/>
      <c r="AQ325" s="23" t="n"/>
      <c r="AT325" s="23">
        <f>tbl_MTG_Set[[#This Row],[Play Booster Sell Price CardMarket]]*tbl_MTG_Set[[#This Row],[Play Booster Expected Market Value]]/tbl_MTG_Set[[#This Row],[Play Boost Sealed Market Value]]</f>
        <v/>
      </c>
    </row>
    <row r="326" ht="15" customHeight="1" s="20">
      <c r="A326" s="19" t="n">
        <v>810</v>
      </c>
      <c r="B326" s="19" t="inlineStr">
        <is>
          <t>Eventide Tokens TEVE</t>
        </is>
      </c>
      <c r="C326" s="19" t="n">
        <v>7</v>
      </c>
      <c r="D326" s="28" t="n">
        <v>39654</v>
      </c>
      <c r="F326" s="19" t="inlineStr">
        <is>
          <t>en es fr de it pt ja ko ru 汉语 漢語</t>
        </is>
      </c>
      <c r="G326" s="19" t="n">
        <v>1566</v>
      </c>
      <c r="H326" s="19">
        <f>MONTH(NOW())+12*YEAR(NOW())-MONTH(tbl_MTG_Set[[#This Row],[Released On]])-12*YEAR(tbl_MTG_Set[[#This Row],[Released On]])</f>
        <v/>
      </c>
      <c r="I326" s="19">
        <f>_xlfn.xlookup(tbl_MTG_Set[[#This Row],[Type Name]], tbl_MTG_Set_Type[Set Type], tbl_MTG_Set_Type[Index], "(Set Type not found)")</f>
        <v/>
      </c>
      <c r="J326" s="19">
        <f>_xlfn.xlookup(tbl_MTG_Set[[#This Row],[Type Name]], tbl_MTG_Set_Type[Set Type], tbl_MTG_Set_Type[Buy Window Month Start], "(Set Type not found)")</f>
        <v/>
      </c>
      <c r="K326" s="28">
        <f>tbl_MTG_Set[[#This Row],[Released On]]+tbl_MTG_Set[[#This Row],[Buy Window Month Start]]*365.25/12</f>
        <v/>
      </c>
      <c r="L326" s="19">
        <f>_xlfn.xlookup(tbl_MTG_Set[[#This Row],[Type Name]], tbl_MTG_Set_Type[Set Type], tbl_MTG_Set_Type[Buy Window Month End], "(Set Type not found)", 0, 1)</f>
        <v/>
      </c>
      <c r="M326" s="28">
        <f>tbl_MTG_Set[[#This Row],[Released On]]+tbl_MTG_Set[[#This Row],[Buy Window Month End]]*365.25/12</f>
        <v/>
      </c>
      <c r="N326" s="28">
        <f>AND(NOW()&gt;=tbl_MTG_Set[[#This Row],[Buy Window Start]], NOW()&lt;=tbl_MTG_Set[[#This Row],[Buy Window End]])</f>
        <v/>
      </c>
      <c r="O326" s="19">
        <f>_xlfn.xlookup(tbl_MTG_Set[[#This Row],[Type Name]], tbl_MTG_Set_Type[Set Type], tbl_MTG_Set_Type[Heavy Printing Window Month Start], "(Set Type not found)", 0, 1)</f>
        <v/>
      </c>
      <c r="P326" s="28">
        <f>tbl_MTG_Set[[#This Row],[Released On]]+tbl_MTG_Set[[#This Row],[Heavy Printing Window Month Start]]*365.25/12</f>
        <v/>
      </c>
      <c r="Q326" s="19">
        <f>_xlfn.xlookup(tbl_MTG_Set[[#This Row],[Type Name]], tbl_MTG_Set_Type[Set Type], tbl_MTG_Set_Type[Heavy Printing Window Month End], "(Set Type not found)", 0, 1)</f>
        <v/>
      </c>
      <c r="R326" s="28">
        <f>tbl_MTG_Set[[#This Row],[Released On]]+tbl_MTG_Set[[#This Row],[Heavy Printing Window Month End]]*365.25/12</f>
        <v/>
      </c>
      <c r="S326" s="28">
        <f>AND(NOW()&gt;=tbl_MTG_Set[[#This Row],[Heavy Printing Window Start]], NOW()&lt;=tbl_MTG_Set[[#This Row],[Heavy Printing Window End]])</f>
        <v/>
      </c>
      <c r="T326" s="19">
        <f>_xlfn.xlookup(tbl_MTG_Set[[#This Row],[Type Name]], tbl_MTG_Set_Type[Set Type], tbl_MTG_Set_Type[Sell Window Month Start], "(Set Type not found)", 0, 1)</f>
        <v/>
      </c>
      <c r="U326" s="28">
        <f>tbl_MTG_Set[[#This Row],[Released On]]+tbl_MTG_Set[[#This Row],[Sell Window Month Start]]*365.25/12</f>
        <v/>
      </c>
      <c r="V326" s="19">
        <f>_xlfn.xlookup(tbl_MTG_Set[[#This Row],[Type Name]], tbl_MTG_Set_Type[Set Type], tbl_MTG_Set_Type[Sell Window Month End], "(Set Type not found)", 0, 1)</f>
        <v/>
      </c>
      <c r="W326" s="28">
        <f>tbl_MTG_Set[[#This Row],[Released On]]+tbl_MTG_Set[[#This Row],[Sell Window Month End]]*365.25/12</f>
        <v/>
      </c>
      <c r="X326" s="28">
        <f>AND(NOW()&gt;=tbl_MTG_Set[[#This Row],[Sell Window Start]], NOW()&lt;=tbl_MTG_Set[[#This Row],[Sell Window End]])</f>
        <v/>
      </c>
      <c r="AG326" s="23" t="n"/>
      <c r="AH326" s="23" t="n"/>
      <c r="AJ326" s="23">
        <f t="array" ref="AJ326:AJ326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326" s="23">
        <f t="array" ref="AK326:AK326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326" s="24">
        <f>_xlfn.xlookup(tbl_MTG_Set[[#This Row],[Play Booster Box Product Id]], tbl_Product[Product Id], tbl_Product[Pack Size])</f>
        <v/>
      </c>
      <c r="AM326" s="23">
        <f>(tbl_MTG_Set[[#This Row],[Play Booster Box Cost]]+v_Item_Shipping_Cost_In)/tbl_MTG_Set[[#This Row],[Play Booster Box Size]]</f>
        <v/>
      </c>
      <c r="AN326" s="23" t="n"/>
      <c r="AO326" s="23" t="n"/>
      <c r="AP326" s="23" t="n"/>
      <c r="AQ326" s="23" t="n"/>
      <c r="AT326" s="23">
        <f>tbl_MTG_Set[[#This Row],[Play Booster Sell Price CardMarket]]*tbl_MTG_Set[[#This Row],[Play Booster Expected Market Value]]/tbl_MTG_Set[[#This Row],[Play Boost Sealed Market Value]]</f>
        <v/>
      </c>
    </row>
    <row r="327" ht="15" customHeight="1" s="20">
      <c r="A327" s="19" t="n">
        <v>972</v>
      </c>
      <c r="B327" s="19" t="inlineStr">
        <is>
          <t>Exodus EXO</t>
        </is>
      </c>
      <c r="C327" s="19" t="n">
        <v>143</v>
      </c>
      <c r="D327" s="28" t="n">
        <v>35961</v>
      </c>
      <c r="F327" s="19" t="inlineStr">
        <is>
          <t>en es fr de it pt ja ko ru 汉语 漢語</t>
        </is>
      </c>
      <c r="G327" s="19" t="n">
        <v>1890</v>
      </c>
      <c r="H327" s="19">
        <f>MONTH(NOW())+12*YEAR(NOW())-MONTH(tbl_MTG_Set[[#This Row],[Released On]])-12*YEAR(tbl_MTG_Set[[#This Row],[Released On]])</f>
        <v/>
      </c>
      <c r="I327" s="19">
        <f>_xlfn.xlookup(tbl_MTG_Set[[#This Row],[Type Name]], tbl_MTG_Set_Type[Set Type], tbl_MTG_Set_Type[Index], "(Set Type not found)")</f>
        <v/>
      </c>
      <c r="J327" s="19">
        <f>_xlfn.xlookup(tbl_MTG_Set[[#This Row],[Type Name]], tbl_MTG_Set_Type[Set Type], tbl_MTG_Set_Type[Buy Window Month Start], "(Set Type not found)")</f>
        <v/>
      </c>
      <c r="K327" s="28">
        <f>tbl_MTG_Set[[#This Row],[Released On]]+tbl_MTG_Set[[#This Row],[Buy Window Month Start]]*365.25/12</f>
        <v/>
      </c>
      <c r="L327" s="19">
        <f>_xlfn.xlookup(tbl_MTG_Set[[#This Row],[Type Name]], tbl_MTG_Set_Type[Set Type], tbl_MTG_Set_Type[Buy Window Month End], "(Set Type not found)", 0, 1)</f>
        <v/>
      </c>
      <c r="M327" s="28">
        <f>tbl_MTG_Set[[#This Row],[Released On]]+tbl_MTG_Set[[#This Row],[Buy Window Month End]]*365.25/12</f>
        <v/>
      </c>
      <c r="N327" s="28">
        <f>AND(NOW()&gt;=tbl_MTG_Set[[#This Row],[Buy Window Start]], NOW()&lt;=tbl_MTG_Set[[#This Row],[Buy Window End]])</f>
        <v/>
      </c>
      <c r="O327" s="19">
        <f>_xlfn.xlookup(tbl_MTG_Set[[#This Row],[Type Name]], tbl_MTG_Set_Type[Set Type], tbl_MTG_Set_Type[Heavy Printing Window Month Start], "(Set Type not found)", 0, 1)</f>
        <v/>
      </c>
      <c r="P327" s="28">
        <f>tbl_MTG_Set[[#This Row],[Released On]]+tbl_MTG_Set[[#This Row],[Heavy Printing Window Month Start]]*365.25/12</f>
        <v/>
      </c>
      <c r="Q327" s="19">
        <f>_xlfn.xlookup(tbl_MTG_Set[[#This Row],[Type Name]], tbl_MTG_Set_Type[Set Type], tbl_MTG_Set_Type[Heavy Printing Window Month End], "(Set Type not found)", 0, 1)</f>
        <v/>
      </c>
      <c r="R327" s="28">
        <f>tbl_MTG_Set[[#This Row],[Released On]]+tbl_MTG_Set[[#This Row],[Heavy Printing Window Month End]]*365.25/12</f>
        <v/>
      </c>
      <c r="S327" s="28">
        <f>AND(NOW()&gt;=tbl_MTG_Set[[#This Row],[Heavy Printing Window Start]], NOW()&lt;=tbl_MTG_Set[[#This Row],[Heavy Printing Window End]])</f>
        <v/>
      </c>
      <c r="T327" s="19">
        <f>_xlfn.xlookup(tbl_MTG_Set[[#This Row],[Type Name]], tbl_MTG_Set_Type[Set Type], tbl_MTG_Set_Type[Sell Window Month Start], "(Set Type not found)", 0, 1)</f>
        <v/>
      </c>
      <c r="U327" s="28">
        <f>tbl_MTG_Set[[#This Row],[Released On]]+tbl_MTG_Set[[#This Row],[Sell Window Month Start]]*365.25/12</f>
        <v/>
      </c>
      <c r="V327" s="19">
        <f>_xlfn.xlookup(tbl_MTG_Set[[#This Row],[Type Name]], tbl_MTG_Set_Type[Set Type], tbl_MTG_Set_Type[Sell Window Month End], "(Set Type not found)", 0, 1)</f>
        <v/>
      </c>
      <c r="W327" s="28">
        <f>tbl_MTG_Set[[#This Row],[Released On]]+tbl_MTG_Set[[#This Row],[Sell Window Month End]]*365.25/12</f>
        <v/>
      </c>
      <c r="X327" s="28">
        <f>AND(NOW()&gt;=tbl_MTG_Set[[#This Row],[Sell Window Start]], NOW()&lt;=tbl_MTG_Set[[#This Row],[Sell Window End]])</f>
        <v/>
      </c>
      <c r="AG327" s="23" t="n"/>
      <c r="AH327" s="23" t="n"/>
      <c r="AJ327" s="23">
        <f t="array" ref="AJ327:AJ327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327" s="23">
        <f t="array" ref="AK327:AK327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327" s="24">
        <f>_xlfn.xlookup(tbl_MTG_Set[[#This Row],[Play Booster Box Product Id]], tbl_Product[Product Id], tbl_Product[Pack Size])</f>
        <v/>
      </c>
      <c r="AM327" s="23">
        <f>(tbl_MTG_Set[[#This Row],[Play Booster Box Cost]]+v_Item_Shipping_Cost_In)/tbl_MTG_Set[[#This Row],[Play Booster Box Size]]</f>
        <v/>
      </c>
      <c r="AN327" s="23" t="n"/>
      <c r="AO327" s="23" t="n"/>
      <c r="AP327" s="23" t="n"/>
      <c r="AQ327" s="23" t="n"/>
      <c r="AT327" s="23">
        <f>tbl_MTG_Set[[#This Row],[Play Booster Sell Price CardMarket]]*tbl_MTG_Set[[#This Row],[Play Booster Expected Market Value]]/tbl_MTG_Set[[#This Row],[Play Boost Sealed Market Value]]</f>
        <v/>
      </c>
    </row>
    <row r="328" ht="15" customHeight="1" s="20">
      <c r="A328" s="19" t="n">
        <v>973</v>
      </c>
      <c r="B328" s="19" t="inlineStr">
        <is>
          <t>Exodus Promos PEXO</t>
        </is>
      </c>
      <c r="C328" s="19" t="n">
        <v>1</v>
      </c>
      <c r="D328" s="28" t="n">
        <v>35961</v>
      </c>
      <c r="F328" s="19" t="inlineStr">
        <is>
          <t>en es fr de it pt ja ko ru 汉语 漢語</t>
        </is>
      </c>
      <c r="G328" s="19" t="n">
        <v>1892</v>
      </c>
      <c r="H328" s="19">
        <f>MONTH(NOW())+12*YEAR(NOW())-MONTH(tbl_MTG_Set[[#This Row],[Released On]])-12*YEAR(tbl_MTG_Set[[#This Row],[Released On]])</f>
        <v/>
      </c>
      <c r="I328" s="19">
        <f>_xlfn.xlookup(tbl_MTG_Set[[#This Row],[Type Name]], tbl_MTG_Set_Type[Set Type], tbl_MTG_Set_Type[Index], "(Set Type not found)")</f>
        <v/>
      </c>
      <c r="J328" s="19">
        <f>_xlfn.xlookup(tbl_MTG_Set[[#This Row],[Type Name]], tbl_MTG_Set_Type[Set Type], tbl_MTG_Set_Type[Buy Window Month Start], "(Set Type not found)")</f>
        <v/>
      </c>
      <c r="K328" s="28">
        <f>tbl_MTG_Set[[#This Row],[Released On]]+tbl_MTG_Set[[#This Row],[Buy Window Month Start]]*365.25/12</f>
        <v/>
      </c>
      <c r="L328" s="19">
        <f>_xlfn.xlookup(tbl_MTG_Set[[#This Row],[Type Name]], tbl_MTG_Set_Type[Set Type], tbl_MTG_Set_Type[Buy Window Month End], "(Set Type not found)", 0, 1)</f>
        <v/>
      </c>
      <c r="M328" s="28">
        <f>tbl_MTG_Set[[#This Row],[Released On]]+tbl_MTG_Set[[#This Row],[Buy Window Month End]]*365.25/12</f>
        <v/>
      </c>
      <c r="N328" s="28">
        <f>AND(NOW()&gt;=tbl_MTG_Set[[#This Row],[Buy Window Start]], NOW()&lt;=tbl_MTG_Set[[#This Row],[Buy Window End]])</f>
        <v/>
      </c>
      <c r="O328" s="19">
        <f>_xlfn.xlookup(tbl_MTG_Set[[#This Row],[Type Name]], tbl_MTG_Set_Type[Set Type], tbl_MTG_Set_Type[Heavy Printing Window Month Start], "(Set Type not found)", 0, 1)</f>
        <v/>
      </c>
      <c r="P328" s="28">
        <f>tbl_MTG_Set[[#This Row],[Released On]]+tbl_MTG_Set[[#This Row],[Heavy Printing Window Month Start]]*365.25/12</f>
        <v/>
      </c>
      <c r="Q328" s="19">
        <f>_xlfn.xlookup(tbl_MTG_Set[[#This Row],[Type Name]], tbl_MTG_Set_Type[Set Type], tbl_MTG_Set_Type[Heavy Printing Window Month End], "(Set Type not found)", 0, 1)</f>
        <v/>
      </c>
      <c r="R328" s="28">
        <f>tbl_MTG_Set[[#This Row],[Released On]]+tbl_MTG_Set[[#This Row],[Heavy Printing Window Month End]]*365.25/12</f>
        <v/>
      </c>
      <c r="S328" s="28">
        <f>AND(NOW()&gt;=tbl_MTG_Set[[#This Row],[Heavy Printing Window Start]], NOW()&lt;=tbl_MTG_Set[[#This Row],[Heavy Printing Window End]])</f>
        <v/>
      </c>
      <c r="T328" s="19">
        <f>_xlfn.xlookup(tbl_MTG_Set[[#This Row],[Type Name]], tbl_MTG_Set_Type[Set Type], tbl_MTG_Set_Type[Sell Window Month Start], "(Set Type not found)", 0, 1)</f>
        <v/>
      </c>
      <c r="U328" s="28">
        <f>tbl_MTG_Set[[#This Row],[Released On]]+tbl_MTG_Set[[#This Row],[Sell Window Month Start]]*365.25/12</f>
        <v/>
      </c>
      <c r="V328" s="19">
        <f>_xlfn.xlookup(tbl_MTG_Set[[#This Row],[Type Name]], tbl_MTG_Set_Type[Set Type], tbl_MTG_Set_Type[Sell Window Month End], "(Set Type not found)", 0, 1)</f>
        <v/>
      </c>
      <c r="W328" s="28">
        <f>tbl_MTG_Set[[#This Row],[Released On]]+tbl_MTG_Set[[#This Row],[Sell Window Month End]]*365.25/12</f>
        <v/>
      </c>
      <c r="X328" s="28">
        <f>AND(NOW()&gt;=tbl_MTG_Set[[#This Row],[Sell Window Start]], NOW()&lt;=tbl_MTG_Set[[#This Row],[Sell Window End]])</f>
        <v/>
      </c>
      <c r="AG328" s="23" t="n"/>
      <c r="AH328" s="23" t="n"/>
      <c r="AJ328" s="23">
        <f t="array" ref="AJ328:AJ328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328" s="23">
        <f t="array" ref="AK328:AK328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328" s="24">
        <f>_xlfn.xlookup(tbl_MTG_Set[[#This Row],[Play Booster Box Product Id]], tbl_Product[Product Id], tbl_Product[Pack Size])</f>
        <v/>
      </c>
      <c r="AM328" s="23">
        <f>(tbl_MTG_Set[[#This Row],[Play Booster Box Cost]]+v_Item_Shipping_Cost_In)/tbl_MTG_Set[[#This Row],[Play Booster Box Size]]</f>
        <v/>
      </c>
      <c r="AN328" s="23" t="n"/>
      <c r="AO328" s="23" t="n"/>
      <c r="AP328" s="23" t="n"/>
      <c r="AQ328" s="23" t="n"/>
      <c r="AT328" s="23">
        <f>tbl_MTG_Set[[#This Row],[Play Booster Sell Price CardMarket]]*tbl_MTG_Set[[#This Row],[Play Booster Expected Market Value]]/tbl_MTG_Set[[#This Row],[Play Boost Sealed Market Value]]</f>
        <v/>
      </c>
    </row>
    <row r="329" ht="15" customHeight="1" s="20">
      <c r="A329" s="19" t="n">
        <v>260</v>
      </c>
      <c r="B329" s="19" t="inlineStr">
        <is>
          <t>Explorer Anthology 1 EA1</t>
        </is>
      </c>
      <c r="C329" s="19" t="n">
        <v>20</v>
      </c>
      <c r="D329" s="28" t="n">
        <v>44770</v>
      </c>
      <c r="F329" s="19" t="inlineStr">
        <is>
          <t>en es fr de it pt ja ko ru 汉语 漢語</t>
        </is>
      </c>
      <c r="G329" s="19" t="n">
        <v>466</v>
      </c>
      <c r="H329" s="19">
        <f>MONTH(NOW())+12*YEAR(NOW())-MONTH(tbl_MTG_Set[[#This Row],[Released On]])-12*YEAR(tbl_MTG_Set[[#This Row],[Released On]])</f>
        <v/>
      </c>
      <c r="I329" s="19">
        <f>_xlfn.xlookup(tbl_MTG_Set[[#This Row],[Type Name]], tbl_MTG_Set_Type[Set Type], tbl_MTG_Set_Type[Index], "(Set Type not found)")</f>
        <v/>
      </c>
      <c r="J329" s="19">
        <f>_xlfn.xlookup(tbl_MTG_Set[[#This Row],[Type Name]], tbl_MTG_Set_Type[Set Type], tbl_MTG_Set_Type[Buy Window Month Start], "(Set Type not found)")</f>
        <v/>
      </c>
      <c r="K329" s="28">
        <f>tbl_MTG_Set[[#This Row],[Released On]]+tbl_MTG_Set[[#This Row],[Buy Window Month Start]]*365.25/12</f>
        <v/>
      </c>
      <c r="L329" s="19">
        <f>_xlfn.xlookup(tbl_MTG_Set[[#This Row],[Type Name]], tbl_MTG_Set_Type[Set Type], tbl_MTG_Set_Type[Buy Window Month End], "(Set Type not found)", 0, 1)</f>
        <v/>
      </c>
      <c r="M329" s="28">
        <f>tbl_MTG_Set[[#This Row],[Released On]]+tbl_MTG_Set[[#This Row],[Buy Window Month End]]*365.25/12</f>
        <v/>
      </c>
      <c r="N329" s="28">
        <f>AND(NOW()&gt;=tbl_MTG_Set[[#This Row],[Buy Window Start]], NOW()&lt;=tbl_MTG_Set[[#This Row],[Buy Window End]])</f>
        <v/>
      </c>
      <c r="O329" s="19">
        <f>_xlfn.xlookup(tbl_MTG_Set[[#This Row],[Type Name]], tbl_MTG_Set_Type[Set Type], tbl_MTG_Set_Type[Heavy Printing Window Month Start], "(Set Type not found)", 0, 1)</f>
        <v/>
      </c>
      <c r="P329" s="28">
        <f>tbl_MTG_Set[[#This Row],[Released On]]+tbl_MTG_Set[[#This Row],[Heavy Printing Window Month Start]]*365.25/12</f>
        <v/>
      </c>
      <c r="Q329" s="19">
        <f>_xlfn.xlookup(tbl_MTG_Set[[#This Row],[Type Name]], tbl_MTG_Set_Type[Set Type], tbl_MTG_Set_Type[Heavy Printing Window Month End], "(Set Type not found)", 0, 1)</f>
        <v/>
      </c>
      <c r="R329" s="28">
        <f>tbl_MTG_Set[[#This Row],[Released On]]+tbl_MTG_Set[[#This Row],[Heavy Printing Window Month End]]*365.25/12</f>
        <v/>
      </c>
      <c r="S329" s="28">
        <f>AND(NOW()&gt;=tbl_MTG_Set[[#This Row],[Heavy Printing Window Start]], NOW()&lt;=tbl_MTG_Set[[#This Row],[Heavy Printing Window End]])</f>
        <v/>
      </c>
      <c r="T329" s="19">
        <f>_xlfn.xlookup(tbl_MTG_Set[[#This Row],[Type Name]], tbl_MTG_Set_Type[Set Type], tbl_MTG_Set_Type[Sell Window Month Start], "(Set Type not found)", 0, 1)</f>
        <v/>
      </c>
      <c r="U329" s="28">
        <f>tbl_MTG_Set[[#This Row],[Released On]]+tbl_MTG_Set[[#This Row],[Sell Window Month Start]]*365.25/12</f>
        <v/>
      </c>
      <c r="V329" s="19">
        <f>_xlfn.xlookup(tbl_MTG_Set[[#This Row],[Type Name]], tbl_MTG_Set_Type[Set Type], tbl_MTG_Set_Type[Sell Window Month End], "(Set Type not found)", 0, 1)</f>
        <v/>
      </c>
      <c r="W329" s="28">
        <f>tbl_MTG_Set[[#This Row],[Released On]]+tbl_MTG_Set[[#This Row],[Sell Window Month End]]*365.25/12</f>
        <v/>
      </c>
      <c r="X329" s="28">
        <f>AND(NOW()&gt;=tbl_MTG_Set[[#This Row],[Sell Window Start]], NOW()&lt;=tbl_MTG_Set[[#This Row],[Sell Window End]])</f>
        <v/>
      </c>
      <c r="AG329" s="23" t="n"/>
      <c r="AH329" s="23" t="n"/>
      <c r="AJ329" s="23">
        <f t="array" ref="AJ329:AJ329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329" s="23">
        <f t="array" ref="AK329:AK329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329" s="24">
        <f>_xlfn.xlookup(tbl_MTG_Set[[#This Row],[Play Booster Box Product Id]], tbl_Product[Product Id], tbl_Product[Pack Size])</f>
        <v/>
      </c>
      <c r="AM329" s="23">
        <f>(tbl_MTG_Set[[#This Row],[Play Booster Box Cost]]+v_Item_Shipping_Cost_In)/tbl_MTG_Set[[#This Row],[Play Booster Box Size]]</f>
        <v/>
      </c>
      <c r="AN329" s="23" t="n"/>
      <c r="AO329" s="23" t="n"/>
      <c r="AP329" s="23" t="n"/>
      <c r="AQ329" s="23" t="n"/>
      <c r="AT329" s="23">
        <f>tbl_MTG_Set[[#This Row],[Play Booster Sell Price CardMarket]]*tbl_MTG_Set[[#This Row],[Play Booster Expected Market Value]]/tbl_MTG_Set[[#This Row],[Play Boost Sealed Market Value]]</f>
        <v/>
      </c>
    </row>
    <row r="330" ht="15" customHeight="1" s="20">
      <c r="A330" s="19" t="n">
        <v>213</v>
      </c>
      <c r="B330" s="19" t="inlineStr">
        <is>
          <t>Explorer Anthology 2 EA2</t>
        </is>
      </c>
      <c r="C330" s="19" t="n">
        <v>25</v>
      </c>
      <c r="D330" s="28" t="n">
        <v>44908</v>
      </c>
      <c r="F330" s="19" t="inlineStr">
        <is>
          <t>en es fr de it pt ja ko ru 汉语 漢語</t>
        </is>
      </c>
      <c r="G330" s="19" t="n">
        <v>372</v>
      </c>
      <c r="H330" s="19">
        <f>MONTH(NOW())+12*YEAR(NOW())-MONTH(tbl_MTG_Set[[#This Row],[Released On]])-12*YEAR(tbl_MTG_Set[[#This Row],[Released On]])</f>
        <v/>
      </c>
      <c r="I330" s="19">
        <f>_xlfn.xlookup(tbl_MTG_Set[[#This Row],[Type Name]], tbl_MTG_Set_Type[Set Type], tbl_MTG_Set_Type[Index], "(Set Type not found)")</f>
        <v/>
      </c>
      <c r="J330" s="19">
        <f>_xlfn.xlookup(tbl_MTG_Set[[#This Row],[Type Name]], tbl_MTG_Set_Type[Set Type], tbl_MTG_Set_Type[Buy Window Month Start], "(Set Type not found)")</f>
        <v/>
      </c>
      <c r="K330" s="28">
        <f>tbl_MTG_Set[[#This Row],[Released On]]+tbl_MTG_Set[[#This Row],[Buy Window Month Start]]*365.25/12</f>
        <v/>
      </c>
      <c r="L330" s="19">
        <f>_xlfn.xlookup(tbl_MTG_Set[[#This Row],[Type Name]], tbl_MTG_Set_Type[Set Type], tbl_MTG_Set_Type[Buy Window Month End], "(Set Type not found)", 0, 1)</f>
        <v/>
      </c>
      <c r="M330" s="28">
        <f>tbl_MTG_Set[[#This Row],[Released On]]+tbl_MTG_Set[[#This Row],[Buy Window Month End]]*365.25/12</f>
        <v/>
      </c>
      <c r="N330" s="28">
        <f>AND(NOW()&gt;=tbl_MTG_Set[[#This Row],[Buy Window Start]], NOW()&lt;=tbl_MTG_Set[[#This Row],[Buy Window End]])</f>
        <v/>
      </c>
      <c r="O330" s="19">
        <f>_xlfn.xlookup(tbl_MTG_Set[[#This Row],[Type Name]], tbl_MTG_Set_Type[Set Type], tbl_MTG_Set_Type[Heavy Printing Window Month Start], "(Set Type not found)", 0, 1)</f>
        <v/>
      </c>
      <c r="P330" s="28">
        <f>tbl_MTG_Set[[#This Row],[Released On]]+tbl_MTG_Set[[#This Row],[Heavy Printing Window Month Start]]*365.25/12</f>
        <v/>
      </c>
      <c r="Q330" s="19">
        <f>_xlfn.xlookup(tbl_MTG_Set[[#This Row],[Type Name]], tbl_MTG_Set_Type[Set Type], tbl_MTG_Set_Type[Heavy Printing Window Month End], "(Set Type not found)", 0, 1)</f>
        <v/>
      </c>
      <c r="R330" s="28">
        <f>tbl_MTG_Set[[#This Row],[Released On]]+tbl_MTG_Set[[#This Row],[Heavy Printing Window Month End]]*365.25/12</f>
        <v/>
      </c>
      <c r="S330" s="28">
        <f>AND(NOW()&gt;=tbl_MTG_Set[[#This Row],[Heavy Printing Window Start]], NOW()&lt;=tbl_MTG_Set[[#This Row],[Heavy Printing Window End]])</f>
        <v/>
      </c>
      <c r="T330" s="19">
        <f>_xlfn.xlookup(tbl_MTG_Set[[#This Row],[Type Name]], tbl_MTG_Set_Type[Set Type], tbl_MTG_Set_Type[Sell Window Month Start], "(Set Type not found)", 0, 1)</f>
        <v/>
      </c>
      <c r="U330" s="28">
        <f>tbl_MTG_Set[[#This Row],[Released On]]+tbl_MTG_Set[[#This Row],[Sell Window Month Start]]*365.25/12</f>
        <v/>
      </c>
      <c r="V330" s="19">
        <f>_xlfn.xlookup(tbl_MTG_Set[[#This Row],[Type Name]], tbl_MTG_Set_Type[Set Type], tbl_MTG_Set_Type[Sell Window Month End], "(Set Type not found)", 0, 1)</f>
        <v/>
      </c>
      <c r="W330" s="28">
        <f>tbl_MTG_Set[[#This Row],[Released On]]+tbl_MTG_Set[[#This Row],[Sell Window Month End]]*365.25/12</f>
        <v/>
      </c>
      <c r="X330" s="28">
        <f>AND(NOW()&gt;=tbl_MTG_Set[[#This Row],[Sell Window Start]], NOW()&lt;=tbl_MTG_Set[[#This Row],[Sell Window End]])</f>
        <v/>
      </c>
      <c r="AG330" s="23" t="n"/>
      <c r="AH330" s="23" t="n"/>
      <c r="AJ330" s="23">
        <f t="array" ref="AJ330:AJ330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330" s="23">
        <f t="array" ref="AK330:AK330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330" s="24">
        <f>_xlfn.xlookup(tbl_MTG_Set[[#This Row],[Play Booster Box Product Id]], tbl_Product[Product Id], tbl_Product[Pack Size])</f>
        <v/>
      </c>
      <c r="AM330" s="23">
        <f>(tbl_MTG_Set[[#This Row],[Play Booster Box Cost]]+v_Item_Shipping_Cost_In)/tbl_MTG_Set[[#This Row],[Play Booster Box Size]]</f>
        <v/>
      </c>
      <c r="AN330" s="23" t="n"/>
      <c r="AO330" s="23" t="n"/>
      <c r="AP330" s="23" t="n"/>
      <c r="AQ330" s="23" t="n"/>
      <c r="AT330" s="23">
        <f>tbl_MTG_Set[[#This Row],[Play Booster Sell Price CardMarket]]*tbl_MTG_Set[[#This Row],[Play Booster Expected Market Value]]/tbl_MTG_Set[[#This Row],[Play Boost Sealed Market Value]]</f>
        <v/>
      </c>
    </row>
    <row r="331" ht="15" customHeight="1" s="20">
      <c r="A331" s="19" t="n">
        <v>167</v>
      </c>
      <c r="B331" s="19" t="inlineStr">
        <is>
          <t>Explorer Anthology 3 EA3</t>
        </is>
      </c>
      <c r="C331" s="19" t="n">
        <v>25</v>
      </c>
      <c r="D331" s="28" t="n">
        <v>45125</v>
      </c>
      <c r="F331" s="19" t="inlineStr">
        <is>
          <t>en es fr de it pt ja ko ru 汉语 漢語</t>
        </is>
      </c>
      <c r="G331" s="19" t="n">
        <v>280</v>
      </c>
      <c r="H331" s="19">
        <f>MONTH(NOW())+12*YEAR(NOW())-MONTH(tbl_MTG_Set[[#This Row],[Released On]])-12*YEAR(tbl_MTG_Set[[#This Row],[Released On]])</f>
        <v/>
      </c>
      <c r="I331" s="19">
        <f>_xlfn.xlookup(tbl_MTG_Set[[#This Row],[Type Name]], tbl_MTG_Set_Type[Set Type], tbl_MTG_Set_Type[Index], "(Set Type not found)")</f>
        <v/>
      </c>
      <c r="J331" s="19">
        <f>_xlfn.xlookup(tbl_MTG_Set[[#This Row],[Type Name]], tbl_MTG_Set_Type[Set Type], tbl_MTG_Set_Type[Buy Window Month Start], "(Set Type not found)")</f>
        <v/>
      </c>
      <c r="K331" s="28">
        <f>tbl_MTG_Set[[#This Row],[Released On]]+tbl_MTG_Set[[#This Row],[Buy Window Month Start]]*365.25/12</f>
        <v/>
      </c>
      <c r="L331" s="19">
        <f>_xlfn.xlookup(tbl_MTG_Set[[#This Row],[Type Name]], tbl_MTG_Set_Type[Set Type], tbl_MTG_Set_Type[Buy Window Month End], "(Set Type not found)", 0, 1)</f>
        <v/>
      </c>
      <c r="M331" s="28">
        <f>tbl_MTG_Set[[#This Row],[Released On]]+tbl_MTG_Set[[#This Row],[Buy Window Month End]]*365.25/12</f>
        <v/>
      </c>
      <c r="N331" s="28">
        <f>AND(NOW()&gt;=tbl_MTG_Set[[#This Row],[Buy Window Start]], NOW()&lt;=tbl_MTG_Set[[#This Row],[Buy Window End]])</f>
        <v/>
      </c>
      <c r="O331" s="19">
        <f>_xlfn.xlookup(tbl_MTG_Set[[#This Row],[Type Name]], tbl_MTG_Set_Type[Set Type], tbl_MTG_Set_Type[Heavy Printing Window Month Start], "(Set Type not found)", 0, 1)</f>
        <v/>
      </c>
      <c r="P331" s="28">
        <f>tbl_MTG_Set[[#This Row],[Released On]]+tbl_MTG_Set[[#This Row],[Heavy Printing Window Month Start]]*365.25/12</f>
        <v/>
      </c>
      <c r="Q331" s="19">
        <f>_xlfn.xlookup(tbl_MTG_Set[[#This Row],[Type Name]], tbl_MTG_Set_Type[Set Type], tbl_MTG_Set_Type[Heavy Printing Window Month End], "(Set Type not found)", 0, 1)</f>
        <v/>
      </c>
      <c r="R331" s="28">
        <f>tbl_MTG_Set[[#This Row],[Released On]]+tbl_MTG_Set[[#This Row],[Heavy Printing Window Month End]]*365.25/12</f>
        <v/>
      </c>
      <c r="S331" s="28">
        <f>AND(NOW()&gt;=tbl_MTG_Set[[#This Row],[Heavy Printing Window Start]], NOW()&lt;=tbl_MTG_Set[[#This Row],[Heavy Printing Window End]])</f>
        <v/>
      </c>
      <c r="T331" s="19">
        <f>_xlfn.xlookup(tbl_MTG_Set[[#This Row],[Type Name]], tbl_MTG_Set_Type[Set Type], tbl_MTG_Set_Type[Sell Window Month Start], "(Set Type not found)", 0, 1)</f>
        <v/>
      </c>
      <c r="U331" s="28">
        <f>tbl_MTG_Set[[#This Row],[Released On]]+tbl_MTG_Set[[#This Row],[Sell Window Month Start]]*365.25/12</f>
        <v/>
      </c>
      <c r="V331" s="19">
        <f>_xlfn.xlookup(tbl_MTG_Set[[#This Row],[Type Name]], tbl_MTG_Set_Type[Set Type], tbl_MTG_Set_Type[Sell Window Month End], "(Set Type not found)", 0, 1)</f>
        <v/>
      </c>
      <c r="W331" s="28">
        <f>tbl_MTG_Set[[#This Row],[Released On]]+tbl_MTG_Set[[#This Row],[Sell Window Month End]]*365.25/12</f>
        <v/>
      </c>
      <c r="X331" s="28">
        <f>AND(NOW()&gt;=tbl_MTG_Set[[#This Row],[Sell Window Start]], NOW()&lt;=tbl_MTG_Set[[#This Row],[Sell Window End]])</f>
        <v/>
      </c>
      <c r="AG331" s="23" t="n"/>
      <c r="AH331" s="23" t="n"/>
      <c r="AJ331" s="23">
        <f t="array" ref="AJ331:AJ331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331" s="23">
        <f t="array" ref="AK331:AK331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331" s="24">
        <f>_xlfn.xlookup(tbl_MTG_Set[[#This Row],[Play Booster Box Product Id]], tbl_Product[Product Id], tbl_Product[Pack Size])</f>
        <v/>
      </c>
      <c r="AM331" s="23">
        <f>(tbl_MTG_Set[[#This Row],[Play Booster Box Cost]]+v_Item_Shipping_Cost_In)/tbl_MTG_Set[[#This Row],[Play Booster Box Size]]</f>
        <v/>
      </c>
      <c r="AN331" s="23" t="n"/>
      <c r="AO331" s="23" t="n"/>
      <c r="AP331" s="23" t="n"/>
      <c r="AQ331" s="23" t="n"/>
      <c r="AT331" s="23">
        <f>tbl_MTG_Set[[#This Row],[Play Booster Sell Price CardMarket]]*tbl_MTG_Set[[#This Row],[Play Booster Expected Market Value]]/tbl_MTG_Set[[#This Row],[Play Boost Sealed Market Value]]</f>
        <v/>
      </c>
    </row>
    <row r="332" ht="15" customHeight="1" s="20">
      <c r="A332" s="19" t="n">
        <v>507</v>
      </c>
      <c r="B332" s="19" t="inlineStr">
        <is>
          <t>Explorers of Ixalan E02</t>
        </is>
      </c>
      <c r="C332" s="19" t="n">
        <v>48</v>
      </c>
      <c r="D332" s="28" t="n">
        <v>43063</v>
      </c>
      <c r="F332" s="19" t="inlineStr">
        <is>
          <t>en es fr de it pt ja ko ru 汉语 漢語</t>
        </is>
      </c>
      <c r="G332" s="19" t="n">
        <v>960</v>
      </c>
      <c r="H332" s="19">
        <f>MONTH(NOW())+12*YEAR(NOW())-MONTH(tbl_MTG_Set[[#This Row],[Released On]])-12*YEAR(tbl_MTG_Set[[#This Row],[Released On]])</f>
        <v/>
      </c>
      <c r="I332" s="19">
        <f>_xlfn.xlookup(tbl_MTG_Set[[#This Row],[Type Name]], tbl_MTG_Set_Type[Set Type], tbl_MTG_Set_Type[Index], "(Set Type not found)")</f>
        <v/>
      </c>
      <c r="J332" s="19">
        <f>_xlfn.xlookup(tbl_MTG_Set[[#This Row],[Type Name]], tbl_MTG_Set_Type[Set Type], tbl_MTG_Set_Type[Buy Window Month Start], "(Set Type not found)")</f>
        <v/>
      </c>
      <c r="K332" s="28">
        <f>tbl_MTG_Set[[#This Row],[Released On]]+tbl_MTG_Set[[#This Row],[Buy Window Month Start]]*365.25/12</f>
        <v/>
      </c>
      <c r="L332" s="19">
        <f>_xlfn.xlookup(tbl_MTG_Set[[#This Row],[Type Name]], tbl_MTG_Set_Type[Set Type], tbl_MTG_Set_Type[Buy Window Month End], "(Set Type not found)", 0, 1)</f>
        <v/>
      </c>
      <c r="M332" s="28">
        <f>tbl_MTG_Set[[#This Row],[Released On]]+tbl_MTG_Set[[#This Row],[Buy Window Month End]]*365.25/12</f>
        <v/>
      </c>
      <c r="N332" s="28">
        <f>AND(NOW()&gt;=tbl_MTG_Set[[#This Row],[Buy Window Start]], NOW()&lt;=tbl_MTG_Set[[#This Row],[Buy Window End]])</f>
        <v/>
      </c>
      <c r="O332" s="19">
        <f>_xlfn.xlookup(tbl_MTG_Set[[#This Row],[Type Name]], tbl_MTG_Set_Type[Set Type], tbl_MTG_Set_Type[Heavy Printing Window Month Start], "(Set Type not found)", 0, 1)</f>
        <v/>
      </c>
      <c r="P332" s="28">
        <f>tbl_MTG_Set[[#This Row],[Released On]]+tbl_MTG_Set[[#This Row],[Heavy Printing Window Month Start]]*365.25/12</f>
        <v/>
      </c>
      <c r="Q332" s="19">
        <f>_xlfn.xlookup(tbl_MTG_Set[[#This Row],[Type Name]], tbl_MTG_Set_Type[Set Type], tbl_MTG_Set_Type[Heavy Printing Window Month End], "(Set Type not found)", 0, 1)</f>
        <v/>
      </c>
      <c r="R332" s="28">
        <f>tbl_MTG_Set[[#This Row],[Released On]]+tbl_MTG_Set[[#This Row],[Heavy Printing Window Month End]]*365.25/12</f>
        <v/>
      </c>
      <c r="S332" s="28">
        <f>AND(NOW()&gt;=tbl_MTG_Set[[#This Row],[Heavy Printing Window Start]], NOW()&lt;=tbl_MTG_Set[[#This Row],[Heavy Printing Window End]])</f>
        <v/>
      </c>
      <c r="T332" s="19">
        <f>_xlfn.xlookup(tbl_MTG_Set[[#This Row],[Type Name]], tbl_MTG_Set_Type[Set Type], tbl_MTG_Set_Type[Sell Window Month Start], "(Set Type not found)", 0, 1)</f>
        <v/>
      </c>
      <c r="U332" s="28">
        <f>tbl_MTG_Set[[#This Row],[Released On]]+tbl_MTG_Set[[#This Row],[Sell Window Month Start]]*365.25/12</f>
        <v/>
      </c>
      <c r="V332" s="19">
        <f>_xlfn.xlookup(tbl_MTG_Set[[#This Row],[Type Name]], tbl_MTG_Set_Type[Set Type], tbl_MTG_Set_Type[Sell Window Month End], "(Set Type not found)", 0, 1)</f>
        <v/>
      </c>
      <c r="W332" s="28">
        <f>tbl_MTG_Set[[#This Row],[Released On]]+tbl_MTG_Set[[#This Row],[Sell Window Month End]]*365.25/12</f>
        <v/>
      </c>
      <c r="X332" s="28">
        <f>AND(NOW()&gt;=tbl_MTG_Set[[#This Row],[Sell Window Start]], NOW()&lt;=tbl_MTG_Set[[#This Row],[Sell Window End]])</f>
        <v/>
      </c>
      <c r="AG332" s="23" t="n"/>
      <c r="AH332" s="23" t="n"/>
      <c r="AJ332" s="23">
        <f t="array" ref="AJ332:AJ332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332" s="23">
        <f t="array" ref="AK332:AK332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332" s="24">
        <f>_xlfn.xlookup(tbl_MTG_Set[[#This Row],[Play Booster Box Product Id]], tbl_Product[Product Id], tbl_Product[Pack Size])</f>
        <v/>
      </c>
      <c r="AM332" s="23">
        <f>(tbl_MTG_Set[[#This Row],[Play Booster Box Cost]]+v_Item_Shipping_Cost_In)/tbl_MTG_Set[[#This Row],[Play Booster Box Size]]</f>
        <v/>
      </c>
      <c r="AN332" s="23" t="n"/>
      <c r="AO332" s="23" t="n"/>
      <c r="AP332" s="23" t="n"/>
      <c r="AQ332" s="23" t="n"/>
      <c r="AT332" s="23">
        <f>tbl_MTG_Set[[#This Row],[Play Booster Sell Price CardMarket]]*tbl_MTG_Set[[#This Row],[Play Booster Expected Market Value]]/tbl_MTG_Set[[#This Row],[Play Boost Sealed Market Value]]</f>
        <v/>
      </c>
    </row>
    <row r="333" ht="15" customHeight="1" s="20">
      <c r="A333" s="19" t="n">
        <v>663</v>
      </c>
      <c r="B333" s="19" t="inlineStr">
        <is>
          <t>Face the Hydra TFTH</t>
        </is>
      </c>
      <c r="C333" s="19" t="n">
        <v>15</v>
      </c>
      <c r="D333" s="28" t="n">
        <v>41566</v>
      </c>
      <c r="F333" s="19" t="inlineStr">
        <is>
          <t>en es fr de it pt ja ko ru 汉语 漢語</t>
        </is>
      </c>
      <c r="G333" s="19" t="n">
        <v>1272</v>
      </c>
      <c r="H333" s="19">
        <f>MONTH(NOW())+12*YEAR(NOW())-MONTH(tbl_MTG_Set[[#This Row],[Released On]])-12*YEAR(tbl_MTG_Set[[#This Row],[Released On]])</f>
        <v/>
      </c>
      <c r="I333" s="19">
        <f>_xlfn.xlookup(tbl_MTG_Set[[#This Row],[Type Name]], tbl_MTG_Set_Type[Set Type], tbl_MTG_Set_Type[Index], "(Set Type not found)")</f>
        <v/>
      </c>
      <c r="J333" s="19">
        <f>_xlfn.xlookup(tbl_MTG_Set[[#This Row],[Type Name]], tbl_MTG_Set_Type[Set Type], tbl_MTG_Set_Type[Buy Window Month Start], "(Set Type not found)")</f>
        <v/>
      </c>
      <c r="K333" s="28">
        <f>tbl_MTG_Set[[#This Row],[Released On]]+tbl_MTG_Set[[#This Row],[Buy Window Month Start]]*365.25/12</f>
        <v/>
      </c>
      <c r="L333" s="19">
        <f>_xlfn.xlookup(tbl_MTG_Set[[#This Row],[Type Name]], tbl_MTG_Set_Type[Set Type], tbl_MTG_Set_Type[Buy Window Month End], "(Set Type not found)", 0, 1)</f>
        <v/>
      </c>
      <c r="M333" s="28">
        <f>tbl_MTG_Set[[#This Row],[Released On]]+tbl_MTG_Set[[#This Row],[Buy Window Month End]]*365.25/12</f>
        <v/>
      </c>
      <c r="N333" s="28">
        <f>AND(NOW()&gt;=tbl_MTG_Set[[#This Row],[Buy Window Start]], NOW()&lt;=tbl_MTG_Set[[#This Row],[Buy Window End]])</f>
        <v/>
      </c>
      <c r="O333" s="19">
        <f>_xlfn.xlookup(tbl_MTG_Set[[#This Row],[Type Name]], tbl_MTG_Set_Type[Set Type], tbl_MTG_Set_Type[Heavy Printing Window Month Start], "(Set Type not found)", 0, 1)</f>
        <v/>
      </c>
      <c r="P333" s="28">
        <f>tbl_MTG_Set[[#This Row],[Released On]]+tbl_MTG_Set[[#This Row],[Heavy Printing Window Month Start]]*365.25/12</f>
        <v/>
      </c>
      <c r="Q333" s="19">
        <f>_xlfn.xlookup(tbl_MTG_Set[[#This Row],[Type Name]], tbl_MTG_Set_Type[Set Type], tbl_MTG_Set_Type[Heavy Printing Window Month End], "(Set Type not found)", 0, 1)</f>
        <v/>
      </c>
      <c r="R333" s="28">
        <f>tbl_MTG_Set[[#This Row],[Released On]]+tbl_MTG_Set[[#This Row],[Heavy Printing Window Month End]]*365.25/12</f>
        <v/>
      </c>
      <c r="S333" s="28">
        <f>AND(NOW()&gt;=tbl_MTG_Set[[#This Row],[Heavy Printing Window Start]], NOW()&lt;=tbl_MTG_Set[[#This Row],[Heavy Printing Window End]])</f>
        <v/>
      </c>
      <c r="T333" s="19">
        <f>_xlfn.xlookup(tbl_MTG_Set[[#This Row],[Type Name]], tbl_MTG_Set_Type[Set Type], tbl_MTG_Set_Type[Sell Window Month Start], "(Set Type not found)", 0, 1)</f>
        <v/>
      </c>
      <c r="U333" s="28">
        <f>tbl_MTG_Set[[#This Row],[Released On]]+tbl_MTG_Set[[#This Row],[Sell Window Month Start]]*365.25/12</f>
        <v/>
      </c>
      <c r="V333" s="19">
        <f>_xlfn.xlookup(tbl_MTG_Set[[#This Row],[Type Name]], tbl_MTG_Set_Type[Set Type], tbl_MTG_Set_Type[Sell Window Month End], "(Set Type not found)", 0, 1)</f>
        <v/>
      </c>
      <c r="W333" s="28">
        <f>tbl_MTG_Set[[#This Row],[Released On]]+tbl_MTG_Set[[#This Row],[Sell Window Month End]]*365.25/12</f>
        <v/>
      </c>
      <c r="X333" s="28">
        <f>AND(NOW()&gt;=tbl_MTG_Set[[#This Row],[Sell Window Start]], NOW()&lt;=tbl_MTG_Set[[#This Row],[Sell Window End]])</f>
        <v/>
      </c>
      <c r="AG333" s="23" t="n"/>
      <c r="AH333" s="23" t="n"/>
      <c r="AJ333" s="23">
        <f t="array" ref="AJ333:AJ333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333" s="23">
        <f t="array" ref="AK333:AK333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333" s="24">
        <f>_xlfn.xlookup(tbl_MTG_Set[[#This Row],[Play Booster Box Product Id]], tbl_Product[Product Id], tbl_Product[Pack Size])</f>
        <v/>
      </c>
      <c r="AM333" s="23">
        <f>(tbl_MTG_Set[[#This Row],[Play Booster Box Cost]]+v_Item_Shipping_Cost_In)/tbl_MTG_Set[[#This Row],[Play Booster Box Size]]</f>
        <v/>
      </c>
      <c r="AN333" s="23" t="n"/>
      <c r="AO333" s="23" t="n"/>
      <c r="AP333" s="23" t="n"/>
      <c r="AQ333" s="23" t="n"/>
      <c r="AT333" s="23">
        <f>tbl_MTG_Set[[#This Row],[Play Booster Sell Price CardMarket]]*tbl_MTG_Set[[#This Row],[Play Booster Expected Market Value]]/tbl_MTG_Set[[#This Row],[Play Boost Sealed Market Value]]</f>
        <v/>
      </c>
    </row>
    <row r="334" ht="15" customHeight="1" s="20">
      <c r="A334" s="19" t="n">
        <v>1008</v>
      </c>
      <c r="B334" s="19" t="inlineStr">
        <is>
          <t>Fallen Empires FEM</t>
        </is>
      </c>
      <c r="C334" s="19" t="n">
        <v>187</v>
      </c>
      <c r="D334" s="28" t="n">
        <v>34639</v>
      </c>
      <c r="F334" s="19" t="inlineStr">
        <is>
          <t>en es fr de it pt ja ko ru 汉语 漢語</t>
        </is>
      </c>
      <c r="G334" s="19" t="n">
        <v>1962</v>
      </c>
      <c r="H334" s="19">
        <f>MONTH(NOW())+12*YEAR(NOW())-MONTH(tbl_MTG_Set[[#This Row],[Released On]])-12*YEAR(tbl_MTG_Set[[#This Row],[Released On]])</f>
        <v/>
      </c>
      <c r="I334" s="19">
        <f>_xlfn.xlookup(tbl_MTG_Set[[#This Row],[Type Name]], tbl_MTG_Set_Type[Set Type], tbl_MTG_Set_Type[Index], "(Set Type not found)")</f>
        <v/>
      </c>
      <c r="J334" s="19">
        <f>_xlfn.xlookup(tbl_MTG_Set[[#This Row],[Type Name]], tbl_MTG_Set_Type[Set Type], tbl_MTG_Set_Type[Buy Window Month Start], "(Set Type not found)")</f>
        <v/>
      </c>
      <c r="K334" s="28">
        <f>tbl_MTG_Set[[#This Row],[Released On]]+tbl_MTG_Set[[#This Row],[Buy Window Month Start]]*365.25/12</f>
        <v/>
      </c>
      <c r="L334" s="19">
        <f>_xlfn.xlookup(tbl_MTG_Set[[#This Row],[Type Name]], tbl_MTG_Set_Type[Set Type], tbl_MTG_Set_Type[Buy Window Month End], "(Set Type not found)", 0, 1)</f>
        <v/>
      </c>
      <c r="M334" s="28">
        <f>tbl_MTG_Set[[#This Row],[Released On]]+tbl_MTG_Set[[#This Row],[Buy Window Month End]]*365.25/12</f>
        <v/>
      </c>
      <c r="N334" s="28">
        <f>AND(NOW()&gt;=tbl_MTG_Set[[#This Row],[Buy Window Start]], NOW()&lt;=tbl_MTG_Set[[#This Row],[Buy Window End]])</f>
        <v/>
      </c>
      <c r="O334" s="19">
        <f>_xlfn.xlookup(tbl_MTG_Set[[#This Row],[Type Name]], tbl_MTG_Set_Type[Set Type], tbl_MTG_Set_Type[Heavy Printing Window Month Start], "(Set Type not found)", 0, 1)</f>
        <v/>
      </c>
      <c r="P334" s="28">
        <f>tbl_MTG_Set[[#This Row],[Released On]]+tbl_MTG_Set[[#This Row],[Heavy Printing Window Month Start]]*365.25/12</f>
        <v/>
      </c>
      <c r="Q334" s="19">
        <f>_xlfn.xlookup(tbl_MTG_Set[[#This Row],[Type Name]], tbl_MTG_Set_Type[Set Type], tbl_MTG_Set_Type[Heavy Printing Window Month End], "(Set Type not found)", 0, 1)</f>
        <v/>
      </c>
      <c r="R334" s="28">
        <f>tbl_MTG_Set[[#This Row],[Released On]]+tbl_MTG_Set[[#This Row],[Heavy Printing Window Month End]]*365.25/12</f>
        <v/>
      </c>
      <c r="S334" s="28">
        <f>AND(NOW()&gt;=tbl_MTG_Set[[#This Row],[Heavy Printing Window Start]], NOW()&lt;=tbl_MTG_Set[[#This Row],[Heavy Printing Window End]])</f>
        <v/>
      </c>
      <c r="T334" s="19">
        <f>_xlfn.xlookup(tbl_MTG_Set[[#This Row],[Type Name]], tbl_MTG_Set_Type[Set Type], tbl_MTG_Set_Type[Sell Window Month Start], "(Set Type not found)", 0, 1)</f>
        <v/>
      </c>
      <c r="U334" s="28">
        <f>tbl_MTG_Set[[#This Row],[Released On]]+tbl_MTG_Set[[#This Row],[Sell Window Month Start]]*365.25/12</f>
        <v/>
      </c>
      <c r="V334" s="19">
        <f>_xlfn.xlookup(tbl_MTG_Set[[#This Row],[Type Name]], tbl_MTG_Set_Type[Set Type], tbl_MTG_Set_Type[Sell Window Month End], "(Set Type not found)", 0, 1)</f>
        <v/>
      </c>
      <c r="W334" s="28">
        <f>tbl_MTG_Set[[#This Row],[Released On]]+tbl_MTG_Set[[#This Row],[Sell Window Month End]]*365.25/12</f>
        <v/>
      </c>
      <c r="X334" s="28">
        <f>AND(NOW()&gt;=tbl_MTG_Set[[#This Row],[Sell Window Start]], NOW()&lt;=tbl_MTG_Set[[#This Row],[Sell Window End]])</f>
        <v/>
      </c>
      <c r="AG334" s="23" t="n"/>
      <c r="AH334" s="23" t="n"/>
      <c r="AJ334" s="23">
        <f t="array" ref="AJ334:AJ334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334" s="23">
        <f t="array" ref="AK334:AK334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334" s="24">
        <f>_xlfn.xlookup(tbl_MTG_Set[[#This Row],[Play Booster Box Product Id]], tbl_Product[Product Id], tbl_Product[Pack Size])</f>
        <v/>
      </c>
      <c r="AM334" s="23">
        <f>(tbl_MTG_Set[[#This Row],[Play Booster Box Cost]]+v_Item_Shipping_Cost_In)/tbl_MTG_Set[[#This Row],[Play Booster Box Size]]</f>
        <v/>
      </c>
      <c r="AN334" s="23" t="n"/>
      <c r="AO334" s="23" t="n"/>
      <c r="AP334" s="23" t="n"/>
      <c r="AQ334" s="23" t="n"/>
      <c r="AT334" s="23">
        <f>tbl_MTG_Set[[#This Row],[Play Booster Sell Price CardMarket]]*tbl_MTG_Set[[#This Row],[Play Booster Expected Market Value]]/tbl_MTG_Set[[#This Row],[Play Boost Sealed Market Value]]</f>
        <v/>
      </c>
    </row>
    <row r="335" ht="15" customHeight="1" s="20">
      <c r="A335" s="19" t="n">
        <v>122</v>
      </c>
      <c r="B335" s="19" t="inlineStr">
        <is>
          <t>Fallout PIP</t>
        </is>
      </c>
      <c r="C335" s="19" t="n">
        <v>1068</v>
      </c>
      <c r="D335" s="28" t="n">
        <v>45359</v>
      </c>
      <c r="F335" s="19" t="inlineStr">
        <is>
          <t>en es fr de it pt ja ko ru 汉语 漢語</t>
        </is>
      </c>
      <c r="G335" s="19" t="n">
        <v>190</v>
      </c>
      <c r="H335" s="19">
        <f>MONTH(NOW())+12*YEAR(NOW())-MONTH(tbl_MTG_Set[[#This Row],[Released On]])-12*YEAR(tbl_MTG_Set[[#This Row],[Released On]])</f>
        <v/>
      </c>
      <c r="I335" s="19">
        <f>_xlfn.xlookup(tbl_MTG_Set[[#This Row],[Type Name]], tbl_MTG_Set_Type[Set Type], tbl_MTG_Set_Type[Index], "(Set Type not found)")</f>
        <v/>
      </c>
      <c r="J335" s="19">
        <f>_xlfn.xlookup(tbl_MTG_Set[[#This Row],[Type Name]], tbl_MTG_Set_Type[Set Type], tbl_MTG_Set_Type[Buy Window Month Start], "(Set Type not found)")</f>
        <v/>
      </c>
      <c r="K335" s="28">
        <f>tbl_MTG_Set[[#This Row],[Released On]]+tbl_MTG_Set[[#This Row],[Buy Window Month Start]]*365.25/12</f>
        <v/>
      </c>
      <c r="L335" s="19">
        <f>_xlfn.xlookup(tbl_MTG_Set[[#This Row],[Type Name]], tbl_MTG_Set_Type[Set Type], tbl_MTG_Set_Type[Buy Window Month End], "(Set Type not found)", 0, 1)</f>
        <v/>
      </c>
      <c r="M335" s="28">
        <f>tbl_MTG_Set[[#This Row],[Released On]]+tbl_MTG_Set[[#This Row],[Buy Window Month End]]*365.25/12</f>
        <v/>
      </c>
      <c r="N335" s="28">
        <f>AND(NOW()&gt;=tbl_MTG_Set[[#This Row],[Buy Window Start]], NOW()&lt;=tbl_MTG_Set[[#This Row],[Buy Window End]])</f>
        <v/>
      </c>
      <c r="O335" s="19">
        <f>_xlfn.xlookup(tbl_MTG_Set[[#This Row],[Type Name]], tbl_MTG_Set_Type[Set Type], tbl_MTG_Set_Type[Heavy Printing Window Month Start], "(Set Type not found)", 0, 1)</f>
        <v/>
      </c>
      <c r="P335" s="28">
        <f>tbl_MTG_Set[[#This Row],[Released On]]+tbl_MTG_Set[[#This Row],[Heavy Printing Window Month Start]]*365.25/12</f>
        <v/>
      </c>
      <c r="Q335" s="19">
        <f>_xlfn.xlookup(tbl_MTG_Set[[#This Row],[Type Name]], tbl_MTG_Set_Type[Set Type], tbl_MTG_Set_Type[Heavy Printing Window Month End], "(Set Type not found)", 0, 1)</f>
        <v/>
      </c>
      <c r="R335" s="28">
        <f>tbl_MTG_Set[[#This Row],[Released On]]+tbl_MTG_Set[[#This Row],[Heavy Printing Window Month End]]*365.25/12</f>
        <v/>
      </c>
      <c r="S335" s="28">
        <f>AND(NOW()&gt;=tbl_MTG_Set[[#This Row],[Heavy Printing Window Start]], NOW()&lt;=tbl_MTG_Set[[#This Row],[Heavy Printing Window End]])</f>
        <v/>
      </c>
      <c r="T335" s="19">
        <f>_xlfn.xlookup(tbl_MTG_Set[[#This Row],[Type Name]], tbl_MTG_Set_Type[Set Type], tbl_MTG_Set_Type[Sell Window Month Start], "(Set Type not found)", 0, 1)</f>
        <v/>
      </c>
      <c r="U335" s="28">
        <f>tbl_MTG_Set[[#This Row],[Released On]]+tbl_MTG_Set[[#This Row],[Sell Window Month Start]]*365.25/12</f>
        <v/>
      </c>
      <c r="V335" s="19">
        <f>_xlfn.xlookup(tbl_MTG_Set[[#This Row],[Type Name]], tbl_MTG_Set_Type[Set Type], tbl_MTG_Set_Type[Sell Window Month End], "(Set Type not found)", 0, 1)</f>
        <v/>
      </c>
      <c r="W335" s="28">
        <f>tbl_MTG_Set[[#This Row],[Released On]]+tbl_MTG_Set[[#This Row],[Sell Window Month End]]*365.25/12</f>
        <v/>
      </c>
      <c r="X335" s="28">
        <f>AND(NOW()&gt;=tbl_MTG_Set[[#This Row],[Sell Window Start]], NOW()&lt;=tbl_MTG_Set[[#This Row],[Sell Window End]])</f>
        <v/>
      </c>
      <c r="AG335" s="23" t="n"/>
      <c r="AH335" s="23" t="n"/>
      <c r="AJ335" s="23">
        <f t="array" ref="AJ335:AJ335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335" s="23">
        <f t="array" ref="AK335:AK335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335" s="24">
        <f>_xlfn.xlookup(tbl_MTG_Set[[#This Row],[Play Booster Box Product Id]], tbl_Product[Product Id], tbl_Product[Pack Size])</f>
        <v/>
      </c>
      <c r="AM335" s="23">
        <f>(tbl_MTG_Set[[#This Row],[Play Booster Box Cost]]+v_Item_Shipping_Cost_In)/tbl_MTG_Set[[#This Row],[Play Booster Box Size]]</f>
        <v/>
      </c>
      <c r="AN335" s="23" t="n"/>
      <c r="AO335" s="23" t="n"/>
      <c r="AP335" s="23" t="n"/>
      <c r="AQ335" s="23" t="n"/>
      <c r="AT335" s="23">
        <f>tbl_MTG_Set[[#This Row],[Play Booster Sell Price CardMarket]]*tbl_MTG_Set[[#This Row],[Play Booster Expected Market Value]]/tbl_MTG_Set[[#This Row],[Play Boost Sealed Market Value]]</f>
        <v/>
      </c>
    </row>
    <row r="336" ht="15" customHeight="1" s="20">
      <c r="A336" s="19" t="n">
        <v>123</v>
      </c>
      <c r="B336" s="19" t="inlineStr">
        <is>
          <t>Fallout Tokens TPIP</t>
        </is>
      </c>
      <c r="C336" s="19" t="n">
        <v>22</v>
      </c>
      <c r="D336" s="28" t="n">
        <v>45359</v>
      </c>
      <c r="F336" s="19" t="inlineStr">
        <is>
          <t>en es fr de it pt ja ko ru 汉语 漢語</t>
        </is>
      </c>
      <c r="G336" s="19" t="n">
        <v>192</v>
      </c>
      <c r="H336" s="19">
        <f>MONTH(NOW())+12*YEAR(NOW())-MONTH(tbl_MTG_Set[[#This Row],[Released On]])-12*YEAR(tbl_MTG_Set[[#This Row],[Released On]])</f>
        <v/>
      </c>
      <c r="I336" s="19">
        <f>_xlfn.xlookup(tbl_MTG_Set[[#This Row],[Type Name]], tbl_MTG_Set_Type[Set Type], tbl_MTG_Set_Type[Index], "(Set Type not found)")</f>
        <v/>
      </c>
      <c r="J336" s="19">
        <f>_xlfn.xlookup(tbl_MTG_Set[[#This Row],[Type Name]], tbl_MTG_Set_Type[Set Type], tbl_MTG_Set_Type[Buy Window Month Start], "(Set Type not found)")</f>
        <v/>
      </c>
      <c r="K336" s="28">
        <f>tbl_MTG_Set[[#This Row],[Released On]]+tbl_MTG_Set[[#This Row],[Buy Window Month Start]]*365.25/12</f>
        <v/>
      </c>
      <c r="L336" s="19">
        <f>_xlfn.xlookup(tbl_MTG_Set[[#This Row],[Type Name]], tbl_MTG_Set_Type[Set Type], tbl_MTG_Set_Type[Buy Window Month End], "(Set Type not found)", 0, 1)</f>
        <v/>
      </c>
      <c r="M336" s="28">
        <f>tbl_MTG_Set[[#This Row],[Released On]]+tbl_MTG_Set[[#This Row],[Buy Window Month End]]*365.25/12</f>
        <v/>
      </c>
      <c r="N336" s="28">
        <f>AND(NOW()&gt;=tbl_MTG_Set[[#This Row],[Buy Window Start]], NOW()&lt;=tbl_MTG_Set[[#This Row],[Buy Window End]])</f>
        <v/>
      </c>
      <c r="O336" s="19">
        <f>_xlfn.xlookup(tbl_MTG_Set[[#This Row],[Type Name]], tbl_MTG_Set_Type[Set Type], tbl_MTG_Set_Type[Heavy Printing Window Month Start], "(Set Type not found)", 0, 1)</f>
        <v/>
      </c>
      <c r="P336" s="28">
        <f>tbl_MTG_Set[[#This Row],[Released On]]+tbl_MTG_Set[[#This Row],[Heavy Printing Window Month Start]]*365.25/12</f>
        <v/>
      </c>
      <c r="Q336" s="19">
        <f>_xlfn.xlookup(tbl_MTG_Set[[#This Row],[Type Name]], tbl_MTG_Set_Type[Set Type], tbl_MTG_Set_Type[Heavy Printing Window Month End], "(Set Type not found)", 0, 1)</f>
        <v/>
      </c>
      <c r="R336" s="28">
        <f>tbl_MTG_Set[[#This Row],[Released On]]+tbl_MTG_Set[[#This Row],[Heavy Printing Window Month End]]*365.25/12</f>
        <v/>
      </c>
      <c r="S336" s="28">
        <f>AND(NOW()&gt;=tbl_MTG_Set[[#This Row],[Heavy Printing Window Start]], NOW()&lt;=tbl_MTG_Set[[#This Row],[Heavy Printing Window End]])</f>
        <v/>
      </c>
      <c r="T336" s="19">
        <f>_xlfn.xlookup(tbl_MTG_Set[[#This Row],[Type Name]], tbl_MTG_Set_Type[Set Type], tbl_MTG_Set_Type[Sell Window Month Start], "(Set Type not found)", 0, 1)</f>
        <v/>
      </c>
      <c r="U336" s="28">
        <f>tbl_MTG_Set[[#This Row],[Released On]]+tbl_MTG_Set[[#This Row],[Sell Window Month Start]]*365.25/12</f>
        <v/>
      </c>
      <c r="V336" s="19">
        <f>_xlfn.xlookup(tbl_MTG_Set[[#This Row],[Type Name]], tbl_MTG_Set_Type[Set Type], tbl_MTG_Set_Type[Sell Window Month End], "(Set Type not found)", 0, 1)</f>
        <v/>
      </c>
      <c r="W336" s="28">
        <f>tbl_MTG_Set[[#This Row],[Released On]]+tbl_MTG_Set[[#This Row],[Sell Window Month End]]*365.25/12</f>
        <v/>
      </c>
      <c r="X336" s="28">
        <f>AND(NOW()&gt;=tbl_MTG_Set[[#This Row],[Sell Window Start]], NOW()&lt;=tbl_MTG_Set[[#This Row],[Sell Window End]])</f>
        <v/>
      </c>
      <c r="AG336" s="23" t="n"/>
      <c r="AH336" s="23" t="n"/>
      <c r="AJ336" s="23">
        <f t="array" ref="AJ336:AJ336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336" s="23">
        <f t="array" ref="AK336:AK336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336" s="24">
        <f>_xlfn.xlookup(tbl_MTG_Set[[#This Row],[Play Booster Box Product Id]], tbl_Product[Product Id], tbl_Product[Pack Size])</f>
        <v/>
      </c>
      <c r="AM336" s="23">
        <f>(tbl_MTG_Set[[#This Row],[Play Booster Box Cost]]+v_Item_Shipping_Cost_In)/tbl_MTG_Set[[#This Row],[Play Booster Box Size]]</f>
        <v/>
      </c>
      <c r="AN336" s="23" t="n"/>
      <c r="AO336" s="23" t="n"/>
      <c r="AP336" s="23" t="n"/>
      <c r="AQ336" s="23" t="n"/>
      <c r="AT336" s="23">
        <f>tbl_MTG_Set[[#This Row],[Play Booster Sell Price CardMarket]]*tbl_MTG_Set[[#This Row],[Play Booster Expected Market Value]]/tbl_MTG_Set[[#This Row],[Play Boost Sealed Market Value]]</f>
        <v/>
      </c>
    </row>
    <row r="337" ht="15" customHeight="1" s="20">
      <c r="A337" s="19" t="n">
        <v>609</v>
      </c>
      <c r="B337" s="19" t="inlineStr">
        <is>
          <t>Fate Reforged Clash Pack CP2</t>
        </is>
      </c>
      <c r="C337" s="19" t="n">
        <v>6</v>
      </c>
      <c r="D337" s="28" t="n">
        <v>42027</v>
      </c>
      <c r="F337" s="19" t="inlineStr">
        <is>
          <t>en es fr de it pt ja ko ru 汉语 漢語</t>
        </is>
      </c>
      <c r="G337" s="19" t="n">
        <v>1164</v>
      </c>
      <c r="H337" s="19">
        <f>MONTH(NOW())+12*YEAR(NOW())-MONTH(tbl_MTG_Set[[#This Row],[Released On]])-12*YEAR(tbl_MTG_Set[[#This Row],[Released On]])</f>
        <v/>
      </c>
      <c r="I337" s="19">
        <f>_xlfn.xlookup(tbl_MTG_Set[[#This Row],[Type Name]], tbl_MTG_Set_Type[Set Type], tbl_MTG_Set_Type[Index], "(Set Type not found)")</f>
        <v/>
      </c>
      <c r="J337" s="19">
        <f>_xlfn.xlookup(tbl_MTG_Set[[#This Row],[Type Name]], tbl_MTG_Set_Type[Set Type], tbl_MTG_Set_Type[Buy Window Month Start], "(Set Type not found)")</f>
        <v/>
      </c>
      <c r="K337" s="28">
        <f>tbl_MTG_Set[[#This Row],[Released On]]+tbl_MTG_Set[[#This Row],[Buy Window Month Start]]*365.25/12</f>
        <v/>
      </c>
      <c r="L337" s="19">
        <f>_xlfn.xlookup(tbl_MTG_Set[[#This Row],[Type Name]], tbl_MTG_Set_Type[Set Type], tbl_MTG_Set_Type[Buy Window Month End], "(Set Type not found)", 0, 1)</f>
        <v/>
      </c>
      <c r="M337" s="28">
        <f>tbl_MTG_Set[[#This Row],[Released On]]+tbl_MTG_Set[[#This Row],[Buy Window Month End]]*365.25/12</f>
        <v/>
      </c>
      <c r="N337" s="28">
        <f>AND(NOW()&gt;=tbl_MTG_Set[[#This Row],[Buy Window Start]], NOW()&lt;=tbl_MTG_Set[[#This Row],[Buy Window End]])</f>
        <v/>
      </c>
      <c r="O337" s="19">
        <f>_xlfn.xlookup(tbl_MTG_Set[[#This Row],[Type Name]], tbl_MTG_Set_Type[Set Type], tbl_MTG_Set_Type[Heavy Printing Window Month Start], "(Set Type not found)", 0, 1)</f>
        <v/>
      </c>
      <c r="P337" s="28">
        <f>tbl_MTG_Set[[#This Row],[Released On]]+tbl_MTG_Set[[#This Row],[Heavy Printing Window Month Start]]*365.25/12</f>
        <v/>
      </c>
      <c r="Q337" s="19">
        <f>_xlfn.xlookup(tbl_MTG_Set[[#This Row],[Type Name]], tbl_MTG_Set_Type[Set Type], tbl_MTG_Set_Type[Heavy Printing Window Month End], "(Set Type not found)", 0, 1)</f>
        <v/>
      </c>
      <c r="R337" s="28">
        <f>tbl_MTG_Set[[#This Row],[Released On]]+tbl_MTG_Set[[#This Row],[Heavy Printing Window Month End]]*365.25/12</f>
        <v/>
      </c>
      <c r="S337" s="28">
        <f>AND(NOW()&gt;=tbl_MTG_Set[[#This Row],[Heavy Printing Window Start]], NOW()&lt;=tbl_MTG_Set[[#This Row],[Heavy Printing Window End]])</f>
        <v/>
      </c>
      <c r="T337" s="19">
        <f>_xlfn.xlookup(tbl_MTG_Set[[#This Row],[Type Name]], tbl_MTG_Set_Type[Set Type], tbl_MTG_Set_Type[Sell Window Month Start], "(Set Type not found)", 0, 1)</f>
        <v/>
      </c>
      <c r="U337" s="28">
        <f>tbl_MTG_Set[[#This Row],[Released On]]+tbl_MTG_Set[[#This Row],[Sell Window Month Start]]*365.25/12</f>
        <v/>
      </c>
      <c r="V337" s="19">
        <f>_xlfn.xlookup(tbl_MTG_Set[[#This Row],[Type Name]], tbl_MTG_Set_Type[Set Type], tbl_MTG_Set_Type[Sell Window Month End], "(Set Type not found)", 0, 1)</f>
        <v/>
      </c>
      <c r="W337" s="28">
        <f>tbl_MTG_Set[[#This Row],[Released On]]+tbl_MTG_Set[[#This Row],[Sell Window Month End]]*365.25/12</f>
        <v/>
      </c>
      <c r="X337" s="28">
        <f>AND(NOW()&gt;=tbl_MTG_Set[[#This Row],[Sell Window Start]], NOW()&lt;=tbl_MTG_Set[[#This Row],[Sell Window End]])</f>
        <v/>
      </c>
      <c r="AG337" s="23" t="n"/>
      <c r="AH337" s="23" t="n"/>
      <c r="AJ337" s="23">
        <f t="array" ref="AJ337:AJ337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337" s="23">
        <f t="array" ref="AK337:AK337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337" s="24">
        <f>_xlfn.xlookup(tbl_MTG_Set[[#This Row],[Play Booster Box Product Id]], tbl_Product[Product Id], tbl_Product[Pack Size])</f>
        <v/>
      </c>
      <c r="AM337" s="23">
        <f>(tbl_MTG_Set[[#This Row],[Play Booster Box Cost]]+v_Item_Shipping_Cost_In)/tbl_MTG_Set[[#This Row],[Play Booster Box Size]]</f>
        <v/>
      </c>
      <c r="AN337" s="23" t="n"/>
      <c r="AO337" s="23" t="n"/>
      <c r="AP337" s="23" t="n"/>
      <c r="AQ337" s="23" t="n"/>
      <c r="AT337" s="23">
        <f>tbl_MTG_Set[[#This Row],[Play Booster Sell Price CardMarket]]*tbl_MTG_Set[[#This Row],[Play Booster Expected Market Value]]/tbl_MTG_Set[[#This Row],[Play Boost Sealed Market Value]]</f>
        <v/>
      </c>
    </row>
    <row r="338" ht="15" customHeight="1" s="20">
      <c r="A338" s="19" t="n">
        <v>606</v>
      </c>
      <c r="B338" s="19" t="inlineStr">
        <is>
          <t>Fate Reforged FRF</t>
        </is>
      </c>
      <c r="C338" s="19" t="n">
        <v>191</v>
      </c>
      <c r="D338" s="28" t="n">
        <v>42027</v>
      </c>
      <c r="F338" s="19" t="inlineStr">
        <is>
          <t>en es fr de it pt ja ko ru 汉语 漢語</t>
        </is>
      </c>
      <c r="G338" s="19" t="n">
        <v>1158</v>
      </c>
      <c r="H338" s="19">
        <f>MONTH(NOW())+12*YEAR(NOW())-MONTH(tbl_MTG_Set[[#This Row],[Released On]])-12*YEAR(tbl_MTG_Set[[#This Row],[Released On]])</f>
        <v/>
      </c>
      <c r="I338" s="19">
        <f>_xlfn.xlookup(tbl_MTG_Set[[#This Row],[Type Name]], tbl_MTG_Set_Type[Set Type], tbl_MTG_Set_Type[Index], "(Set Type not found)")</f>
        <v/>
      </c>
      <c r="J338" s="19">
        <f>_xlfn.xlookup(tbl_MTG_Set[[#This Row],[Type Name]], tbl_MTG_Set_Type[Set Type], tbl_MTG_Set_Type[Buy Window Month Start], "(Set Type not found)")</f>
        <v/>
      </c>
      <c r="K338" s="28">
        <f>tbl_MTG_Set[[#This Row],[Released On]]+tbl_MTG_Set[[#This Row],[Buy Window Month Start]]*365.25/12</f>
        <v/>
      </c>
      <c r="L338" s="19">
        <f>_xlfn.xlookup(tbl_MTG_Set[[#This Row],[Type Name]], tbl_MTG_Set_Type[Set Type], tbl_MTG_Set_Type[Buy Window Month End], "(Set Type not found)", 0, 1)</f>
        <v/>
      </c>
      <c r="M338" s="28">
        <f>tbl_MTG_Set[[#This Row],[Released On]]+tbl_MTG_Set[[#This Row],[Buy Window Month End]]*365.25/12</f>
        <v/>
      </c>
      <c r="N338" s="28">
        <f>AND(NOW()&gt;=tbl_MTG_Set[[#This Row],[Buy Window Start]], NOW()&lt;=tbl_MTG_Set[[#This Row],[Buy Window End]])</f>
        <v/>
      </c>
      <c r="O338" s="19">
        <f>_xlfn.xlookup(tbl_MTG_Set[[#This Row],[Type Name]], tbl_MTG_Set_Type[Set Type], tbl_MTG_Set_Type[Heavy Printing Window Month Start], "(Set Type not found)", 0, 1)</f>
        <v/>
      </c>
      <c r="P338" s="28">
        <f>tbl_MTG_Set[[#This Row],[Released On]]+tbl_MTG_Set[[#This Row],[Heavy Printing Window Month Start]]*365.25/12</f>
        <v/>
      </c>
      <c r="Q338" s="19">
        <f>_xlfn.xlookup(tbl_MTG_Set[[#This Row],[Type Name]], tbl_MTG_Set_Type[Set Type], tbl_MTG_Set_Type[Heavy Printing Window Month End], "(Set Type not found)", 0, 1)</f>
        <v/>
      </c>
      <c r="R338" s="28">
        <f>tbl_MTG_Set[[#This Row],[Released On]]+tbl_MTG_Set[[#This Row],[Heavy Printing Window Month End]]*365.25/12</f>
        <v/>
      </c>
      <c r="S338" s="28">
        <f>AND(NOW()&gt;=tbl_MTG_Set[[#This Row],[Heavy Printing Window Start]], NOW()&lt;=tbl_MTG_Set[[#This Row],[Heavy Printing Window End]])</f>
        <v/>
      </c>
      <c r="T338" s="19">
        <f>_xlfn.xlookup(tbl_MTG_Set[[#This Row],[Type Name]], tbl_MTG_Set_Type[Set Type], tbl_MTG_Set_Type[Sell Window Month Start], "(Set Type not found)", 0, 1)</f>
        <v/>
      </c>
      <c r="U338" s="28">
        <f>tbl_MTG_Set[[#This Row],[Released On]]+tbl_MTG_Set[[#This Row],[Sell Window Month Start]]*365.25/12</f>
        <v/>
      </c>
      <c r="V338" s="19">
        <f>_xlfn.xlookup(tbl_MTG_Set[[#This Row],[Type Name]], tbl_MTG_Set_Type[Set Type], tbl_MTG_Set_Type[Sell Window Month End], "(Set Type not found)", 0, 1)</f>
        <v/>
      </c>
      <c r="W338" s="28">
        <f>tbl_MTG_Set[[#This Row],[Released On]]+tbl_MTG_Set[[#This Row],[Sell Window Month End]]*365.25/12</f>
        <v/>
      </c>
      <c r="X338" s="28">
        <f>AND(NOW()&gt;=tbl_MTG_Set[[#This Row],[Sell Window Start]], NOW()&lt;=tbl_MTG_Set[[#This Row],[Sell Window End]])</f>
        <v/>
      </c>
      <c r="AG338" s="23" t="n"/>
      <c r="AH338" s="23" t="n"/>
      <c r="AJ338" s="23">
        <f t="array" ref="AJ338:AJ338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338" s="23">
        <f t="array" ref="AK338:AK338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338" s="24">
        <f>_xlfn.xlookup(tbl_MTG_Set[[#This Row],[Play Booster Box Product Id]], tbl_Product[Product Id], tbl_Product[Pack Size])</f>
        <v/>
      </c>
      <c r="AM338" s="23">
        <f>(tbl_MTG_Set[[#This Row],[Play Booster Box Cost]]+v_Item_Shipping_Cost_In)/tbl_MTG_Set[[#This Row],[Play Booster Box Size]]</f>
        <v/>
      </c>
      <c r="AN338" s="23" t="n"/>
      <c r="AO338" s="23" t="n"/>
      <c r="AP338" s="23" t="n"/>
      <c r="AQ338" s="23" t="n"/>
      <c r="AT338" s="23">
        <f>tbl_MTG_Set[[#This Row],[Play Booster Sell Price CardMarket]]*tbl_MTG_Set[[#This Row],[Play Booster Expected Market Value]]/tbl_MTG_Set[[#This Row],[Play Boost Sealed Market Value]]</f>
        <v/>
      </c>
    </row>
    <row r="339" ht="15" customHeight="1" s="20">
      <c r="A339" s="19" t="n">
        <v>607</v>
      </c>
      <c r="B339" s="19" t="inlineStr">
        <is>
          <t>Fate Reforged Promos PFRF</t>
        </is>
      </c>
      <c r="C339" s="19" t="n">
        <v>43</v>
      </c>
      <c r="D339" s="28" t="n">
        <v>42027</v>
      </c>
      <c r="F339" s="19" t="inlineStr">
        <is>
          <t>en es fr de it pt ja ko ru 汉语 漢語</t>
        </is>
      </c>
      <c r="G339" s="19" t="n">
        <v>1160</v>
      </c>
      <c r="H339" s="19">
        <f>MONTH(NOW())+12*YEAR(NOW())-MONTH(tbl_MTG_Set[[#This Row],[Released On]])-12*YEAR(tbl_MTG_Set[[#This Row],[Released On]])</f>
        <v/>
      </c>
      <c r="I339" s="19">
        <f>_xlfn.xlookup(tbl_MTG_Set[[#This Row],[Type Name]], tbl_MTG_Set_Type[Set Type], tbl_MTG_Set_Type[Index], "(Set Type not found)")</f>
        <v/>
      </c>
      <c r="J339" s="19">
        <f>_xlfn.xlookup(tbl_MTG_Set[[#This Row],[Type Name]], tbl_MTG_Set_Type[Set Type], tbl_MTG_Set_Type[Buy Window Month Start], "(Set Type not found)")</f>
        <v/>
      </c>
      <c r="K339" s="28">
        <f>tbl_MTG_Set[[#This Row],[Released On]]+tbl_MTG_Set[[#This Row],[Buy Window Month Start]]*365.25/12</f>
        <v/>
      </c>
      <c r="L339" s="19">
        <f>_xlfn.xlookup(tbl_MTG_Set[[#This Row],[Type Name]], tbl_MTG_Set_Type[Set Type], tbl_MTG_Set_Type[Buy Window Month End], "(Set Type not found)", 0, 1)</f>
        <v/>
      </c>
      <c r="M339" s="28">
        <f>tbl_MTG_Set[[#This Row],[Released On]]+tbl_MTG_Set[[#This Row],[Buy Window Month End]]*365.25/12</f>
        <v/>
      </c>
      <c r="N339" s="28">
        <f>AND(NOW()&gt;=tbl_MTG_Set[[#This Row],[Buy Window Start]], NOW()&lt;=tbl_MTG_Set[[#This Row],[Buy Window End]])</f>
        <v/>
      </c>
      <c r="O339" s="19">
        <f>_xlfn.xlookup(tbl_MTG_Set[[#This Row],[Type Name]], tbl_MTG_Set_Type[Set Type], tbl_MTG_Set_Type[Heavy Printing Window Month Start], "(Set Type not found)", 0, 1)</f>
        <v/>
      </c>
      <c r="P339" s="28">
        <f>tbl_MTG_Set[[#This Row],[Released On]]+tbl_MTG_Set[[#This Row],[Heavy Printing Window Month Start]]*365.25/12</f>
        <v/>
      </c>
      <c r="Q339" s="19">
        <f>_xlfn.xlookup(tbl_MTG_Set[[#This Row],[Type Name]], tbl_MTG_Set_Type[Set Type], tbl_MTG_Set_Type[Heavy Printing Window Month End], "(Set Type not found)", 0, 1)</f>
        <v/>
      </c>
      <c r="R339" s="28">
        <f>tbl_MTG_Set[[#This Row],[Released On]]+tbl_MTG_Set[[#This Row],[Heavy Printing Window Month End]]*365.25/12</f>
        <v/>
      </c>
      <c r="S339" s="28">
        <f>AND(NOW()&gt;=tbl_MTG_Set[[#This Row],[Heavy Printing Window Start]], NOW()&lt;=tbl_MTG_Set[[#This Row],[Heavy Printing Window End]])</f>
        <v/>
      </c>
      <c r="T339" s="19">
        <f>_xlfn.xlookup(tbl_MTG_Set[[#This Row],[Type Name]], tbl_MTG_Set_Type[Set Type], tbl_MTG_Set_Type[Sell Window Month Start], "(Set Type not found)", 0, 1)</f>
        <v/>
      </c>
      <c r="U339" s="28">
        <f>tbl_MTG_Set[[#This Row],[Released On]]+tbl_MTG_Set[[#This Row],[Sell Window Month Start]]*365.25/12</f>
        <v/>
      </c>
      <c r="V339" s="19">
        <f>_xlfn.xlookup(tbl_MTG_Set[[#This Row],[Type Name]], tbl_MTG_Set_Type[Set Type], tbl_MTG_Set_Type[Sell Window Month End], "(Set Type not found)", 0, 1)</f>
        <v/>
      </c>
      <c r="W339" s="28">
        <f>tbl_MTG_Set[[#This Row],[Released On]]+tbl_MTG_Set[[#This Row],[Sell Window Month End]]*365.25/12</f>
        <v/>
      </c>
      <c r="X339" s="28">
        <f>AND(NOW()&gt;=tbl_MTG_Set[[#This Row],[Sell Window Start]], NOW()&lt;=tbl_MTG_Set[[#This Row],[Sell Window End]])</f>
        <v/>
      </c>
      <c r="AG339" s="23" t="n"/>
      <c r="AH339" s="23" t="n"/>
      <c r="AJ339" s="23">
        <f t="array" ref="AJ339:AJ339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339" s="23">
        <f t="array" ref="AK339:AK339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339" s="24">
        <f>_xlfn.xlookup(tbl_MTG_Set[[#This Row],[Play Booster Box Product Id]], tbl_Product[Product Id], tbl_Product[Pack Size])</f>
        <v/>
      </c>
      <c r="AM339" s="23">
        <f>(tbl_MTG_Set[[#This Row],[Play Booster Box Cost]]+v_Item_Shipping_Cost_In)/tbl_MTG_Set[[#This Row],[Play Booster Box Size]]</f>
        <v/>
      </c>
      <c r="AN339" s="23" t="n"/>
      <c r="AO339" s="23" t="n"/>
      <c r="AP339" s="23" t="n"/>
      <c r="AQ339" s="23" t="n"/>
      <c r="AT339" s="23">
        <f>tbl_MTG_Set[[#This Row],[Play Booster Sell Price CardMarket]]*tbl_MTG_Set[[#This Row],[Play Booster Expected Market Value]]/tbl_MTG_Set[[#This Row],[Play Boost Sealed Market Value]]</f>
        <v/>
      </c>
    </row>
    <row r="340" ht="15" customHeight="1" s="20">
      <c r="A340" s="19" t="n">
        <v>608</v>
      </c>
      <c r="B340" s="19" t="inlineStr">
        <is>
          <t>Fate Reforged Tokens TFRF</t>
        </is>
      </c>
      <c r="C340" s="19" t="n">
        <v>4</v>
      </c>
      <c r="D340" s="28" t="n">
        <v>42027</v>
      </c>
      <c r="F340" s="19" t="inlineStr">
        <is>
          <t>en es fr de it pt ja ko ru 汉语 漢語</t>
        </is>
      </c>
      <c r="G340" s="19" t="n">
        <v>1162</v>
      </c>
      <c r="H340" s="19">
        <f>MONTH(NOW())+12*YEAR(NOW())-MONTH(tbl_MTG_Set[[#This Row],[Released On]])-12*YEAR(tbl_MTG_Set[[#This Row],[Released On]])</f>
        <v/>
      </c>
      <c r="I340" s="19">
        <f>_xlfn.xlookup(tbl_MTG_Set[[#This Row],[Type Name]], tbl_MTG_Set_Type[Set Type], tbl_MTG_Set_Type[Index], "(Set Type not found)")</f>
        <v/>
      </c>
      <c r="J340" s="19">
        <f>_xlfn.xlookup(tbl_MTG_Set[[#This Row],[Type Name]], tbl_MTG_Set_Type[Set Type], tbl_MTG_Set_Type[Buy Window Month Start], "(Set Type not found)")</f>
        <v/>
      </c>
      <c r="K340" s="28">
        <f>tbl_MTG_Set[[#This Row],[Released On]]+tbl_MTG_Set[[#This Row],[Buy Window Month Start]]*365.25/12</f>
        <v/>
      </c>
      <c r="L340" s="19">
        <f>_xlfn.xlookup(tbl_MTG_Set[[#This Row],[Type Name]], tbl_MTG_Set_Type[Set Type], tbl_MTG_Set_Type[Buy Window Month End], "(Set Type not found)", 0, 1)</f>
        <v/>
      </c>
      <c r="M340" s="28">
        <f>tbl_MTG_Set[[#This Row],[Released On]]+tbl_MTG_Set[[#This Row],[Buy Window Month End]]*365.25/12</f>
        <v/>
      </c>
      <c r="N340" s="28">
        <f>AND(NOW()&gt;=tbl_MTG_Set[[#This Row],[Buy Window Start]], NOW()&lt;=tbl_MTG_Set[[#This Row],[Buy Window End]])</f>
        <v/>
      </c>
      <c r="O340" s="19">
        <f>_xlfn.xlookup(tbl_MTG_Set[[#This Row],[Type Name]], tbl_MTG_Set_Type[Set Type], tbl_MTG_Set_Type[Heavy Printing Window Month Start], "(Set Type not found)", 0, 1)</f>
        <v/>
      </c>
      <c r="P340" s="28">
        <f>tbl_MTG_Set[[#This Row],[Released On]]+tbl_MTG_Set[[#This Row],[Heavy Printing Window Month Start]]*365.25/12</f>
        <v/>
      </c>
      <c r="Q340" s="19">
        <f>_xlfn.xlookup(tbl_MTG_Set[[#This Row],[Type Name]], tbl_MTG_Set_Type[Set Type], tbl_MTG_Set_Type[Heavy Printing Window Month End], "(Set Type not found)", 0, 1)</f>
        <v/>
      </c>
      <c r="R340" s="28">
        <f>tbl_MTG_Set[[#This Row],[Released On]]+tbl_MTG_Set[[#This Row],[Heavy Printing Window Month End]]*365.25/12</f>
        <v/>
      </c>
      <c r="S340" s="28">
        <f>AND(NOW()&gt;=tbl_MTG_Set[[#This Row],[Heavy Printing Window Start]], NOW()&lt;=tbl_MTG_Set[[#This Row],[Heavy Printing Window End]])</f>
        <v/>
      </c>
      <c r="T340" s="19">
        <f>_xlfn.xlookup(tbl_MTG_Set[[#This Row],[Type Name]], tbl_MTG_Set_Type[Set Type], tbl_MTG_Set_Type[Sell Window Month Start], "(Set Type not found)", 0, 1)</f>
        <v/>
      </c>
      <c r="U340" s="28">
        <f>tbl_MTG_Set[[#This Row],[Released On]]+tbl_MTG_Set[[#This Row],[Sell Window Month Start]]*365.25/12</f>
        <v/>
      </c>
      <c r="V340" s="19">
        <f>_xlfn.xlookup(tbl_MTG_Set[[#This Row],[Type Name]], tbl_MTG_Set_Type[Set Type], tbl_MTG_Set_Type[Sell Window Month End], "(Set Type not found)", 0, 1)</f>
        <v/>
      </c>
      <c r="W340" s="28">
        <f>tbl_MTG_Set[[#This Row],[Released On]]+tbl_MTG_Set[[#This Row],[Sell Window Month End]]*365.25/12</f>
        <v/>
      </c>
      <c r="X340" s="28">
        <f>AND(NOW()&gt;=tbl_MTG_Set[[#This Row],[Sell Window Start]], NOW()&lt;=tbl_MTG_Set[[#This Row],[Sell Window End]])</f>
        <v/>
      </c>
      <c r="AG340" s="23" t="n"/>
      <c r="AH340" s="23" t="n"/>
      <c r="AJ340" s="23">
        <f t="array" ref="AJ340:AJ340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340" s="23">
        <f t="array" ref="AK340:AK340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340" s="24">
        <f>_xlfn.xlookup(tbl_MTG_Set[[#This Row],[Play Booster Box Product Id]], tbl_Product[Product Id], tbl_Product[Pack Size])</f>
        <v/>
      </c>
      <c r="AM340" s="23">
        <f>(tbl_MTG_Set[[#This Row],[Play Booster Box Cost]]+v_Item_Shipping_Cost_In)/tbl_MTG_Set[[#This Row],[Play Booster Box Size]]</f>
        <v/>
      </c>
      <c r="AN340" s="23" t="n"/>
      <c r="AO340" s="23" t="n"/>
      <c r="AP340" s="23" t="n"/>
      <c r="AQ340" s="23" t="n"/>
      <c r="AT340" s="23">
        <f>tbl_MTG_Set[[#This Row],[Play Booster Sell Price CardMarket]]*tbl_MTG_Set[[#This Row],[Play Booster Expected Market Value]]/tbl_MTG_Set[[#This Row],[Play Boost Sealed Market Value]]</f>
        <v/>
      </c>
    </row>
    <row r="341" ht="15" customHeight="1" s="20">
      <c r="A341" s="19" t="n">
        <v>882</v>
      </c>
      <c r="B341" s="19" t="inlineStr">
        <is>
          <t>Fifth Dawn 5DN</t>
        </is>
      </c>
      <c r="C341" s="19" t="n">
        <v>165</v>
      </c>
      <c r="D341" s="28" t="n">
        <v>38142</v>
      </c>
      <c r="F341" s="19" t="inlineStr">
        <is>
          <t>en es fr de it pt ja ko ru 汉语 漢語</t>
        </is>
      </c>
      <c r="G341" s="19" t="n">
        <v>1710</v>
      </c>
      <c r="H341" s="19">
        <f>MONTH(NOW())+12*YEAR(NOW())-MONTH(tbl_MTG_Set[[#This Row],[Released On]])-12*YEAR(tbl_MTG_Set[[#This Row],[Released On]])</f>
        <v/>
      </c>
      <c r="I341" s="19">
        <f>_xlfn.xlookup(tbl_MTG_Set[[#This Row],[Type Name]], tbl_MTG_Set_Type[Set Type], tbl_MTG_Set_Type[Index], "(Set Type not found)")</f>
        <v/>
      </c>
      <c r="J341" s="19">
        <f>_xlfn.xlookup(tbl_MTG_Set[[#This Row],[Type Name]], tbl_MTG_Set_Type[Set Type], tbl_MTG_Set_Type[Buy Window Month Start], "(Set Type not found)")</f>
        <v/>
      </c>
      <c r="K341" s="28">
        <f>tbl_MTG_Set[[#This Row],[Released On]]+tbl_MTG_Set[[#This Row],[Buy Window Month Start]]*365.25/12</f>
        <v/>
      </c>
      <c r="L341" s="19">
        <f>_xlfn.xlookup(tbl_MTG_Set[[#This Row],[Type Name]], tbl_MTG_Set_Type[Set Type], tbl_MTG_Set_Type[Buy Window Month End], "(Set Type not found)", 0, 1)</f>
        <v/>
      </c>
      <c r="M341" s="28">
        <f>tbl_MTG_Set[[#This Row],[Released On]]+tbl_MTG_Set[[#This Row],[Buy Window Month End]]*365.25/12</f>
        <v/>
      </c>
      <c r="N341" s="28">
        <f>AND(NOW()&gt;=tbl_MTG_Set[[#This Row],[Buy Window Start]], NOW()&lt;=tbl_MTG_Set[[#This Row],[Buy Window End]])</f>
        <v/>
      </c>
      <c r="O341" s="19">
        <f>_xlfn.xlookup(tbl_MTG_Set[[#This Row],[Type Name]], tbl_MTG_Set_Type[Set Type], tbl_MTG_Set_Type[Heavy Printing Window Month Start], "(Set Type not found)", 0, 1)</f>
        <v/>
      </c>
      <c r="P341" s="28">
        <f>tbl_MTG_Set[[#This Row],[Released On]]+tbl_MTG_Set[[#This Row],[Heavy Printing Window Month Start]]*365.25/12</f>
        <v/>
      </c>
      <c r="Q341" s="19">
        <f>_xlfn.xlookup(tbl_MTG_Set[[#This Row],[Type Name]], tbl_MTG_Set_Type[Set Type], tbl_MTG_Set_Type[Heavy Printing Window Month End], "(Set Type not found)", 0, 1)</f>
        <v/>
      </c>
      <c r="R341" s="28">
        <f>tbl_MTG_Set[[#This Row],[Released On]]+tbl_MTG_Set[[#This Row],[Heavy Printing Window Month End]]*365.25/12</f>
        <v/>
      </c>
      <c r="S341" s="28">
        <f>AND(NOW()&gt;=tbl_MTG_Set[[#This Row],[Heavy Printing Window Start]], NOW()&lt;=tbl_MTG_Set[[#This Row],[Heavy Printing Window End]])</f>
        <v/>
      </c>
      <c r="T341" s="19">
        <f>_xlfn.xlookup(tbl_MTG_Set[[#This Row],[Type Name]], tbl_MTG_Set_Type[Set Type], tbl_MTG_Set_Type[Sell Window Month Start], "(Set Type not found)", 0, 1)</f>
        <v/>
      </c>
      <c r="U341" s="28">
        <f>tbl_MTG_Set[[#This Row],[Released On]]+tbl_MTG_Set[[#This Row],[Sell Window Month Start]]*365.25/12</f>
        <v/>
      </c>
      <c r="V341" s="19">
        <f>_xlfn.xlookup(tbl_MTG_Set[[#This Row],[Type Name]], tbl_MTG_Set_Type[Set Type], tbl_MTG_Set_Type[Sell Window Month End], "(Set Type not found)", 0, 1)</f>
        <v/>
      </c>
      <c r="W341" s="28">
        <f>tbl_MTG_Set[[#This Row],[Released On]]+tbl_MTG_Set[[#This Row],[Sell Window Month End]]*365.25/12</f>
        <v/>
      </c>
      <c r="X341" s="28">
        <f>AND(NOW()&gt;=tbl_MTG_Set[[#This Row],[Sell Window Start]], NOW()&lt;=tbl_MTG_Set[[#This Row],[Sell Window End]])</f>
        <v/>
      </c>
      <c r="AG341" s="23" t="n"/>
      <c r="AH341" s="23" t="n"/>
      <c r="AJ341" s="23">
        <f t="array" ref="AJ341:AJ341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341" s="23">
        <f t="array" ref="AK341:AK341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341" s="24">
        <f>_xlfn.xlookup(tbl_MTG_Set[[#This Row],[Play Booster Box Product Id]], tbl_Product[Product Id], tbl_Product[Pack Size])</f>
        <v/>
      </c>
      <c r="AM341" s="23">
        <f>(tbl_MTG_Set[[#This Row],[Play Booster Box Cost]]+v_Item_Shipping_Cost_In)/tbl_MTG_Set[[#This Row],[Play Booster Box Size]]</f>
        <v/>
      </c>
      <c r="AN341" s="23" t="n"/>
      <c r="AO341" s="23" t="n"/>
      <c r="AP341" s="23" t="n"/>
      <c r="AQ341" s="23" t="n"/>
      <c r="AT341" s="23">
        <f>tbl_MTG_Set[[#This Row],[Play Booster Sell Price CardMarket]]*tbl_MTG_Set[[#This Row],[Play Booster Expected Market Value]]/tbl_MTG_Set[[#This Row],[Play Boost Sealed Market Value]]</f>
        <v/>
      </c>
    </row>
    <row r="342" ht="15" customHeight="1" s="20">
      <c r="A342" s="19" t="n">
        <v>883</v>
      </c>
      <c r="B342" s="19" t="inlineStr">
        <is>
          <t>Fifth Dawn Promos P5DN</t>
        </is>
      </c>
      <c r="C342" s="19" t="n">
        <v>1</v>
      </c>
      <c r="D342" s="28" t="n">
        <v>38142</v>
      </c>
      <c r="F342" s="19" t="inlineStr">
        <is>
          <t>en es fr de it pt ja ko ru 汉语 漢語</t>
        </is>
      </c>
      <c r="G342" s="19" t="n">
        <v>1712</v>
      </c>
      <c r="H342" s="19">
        <f>MONTH(NOW())+12*YEAR(NOW())-MONTH(tbl_MTG_Set[[#This Row],[Released On]])-12*YEAR(tbl_MTG_Set[[#This Row],[Released On]])</f>
        <v/>
      </c>
      <c r="I342" s="19">
        <f>_xlfn.xlookup(tbl_MTG_Set[[#This Row],[Type Name]], tbl_MTG_Set_Type[Set Type], tbl_MTG_Set_Type[Index], "(Set Type not found)")</f>
        <v/>
      </c>
      <c r="J342" s="19">
        <f>_xlfn.xlookup(tbl_MTG_Set[[#This Row],[Type Name]], tbl_MTG_Set_Type[Set Type], tbl_MTG_Set_Type[Buy Window Month Start], "(Set Type not found)")</f>
        <v/>
      </c>
      <c r="K342" s="28">
        <f>tbl_MTG_Set[[#This Row],[Released On]]+tbl_MTG_Set[[#This Row],[Buy Window Month Start]]*365.25/12</f>
        <v/>
      </c>
      <c r="L342" s="19">
        <f>_xlfn.xlookup(tbl_MTG_Set[[#This Row],[Type Name]], tbl_MTG_Set_Type[Set Type], tbl_MTG_Set_Type[Buy Window Month End], "(Set Type not found)", 0, 1)</f>
        <v/>
      </c>
      <c r="M342" s="28">
        <f>tbl_MTG_Set[[#This Row],[Released On]]+tbl_MTG_Set[[#This Row],[Buy Window Month End]]*365.25/12</f>
        <v/>
      </c>
      <c r="N342" s="28">
        <f>AND(NOW()&gt;=tbl_MTG_Set[[#This Row],[Buy Window Start]], NOW()&lt;=tbl_MTG_Set[[#This Row],[Buy Window End]])</f>
        <v/>
      </c>
      <c r="O342" s="19">
        <f>_xlfn.xlookup(tbl_MTG_Set[[#This Row],[Type Name]], tbl_MTG_Set_Type[Set Type], tbl_MTG_Set_Type[Heavy Printing Window Month Start], "(Set Type not found)", 0, 1)</f>
        <v/>
      </c>
      <c r="P342" s="28">
        <f>tbl_MTG_Set[[#This Row],[Released On]]+tbl_MTG_Set[[#This Row],[Heavy Printing Window Month Start]]*365.25/12</f>
        <v/>
      </c>
      <c r="Q342" s="19">
        <f>_xlfn.xlookup(tbl_MTG_Set[[#This Row],[Type Name]], tbl_MTG_Set_Type[Set Type], tbl_MTG_Set_Type[Heavy Printing Window Month End], "(Set Type not found)", 0, 1)</f>
        <v/>
      </c>
      <c r="R342" s="28">
        <f>tbl_MTG_Set[[#This Row],[Released On]]+tbl_MTG_Set[[#This Row],[Heavy Printing Window Month End]]*365.25/12</f>
        <v/>
      </c>
      <c r="S342" s="28">
        <f>AND(NOW()&gt;=tbl_MTG_Set[[#This Row],[Heavy Printing Window Start]], NOW()&lt;=tbl_MTG_Set[[#This Row],[Heavy Printing Window End]])</f>
        <v/>
      </c>
      <c r="T342" s="19">
        <f>_xlfn.xlookup(tbl_MTG_Set[[#This Row],[Type Name]], tbl_MTG_Set_Type[Set Type], tbl_MTG_Set_Type[Sell Window Month Start], "(Set Type not found)", 0, 1)</f>
        <v/>
      </c>
      <c r="U342" s="28">
        <f>tbl_MTG_Set[[#This Row],[Released On]]+tbl_MTG_Set[[#This Row],[Sell Window Month Start]]*365.25/12</f>
        <v/>
      </c>
      <c r="V342" s="19">
        <f>_xlfn.xlookup(tbl_MTG_Set[[#This Row],[Type Name]], tbl_MTG_Set_Type[Set Type], tbl_MTG_Set_Type[Sell Window Month End], "(Set Type not found)", 0, 1)</f>
        <v/>
      </c>
      <c r="W342" s="28">
        <f>tbl_MTG_Set[[#This Row],[Released On]]+tbl_MTG_Set[[#This Row],[Sell Window Month End]]*365.25/12</f>
        <v/>
      </c>
      <c r="X342" s="28">
        <f>AND(NOW()&gt;=tbl_MTG_Set[[#This Row],[Sell Window Start]], NOW()&lt;=tbl_MTG_Set[[#This Row],[Sell Window End]])</f>
        <v/>
      </c>
      <c r="AG342" s="23" t="n"/>
      <c r="AH342" s="23" t="n"/>
      <c r="AJ342" s="23">
        <f t="array" ref="AJ342:AJ342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342" s="23">
        <f t="array" ref="AK342:AK342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342" s="24">
        <f>_xlfn.xlookup(tbl_MTG_Set[[#This Row],[Play Booster Box Product Id]], tbl_Product[Product Id], tbl_Product[Pack Size])</f>
        <v/>
      </c>
      <c r="AM342" s="23">
        <f>(tbl_MTG_Set[[#This Row],[Play Booster Box Cost]]+v_Item_Shipping_Cost_In)/tbl_MTG_Set[[#This Row],[Play Booster Box Size]]</f>
        <v/>
      </c>
      <c r="AN342" s="23" t="n"/>
      <c r="AO342" s="23" t="n"/>
      <c r="AP342" s="23" t="n"/>
      <c r="AQ342" s="23" t="n"/>
      <c r="AT342" s="23">
        <f>tbl_MTG_Set[[#This Row],[Play Booster Sell Price CardMarket]]*tbl_MTG_Set[[#This Row],[Play Booster Expected Market Value]]/tbl_MTG_Set[[#This Row],[Play Boost Sealed Market Value]]</f>
        <v/>
      </c>
    </row>
    <row r="343" ht="15" customHeight="1" s="20">
      <c r="A343" s="19" t="n">
        <v>986</v>
      </c>
      <c r="B343" s="19" t="inlineStr">
        <is>
          <t>Fifth Edition 5ED</t>
        </is>
      </c>
      <c r="C343" s="19" t="n">
        <v>460</v>
      </c>
      <c r="D343" s="28" t="n">
        <v>35513</v>
      </c>
      <c r="F343" s="19" t="inlineStr">
        <is>
          <t>en es fr de it pt ja ko ru 汉语 漢語</t>
        </is>
      </c>
      <c r="G343" s="19" t="n">
        <v>1918</v>
      </c>
      <c r="H343" s="19">
        <f>MONTH(NOW())+12*YEAR(NOW())-MONTH(tbl_MTG_Set[[#This Row],[Released On]])-12*YEAR(tbl_MTG_Set[[#This Row],[Released On]])</f>
        <v/>
      </c>
      <c r="I343" s="19">
        <f>_xlfn.xlookup(tbl_MTG_Set[[#This Row],[Type Name]], tbl_MTG_Set_Type[Set Type], tbl_MTG_Set_Type[Index], "(Set Type not found)")</f>
        <v/>
      </c>
      <c r="J343" s="19">
        <f>_xlfn.xlookup(tbl_MTG_Set[[#This Row],[Type Name]], tbl_MTG_Set_Type[Set Type], tbl_MTG_Set_Type[Buy Window Month Start], "(Set Type not found)")</f>
        <v/>
      </c>
      <c r="K343" s="28">
        <f>tbl_MTG_Set[[#This Row],[Released On]]+tbl_MTG_Set[[#This Row],[Buy Window Month Start]]*365.25/12</f>
        <v/>
      </c>
      <c r="L343" s="19">
        <f>_xlfn.xlookup(tbl_MTG_Set[[#This Row],[Type Name]], tbl_MTG_Set_Type[Set Type], tbl_MTG_Set_Type[Buy Window Month End], "(Set Type not found)", 0, 1)</f>
        <v/>
      </c>
      <c r="M343" s="28">
        <f>tbl_MTG_Set[[#This Row],[Released On]]+tbl_MTG_Set[[#This Row],[Buy Window Month End]]*365.25/12</f>
        <v/>
      </c>
      <c r="N343" s="28">
        <f>AND(NOW()&gt;=tbl_MTG_Set[[#This Row],[Buy Window Start]], NOW()&lt;=tbl_MTG_Set[[#This Row],[Buy Window End]])</f>
        <v/>
      </c>
      <c r="O343" s="19">
        <f>_xlfn.xlookup(tbl_MTG_Set[[#This Row],[Type Name]], tbl_MTG_Set_Type[Set Type], tbl_MTG_Set_Type[Heavy Printing Window Month Start], "(Set Type not found)", 0, 1)</f>
        <v/>
      </c>
      <c r="P343" s="28">
        <f>tbl_MTG_Set[[#This Row],[Released On]]+tbl_MTG_Set[[#This Row],[Heavy Printing Window Month Start]]*365.25/12</f>
        <v/>
      </c>
      <c r="Q343" s="19">
        <f>_xlfn.xlookup(tbl_MTG_Set[[#This Row],[Type Name]], tbl_MTG_Set_Type[Set Type], tbl_MTG_Set_Type[Heavy Printing Window Month End], "(Set Type not found)", 0, 1)</f>
        <v/>
      </c>
      <c r="R343" s="28">
        <f>tbl_MTG_Set[[#This Row],[Released On]]+tbl_MTG_Set[[#This Row],[Heavy Printing Window Month End]]*365.25/12</f>
        <v/>
      </c>
      <c r="S343" s="28">
        <f>AND(NOW()&gt;=tbl_MTG_Set[[#This Row],[Heavy Printing Window Start]], NOW()&lt;=tbl_MTG_Set[[#This Row],[Heavy Printing Window End]])</f>
        <v/>
      </c>
      <c r="T343" s="19">
        <f>_xlfn.xlookup(tbl_MTG_Set[[#This Row],[Type Name]], tbl_MTG_Set_Type[Set Type], tbl_MTG_Set_Type[Sell Window Month Start], "(Set Type not found)", 0, 1)</f>
        <v/>
      </c>
      <c r="U343" s="28">
        <f>tbl_MTG_Set[[#This Row],[Released On]]+tbl_MTG_Set[[#This Row],[Sell Window Month Start]]*365.25/12</f>
        <v/>
      </c>
      <c r="V343" s="19">
        <f>_xlfn.xlookup(tbl_MTG_Set[[#This Row],[Type Name]], tbl_MTG_Set_Type[Set Type], tbl_MTG_Set_Type[Sell Window Month End], "(Set Type not found)", 0, 1)</f>
        <v/>
      </c>
      <c r="W343" s="28">
        <f>tbl_MTG_Set[[#This Row],[Released On]]+tbl_MTG_Set[[#This Row],[Sell Window Month End]]*365.25/12</f>
        <v/>
      </c>
      <c r="X343" s="28">
        <f>AND(NOW()&gt;=tbl_MTG_Set[[#This Row],[Sell Window Start]], NOW()&lt;=tbl_MTG_Set[[#This Row],[Sell Window End]])</f>
        <v/>
      </c>
      <c r="AG343" s="23" t="n"/>
      <c r="AH343" s="23" t="n"/>
      <c r="AJ343" s="23">
        <f t="array" ref="AJ343:AJ343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343" s="23">
        <f t="array" ref="AK343:AK343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343" s="24">
        <f>_xlfn.xlookup(tbl_MTG_Set[[#This Row],[Play Booster Box Product Id]], tbl_Product[Product Id], tbl_Product[Pack Size])</f>
        <v/>
      </c>
      <c r="AM343" s="23">
        <f>(tbl_MTG_Set[[#This Row],[Play Booster Box Cost]]+v_Item_Shipping_Cost_In)/tbl_MTG_Set[[#This Row],[Play Booster Box Size]]</f>
        <v/>
      </c>
      <c r="AN343" s="23" t="n"/>
      <c r="AO343" s="23" t="n"/>
      <c r="AP343" s="23" t="n"/>
      <c r="AQ343" s="23" t="n"/>
      <c r="AT343" s="23">
        <f>tbl_MTG_Set[[#This Row],[Play Booster Sell Price CardMarket]]*tbl_MTG_Set[[#This Row],[Play Booster Expected Market Value]]/tbl_MTG_Set[[#This Row],[Play Boost Sealed Market Value]]</f>
        <v/>
      </c>
    </row>
    <row r="344" ht="15" customHeight="1" s="20">
      <c r="A344" s="19" t="n">
        <v>46</v>
      </c>
      <c r="B344" s="19" t="inlineStr">
        <is>
          <t>FIN Asia WPN Promo Tokens WFIN</t>
        </is>
      </c>
      <c r="C344" s="19" t="n">
        <v>3</v>
      </c>
      <c r="D344" s="28" t="n">
        <v>45821</v>
      </c>
      <c r="E344" s="19" t="inlineStr">
        <is>
          <t>Universes Beyond</t>
        </is>
      </c>
      <c r="F344" s="19" t="inlineStr">
        <is>
          <t>en es fr de it pt ja ko ru 汉语 漢語</t>
        </is>
      </c>
      <c r="G344" s="19" t="n">
        <v>47</v>
      </c>
      <c r="H344" s="19">
        <f>MONTH(NOW())+12*YEAR(NOW())-MONTH(tbl_MTG_Set[[#This Row],[Released On]])-12*YEAR(tbl_MTG_Set[[#This Row],[Released On]])</f>
        <v/>
      </c>
      <c r="I344" s="19">
        <f>_xlfn.xlookup(tbl_MTG_Set[[#This Row],[Type Name]], tbl_MTG_Set_Type[Set Type], tbl_MTG_Set_Type[Index], "(Set Type not found)")</f>
        <v/>
      </c>
      <c r="J344" s="19">
        <f>_xlfn.xlookup(tbl_MTG_Set[[#This Row],[Type Name]], tbl_MTG_Set_Type[Set Type], tbl_MTG_Set_Type[Buy Window Month Start], "(Set Type not found)")</f>
        <v/>
      </c>
      <c r="K344" s="28">
        <f>tbl_MTG_Set[[#This Row],[Released On]]+tbl_MTG_Set[[#This Row],[Buy Window Month Start]]*365.25/12</f>
        <v/>
      </c>
      <c r="L344" s="19">
        <f>_xlfn.xlookup(tbl_MTG_Set[[#This Row],[Type Name]], tbl_MTG_Set_Type[Set Type], tbl_MTG_Set_Type[Buy Window Month End], "(Set Type not found)", 0, 1)</f>
        <v/>
      </c>
      <c r="M344" s="28">
        <f>tbl_MTG_Set[[#This Row],[Released On]]+tbl_MTG_Set[[#This Row],[Buy Window Month End]]*365.25/12</f>
        <v/>
      </c>
      <c r="N344" s="28">
        <f>AND(NOW()&gt;=tbl_MTG_Set[[#This Row],[Buy Window Start]], NOW()&lt;=tbl_MTG_Set[[#This Row],[Buy Window End]])</f>
        <v/>
      </c>
      <c r="O344" s="19">
        <f>_xlfn.xlookup(tbl_MTG_Set[[#This Row],[Type Name]], tbl_MTG_Set_Type[Set Type], tbl_MTG_Set_Type[Heavy Printing Window Month Start], "(Set Type not found)", 0, 1)</f>
        <v/>
      </c>
      <c r="P344" s="28">
        <f>tbl_MTG_Set[[#This Row],[Released On]]+tbl_MTG_Set[[#This Row],[Heavy Printing Window Month Start]]*365.25/12</f>
        <v/>
      </c>
      <c r="Q344" s="19">
        <f>_xlfn.xlookup(tbl_MTG_Set[[#This Row],[Type Name]], tbl_MTG_Set_Type[Set Type], tbl_MTG_Set_Type[Heavy Printing Window Month End], "(Set Type not found)", 0, 1)</f>
        <v/>
      </c>
      <c r="R344" s="28">
        <f>tbl_MTG_Set[[#This Row],[Released On]]+tbl_MTG_Set[[#This Row],[Heavy Printing Window Month End]]*365.25/12</f>
        <v/>
      </c>
      <c r="S344" s="28">
        <f>AND(NOW()&gt;=tbl_MTG_Set[[#This Row],[Heavy Printing Window Start]], NOW()&lt;=tbl_MTG_Set[[#This Row],[Heavy Printing Window End]])</f>
        <v/>
      </c>
      <c r="T344" s="19">
        <f>_xlfn.xlookup(tbl_MTG_Set[[#This Row],[Type Name]], tbl_MTG_Set_Type[Set Type], tbl_MTG_Set_Type[Sell Window Month Start], "(Set Type not found)", 0, 1)</f>
        <v/>
      </c>
      <c r="U344" s="28">
        <f>tbl_MTG_Set[[#This Row],[Released On]]+tbl_MTG_Set[[#This Row],[Sell Window Month Start]]*365.25/12</f>
        <v/>
      </c>
      <c r="V344" s="19">
        <f>_xlfn.xlookup(tbl_MTG_Set[[#This Row],[Type Name]], tbl_MTG_Set_Type[Set Type], tbl_MTG_Set_Type[Sell Window Month End], "(Set Type not found)", 0, 1)</f>
        <v/>
      </c>
      <c r="W344" s="28">
        <f>tbl_MTG_Set[[#This Row],[Released On]]+tbl_MTG_Set[[#This Row],[Sell Window Month End]]*365.25/12</f>
        <v/>
      </c>
      <c r="X344" s="28">
        <f>AND(NOW()&gt;=tbl_MTG_Set[[#This Row],[Sell Window Start]], NOW()&lt;=tbl_MTG_Set[[#This Row],[Sell Window End]])</f>
        <v/>
      </c>
      <c r="AG344" s="23" t="n"/>
      <c r="AH344" s="23" t="n"/>
      <c r="AJ344" s="23">
        <f t="array" ref="AJ344:AJ344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344" s="23">
        <f t="array" ref="AK344:AK344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344" s="24">
        <f>_xlfn.xlookup(tbl_MTG_Set[[#This Row],[Play Booster Box Product Id]], tbl_Product[Product Id], tbl_Product[Pack Size])</f>
        <v/>
      </c>
      <c r="AM344" s="23">
        <f>(tbl_MTG_Set[[#This Row],[Play Booster Box Cost]]+v_Item_Shipping_Cost_In)/tbl_MTG_Set[[#This Row],[Play Booster Box Size]]</f>
        <v/>
      </c>
      <c r="AN344" s="23" t="n"/>
      <c r="AO344" s="23" t="n"/>
      <c r="AP344" s="23" t="n"/>
      <c r="AQ344" s="23" t="n"/>
      <c r="AT344" s="23">
        <f>tbl_MTG_Set[[#This Row],[Play Booster Sell Price CardMarket]]*tbl_MTG_Set[[#This Row],[Play Booster Expected Market Value]]/tbl_MTG_Set[[#This Row],[Play Boost Sealed Market Value]]</f>
        <v/>
      </c>
    </row>
    <row r="345" ht="15" customHeight="1" s="20">
      <c r="A345" s="19" t="n">
        <v>47</v>
      </c>
      <c r="B345" s="19" t="inlineStr">
        <is>
          <t>FIN Standard Showdown PSS5</t>
        </is>
      </c>
      <c r="C345" s="19" t="n">
        <v>2</v>
      </c>
      <c r="D345" s="28" t="n">
        <v>45821</v>
      </c>
      <c r="E345" s="19" t="inlineStr">
        <is>
          <t>Universes Beyond</t>
        </is>
      </c>
      <c r="F345" s="19" t="inlineStr">
        <is>
          <t>en es fr de it pt ja ko ru 汉语 漢語</t>
        </is>
      </c>
      <c r="G345" s="19" t="n">
        <v>48</v>
      </c>
      <c r="H345" s="19">
        <f>MONTH(NOW())+12*YEAR(NOW())-MONTH(tbl_MTG_Set[[#This Row],[Released On]])-12*YEAR(tbl_MTG_Set[[#This Row],[Released On]])</f>
        <v/>
      </c>
      <c r="I345" s="19">
        <f>_xlfn.xlookup(tbl_MTG_Set[[#This Row],[Type Name]], tbl_MTG_Set_Type[Set Type], tbl_MTG_Set_Type[Index], "(Set Type not found)")</f>
        <v/>
      </c>
      <c r="J345" s="19">
        <f>_xlfn.xlookup(tbl_MTG_Set[[#This Row],[Type Name]], tbl_MTG_Set_Type[Set Type], tbl_MTG_Set_Type[Buy Window Month Start], "(Set Type not found)")</f>
        <v/>
      </c>
      <c r="K345" s="28">
        <f>tbl_MTG_Set[[#This Row],[Released On]]+tbl_MTG_Set[[#This Row],[Buy Window Month Start]]*365.25/12</f>
        <v/>
      </c>
      <c r="L345" s="19">
        <f>_xlfn.xlookup(tbl_MTG_Set[[#This Row],[Type Name]], tbl_MTG_Set_Type[Set Type], tbl_MTG_Set_Type[Buy Window Month End], "(Set Type not found)", 0, 1)</f>
        <v/>
      </c>
      <c r="M345" s="28">
        <f>tbl_MTG_Set[[#This Row],[Released On]]+tbl_MTG_Set[[#This Row],[Buy Window Month End]]*365.25/12</f>
        <v/>
      </c>
      <c r="N345" s="28">
        <f>AND(NOW()&gt;=tbl_MTG_Set[[#This Row],[Buy Window Start]], NOW()&lt;=tbl_MTG_Set[[#This Row],[Buy Window End]])</f>
        <v/>
      </c>
      <c r="O345" s="19">
        <f>_xlfn.xlookup(tbl_MTG_Set[[#This Row],[Type Name]], tbl_MTG_Set_Type[Set Type], tbl_MTG_Set_Type[Heavy Printing Window Month Start], "(Set Type not found)", 0, 1)</f>
        <v/>
      </c>
      <c r="P345" s="28">
        <f>tbl_MTG_Set[[#This Row],[Released On]]+tbl_MTG_Set[[#This Row],[Heavy Printing Window Month Start]]*365.25/12</f>
        <v/>
      </c>
      <c r="Q345" s="19">
        <f>_xlfn.xlookup(tbl_MTG_Set[[#This Row],[Type Name]], tbl_MTG_Set_Type[Set Type], tbl_MTG_Set_Type[Heavy Printing Window Month End], "(Set Type not found)", 0, 1)</f>
        <v/>
      </c>
      <c r="R345" s="28">
        <f>tbl_MTG_Set[[#This Row],[Released On]]+tbl_MTG_Set[[#This Row],[Heavy Printing Window Month End]]*365.25/12</f>
        <v/>
      </c>
      <c r="S345" s="28">
        <f>AND(NOW()&gt;=tbl_MTG_Set[[#This Row],[Heavy Printing Window Start]], NOW()&lt;=tbl_MTG_Set[[#This Row],[Heavy Printing Window End]])</f>
        <v/>
      </c>
      <c r="T345" s="19">
        <f>_xlfn.xlookup(tbl_MTG_Set[[#This Row],[Type Name]], tbl_MTG_Set_Type[Set Type], tbl_MTG_Set_Type[Sell Window Month Start], "(Set Type not found)", 0, 1)</f>
        <v/>
      </c>
      <c r="U345" s="28">
        <f>tbl_MTG_Set[[#This Row],[Released On]]+tbl_MTG_Set[[#This Row],[Sell Window Month Start]]*365.25/12</f>
        <v/>
      </c>
      <c r="V345" s="19">
        <f>_xlfn.xlookup(tbl_MTG_Set[[#This Row],[Type Name]], tbl_MTG_Set_Type[Set Type], tbl_MTG_Set_Type[Sell Window Month End], "(Set Type not found)", 0, 1)</f>
        <v/>
      </c>
      <c r="W345" s="28">
        <f>tbl_MTG_Set[[#This Row],[Released On]]+tbl_MTG_Set[[#This Row],[Sell Window Month End]]*365.25/12</f>
        <v/>
      </c>
      <c r="X345" s="28">
        <f>AND(NOW()&gt;=tbl_MTG_Set[[#This Row],[Sell Window Start]], NOW()&lt;=tbl_MTG_Set[[#This Row],[Sell Window End]])</f>
        <v/>
      </c>
      <c r="AG345" s="23" t="n"/>
      <c r="AH345" s="23" t="n"/>
      <c r="AJ345" s="23">
        <f t="array" ref="AJ345:AJ345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345" s="23">
        <f t="array" ref="AK345:AK345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345" s="24">
        <f>_xlfn.xlookup(tbl_MTG_Set[[#This Row],[Play Booster Box Product Id]], tbl_Product[Product Id], tbl_Product[Pack Size])</f>
        <v/>
      </c>
      <c r="AM345" s="23">
        <f>(tbl_MTG_Set[[#This Row],[Play Booster Box Cost]]+v_Item_Shipping_Cost_In)/tbl_MTG_Set[[#This Row],[Play Booster Box Size]]</f>
        <v/>
      </c>
      <c r="AN345" s="23" t="n"/>
      <c r="AO345" s="23" t="n"/>
      <c r="AP345" s="23" t="n"/>
      <c r="AQ345" s="23" t="n"/>
      <c r="AT345" s="23">
        <f>tbl_MTG_Set[[#This Row],[Play Booster Sell Price CardMarket]]*tbl_MTG_Set[[#This Row],[Play Booster Expected Market Value]]/tbl_MTG_Set[[#This Row],[Play Boost Sealed Market Value]]</f>
        <v/>
      </c>
    </row>
    <row r="346" ht="15" customHeight="1" s="20">
      <c r="A346" s="19" t="n">
        <v>43</v>
      </c>
      <c r="B346" s="19" t="inlineStr">
        <is>
          <t>Final Fantasy Art Series AFIN</t>
        </is>
      </c>
      <c r="C346" s="19" t="n">
        <v>53</v>
      </c>
      <c r="D346" s="28" t="n">
        <v>45821</v>
      </c>
      <c r="E346" s="19" t="inlineStr">
        <is>
          <t>Universes Beyond</t>
        </is>
      </c>
      <c r="F346" s="19" t="inlineStr">
        <is>
          <t>en es fr de it pt ja ko ru 汉语 漢語</t>
        </is>
      </c>
      <c r="G346" s="19" t="n">
        <v>44</v>
      </c>
      <c r="H346" s="19">
        <f>MONTH(NOW())+12*YEAR(NOW())-MONTH(tbl_MTG_Set[[#This Row],[Released On]])-12*YEAR(tbl_MTG_Set[[#This Row],[Released On]])</f>
        <v/>
      </c>
      <c r="I346" s="19">
        <f>_xlfn.xlookup(tbl_MTG_Set[[#This Row],[Type Name]], tbl_MTG_Set_Type[Set Type], tbl_MTG_Set_Type[Index], "(Set Type not found)")</f>
        <v/>
      </c>
      <c r="J346" s="19">
        <f>_xlfn.xlookup(tbl_MTG_Set[[#This Row],[Type Name]], tbl_MTG_Set_Type[Set Type], tbl_MTG_Set_Type[Buy Window Month Start], "(Set Type not found)")</f>
        <v/>
      </c>
      <c r="K346" s="28">
        <f>tbl_MTG_Set[[#This Row],[Released On]]+tbl_MTG_Set[[#This Row],[Buy Window Month Start]]*365.25/12</f>
        <v/>
      </c>
      <c r="L346" s="19">
        <f>_xlfn.xlookup(tbl_MTG_Set[[#This Row],[Type Name]], tbl_MTG_Set_Type[Set Type], tbl_MTG_Set_Type[Buy Window Month End], "(Set Type not found)", 0, 1)</f>
        <v/>
      </c>
      <c r="M346" s="28">
        <f>tbl_MTG_Set[[#This Row],[Released On]]+tbl_MTG_Set[[#This Row],[Buy Window Month End]]*365.25/12</f>
        <v/>
      </c>
      <c r="N346" s="28">
        <f>AND(NOW()&gt;=tbl_MTG_Set[[#This Row],[Buy Window Start]], NOW()&lt;=tbl_MTG_Set[[#This Row],[Buy Window End]])</f>
        <v/>
      </c>
      <c r="O346" s="19">
        <f>_xlfn.xlookup(tbl_MTG_Set[[#This Row],[Type Name]], tbl_MTG_Set_Type[Set Type], tbl_MTG_Set_Type[Heavy Printing Window Month Start], "(Set Type not found)", 0, 1)</f>
        <v/>
      </c>
      <c r="P346" s="28">
        <f>tbl_MTG_Set[[#This Row],[Released On]]+tbl_MTG_Set[[#This Row],[Heavy Printing Window Month Start]]*365.25/12</f>
        <v/>
      </c>
      <c r="Q346" s="19">
        <f>_xlfn.xlookup(tbl_MTG_Set[[#This Row],[Type Name]], tbl_MTG_Set_Type[Set Type], tbl_MTG_Set_Type[Heavy Printing Window Month End], "(Set Type not found)", 0, 1)</f>
        <v/>
      </c>
      <c r="R346" s="28">
        <f>tbl_MTG_Set[[#This Row],[Released On]]+tbl_MTG_Set[[#This Row],[Heavy Printing Window Month End]]*365.25/12</f>
        <v/>
      </c>
      <c r="S346" s="28">
        <f>AND(NOW()&gt;=tbl_MTG_Set[[#This Row],[Heavy Printing Window Start]], NOW()&lt;=tbl_MTG_Set[[#This Row],[Heavy Printing Window End]])</f>
        <v/>
      </c>
      <c r="T346" s="19">
        <f>_xlfn.xlookup(tbl_MTG_Set[[#This Row],[Type Name]], tbl_MTG_Set_Type[Set Type], tbl_MTG_Set_Type[Sell Window Month Start], "(Set Type not found)", 0, 1)</f>
        <v/>
      </c>
      <c r="U346" s="28">
        <f>tbl_MTG_Set[[#This Row],[Released On]]+tbl_MTG_Set[[#This Row],[Sell Window Month Start]]*365.25/12</f>
        <v/>
      </c>
      <c r="V346" s="19">
        <f>_xlfn.xlookup(tbl_MTG_Set[[#This Row],[Type Name]], tbl_MTG_Set_Type[Set Type], tbl_MTG_Set_Type[Sell Window Month End], "(Set Type not found)", 0, 1)</f>
        <v/>
      </c>
      <c r="W346" s="28">
        <f>tbl_MTG_Set[[#This Row],[Released On]]+tbl_MTG_Set[[#This Row],[Sell Window Month End]]*365.25/12</f>
        <v/>
      </c>
      <c r="X346" s="28">
        <f>AND(NOW()&gt;=tbl_MTG_Set[[#This Row],[Sell Window Start]], NOW()&lt;=tbl_MTG_Set[[#This Row],[Sell Window End]])</f>
        <v/>
      </c>
      <c r="AG346" s="23" t="n"/>
      <c r="AH346" s="23" t="n"/>
      <c r="AJ346" s="23">
        <f t="array" ref="AJ346:AJ346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346" s="23">
        <f t="array" ref="AK346:AK346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346" s="24">
        <f>_xlfn.xlookup(tbl_MTG_Set[[#This Row],[Play Booster Box Product Id]], tbl_Product[Product Id], tbl_Product[Pack Size])</f>
        <v/>
      </c>
      <c r="AM346" s="23">
        <f>(tbl_MTG_Set[[#This Row],[Play Booster Box Cost]]+v_Item_Shipping_Cost_In)/tbl_MTG_Set[[#This Row],[Play Booster Box Size]]</f>
        <v/>
      </c>
      <c r="AN346" s="23" t="n"/>
      <c r="AO346" s="23" t="n"/>
      <c r="AP346" s="23" t="n"/>
      <c r="AQ346" s="23" t="n"/>
      <c r="AT346" s="23">
        <f>tbl_MTG_Set[[#This Row],[Play Booster Sell Price CardMarket]]*tbl_MTG_Set[[#This Row],[Play Booster Expected Market Value]]/tbl_MTG_Set[[#This Row],[Play Boost Sealed Market Value]]</f>
        <v/>
      </c>
    </row>
    <row r="347" ht="15" customHeight="1" s="20">
      <c r="A347" s="19" t="n">
        <v>44</v>
      </c>
      <c r="B347" s="19" t="inlineStr">
        <is>
          <t>Final Fantasy Commander FIC</t>
        </is>
      </c>
      <c r="C347" s="19" t="n">
        <v>486</v>
      </c>
      <c r="D347" s="28" t="n">
        <v>45821</v>
      </c>
      <c r="E347" s="19" t="inlineStr">
        <is>
          <t>Commander</t>
        </is>
      </c>
      <c r="F347" s="19" t="inlineStr">
        <is>
          <t>en es fr de it pt ja ko ru 汉语 漢語</t>
        </is>
      </c>
      <c r="G347" s="19" t="n">
        <v>45</v>
      </c>
      <c r="H347" s="19">
        <f>MONTH(NOW())+12*YEAR(NOW())-MONTH(tbl_MTG_Set[[#This Row],[Released On]])-12*YEAR(tbl_MTG_Set[[#This Row],[Released On]])</f>
        <v/>
      </c>
      <c r="I347" s="19">
        <f>_xlfn.xlookup(tbl_MTG_Set[[#This Row],[Type Name]], tbl_MTG_Set_Type[Set Type], tbl_MTG_Set_Type[Index], "(Set Type not found)")</f>
        <v/>
      </c>
      <c r="J347" s="19">
        <f>_xlfn.xlookup(tbl_MTG_Set[[#This Row],[Type Name]], tbl_MTG_Set_Type[Set Type], tbl_MTG_Set_Type[Buy Window Month Start], "(Set Type not found)")</f>
        <v/>
      </c>
      <c r="K347" s="28">
        <f>tbl_MTG_Set[[#This Row],[Released On]]+tbl_MTG_Set[[#This Row],[Buy Window Month Start]]*365.25/12</f>
        <v/>
      </c>
      <c r="L347" s="19">
        <f>_xlfn.xlookup(tbl_MTG_Set[[#This Row],[Type Name]], tbl_MTG_Set_Type[Set Type], tbl_MTG_Set_Type[Buy Window Month End], "(Set Type not found)", 0, 1)</f>
        <v/>
      </c>
      <c r="M347" s="28">
        <f>tbl_MTG_Set[[#This Row],[Released On]]+tbl_MTG_Set[[#This Row],[Buy Window Month End]]*365.25/12</f>
        <v/>
      </c>
      <c r="N347" s="28">
        <f>AND(NOW()&gt;=tbl_MTG_Set[[#This Row],[Buy Window Start]], NOW()&lt;=tbl_MTG_Set[[#This Row],[Buy Window End]])</f>
        <v/>
      </c>
      <c r="O347" s="19">
        <f>_xlfn.xlookup(tbl_MTG_Set[[#This Row],[Type Name]], tbl_MTG_Set_Type[Set Type], tbl_MTG_Set_Type[Heavy Printing Window Month Start], "(Set Type not found)", 0, 1)</f>
        <v/>
      </c>
      <c r="P347" s="28">
        <f>tbl_MTG_Set[[#This Row],[Released On]]+tbl_MTG_Set[[#This Row],[Heavy Printing Window Month Start]]*365.25/12</f>
        <v/>
      </c>
      <c r="Q347" s="19">
        <f>_xlfn.xlookup(tbl_MTG_Set[[#This Row],[Type Name]], tbl_MTG_Set_Type[Set Type], tbl_MTG_Set_Type[Heavy Printing Window Month End], "(Set Type not found)", 0, 1)</f>
        <v/>
      </c>
      <c r="R347" s="28">
        <f>tbl_MTG_Set[[#This Row],[Released On]]+tbl_MTG_Set[[#This Row],[Heavy Printing Window Month End]]*365.25/12</f>
        <v/>
      </c>
      <c r="S347" s="28">
        <f>AND(NOW()&gt;=tbl_MTG_Set[[#This Row],[Heavy Printing Window Start]], NOW()&lt;=tbl_MTG_Set[[#This Row],[Heavy Printing Window End]])</f>
        <v/>
      </c>
      <c r="T347" s="19">
        <f>_xlfn.xlookup(tbl_MTG_Set[[#This Row],[Type Name]], tbl_MTG_Set_Type[Set Type], tbl_MTG_Set_Type[Sell Window Month Start], "(Set Type not found)", 0, 1)</f>
        <v/>
      </c>
      <c r="U347" s="28">
        <f>tbl_MTG_Set[[#This Row],[Released On]]+tbl_MTG_Set[[#This Row],[Sell Window Month Start]]*365.25/12</f>
        <v/>
      </c>
      <c r="V347" s="19">
        <f>_xlfn.xlookup(tbl_MTG_Set[[#This Row],[Type Name]], tbl_MTG_Set_Type[Set Type], tbl_MTG_Set_Type[Sell Window Month End], "(Set Type not found)", 0, 1)</f>
        <v/>
      </c>
      <c r="W347" s="28">
        <f>tbl_MTG_Set[[#This Row],[Released On]]+tbl_MTG_Set[[#This Row],[Sell Window Month End]]*365.25/12</f>
        <v/>
      </c>
      <c r="X347" s="28">
        <f>AND(NOW()&gt;=tbl_MTG_Set[[#This Row],[Sell Window Start]], NOW()&lt;=tbl_MTG_Set[[#This Row],[Sell Window End]])</f>
        <v/>
      </c>
      <c r="AG347" s="23" t="n"/>
      <c r="AH347" s="23" t="n"/>
      <c r="AJ347" s="23">
        <f t="array" ref="AJ347:AJ347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347" s="23">
        <f t="array" ref="AK347:AK347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347" s="24">
        <f>_xlfn.xlookup(tbl_MTG_Set[[#This Row],[Play Booster Box Product Id]], tbl_Product[Product Id], tbl_Product[Pack Size])</f>
        <v/>
      </c>
      <c r="AM347" s="23">
        <f>(tbl_MTG_Set[[#This Row],[Play Booster Box Cost]]+v_Item_Shipping_Cost_In)/tbl_MTG_Set[[#This Row],[Play Booster Box Size]]</f>
        <v/>
      </c>
      <c r="AN347" s="23" t="n"/>
      <c r="AO347" s="23" t="n"/>
      <c r="AP347" s="23" t="n"/>
      <c r="AQ347" s="23" t="n"/>
      <c r="AT347" s="23">
        <f>tbl_MTG_Set[[#This Row],[Play Booster Sell Price CardMarket]]*tbl_MTG_Set[[#This Row],[Play Booster Expected Market Value]]/tbl_MTG_Set[[#This Row],[Play Boost Sealed Market Value]]</f>
        <v/>
      </c>
    </row>
    <row r="348" ht="15" customHeight="1" s="20">
      <c r="A348" s="19" t="n">
        <v>45</v>
      </c>
      <c r="B348" s="19" t="inlineStr">
        <is>
          <t>Final Fantasy Commander Tokens TFIC</t>
        </is>
      </c>
      <c r="C348" s="19" t="n">
        <v>11</v>
      </c>
      <c r="D348" s="28" t="n">
        <v>45821</v>
      </c>
      <c r="E348" s="19" t="inlineStr">
        <is>
          <t>Commander</t>
        </is>
      </c>
      <c r="F348" s="19" t="inlineStr">
        <is>
          <t>en es fr de it pt ja ko ru 汉语 漢語</t>
        </is>
      </c>
      <c r="G348" s="19" t="n">
        <v>46</v>
      </c>
      <c r="H348" s="19">
        <f>MONTH(NOW())+12*YEAR(NOW())-MONTH(tbl_MTG_Set[[#This Row],[Released On]])-12*YEAR(tbl_MTG_Set[[#This Row],[Released On]])</f>
        <v/>
      </c>
      <c r="I348" s="19">
        <f>_xlfn.xlookup(tbl_MTG_Set[[#This Row],[Type Name]], tbl_MTG_Set_Type[Set Type], tbl_MTG_Set_Type[Index], "(Set Type not found)")</f>
        <v/>
      </c>
      <c r="J348" s="19">
        <f>_xlfn.xlookup(tbl_MTG_Set[[#This Row],[Type Name]], tbl_MTG_Set_Type[Set Type], tbl_MTG_Set_Type[Buy Window Month Start], "(Set Type not found)")</f>
        <v/>
      </c>
      <c r="K348" s="28">
        <f>tbl_MTG_Set[[#This Row],[Released On]]+tbl_MTG_Set[[#This Row],[Buy Window Month Start]]*365.25/12</f>
        <v/>
      </c>
      <c r="L348" s="19">
        <f>_xlfn.xlookup(tbl_MTG_Set[[#This Row],[Type Name]], tbl_MTG_Set_Type[Set Type], tbl_MTG_Set_Type[Buy Window Month End], "(Set Type not found)", 0, 1)</f>
        <v/>
      </c>
      <c r="M348" s="28">
        <f>tbl_MTG_Set[[#This Row],[Released On]]+tbl_MTG_Set[[#This Row],[Buy Window Month End]]*365.25/12</f>
        <v/>
      </c>
      <c r="N348" s="28">
        <f>AND(NOW()&gt;=tbl_MTG_Set[[#This Row],[Buy Window Start]], NOW()&lt;=tbl_MTG_Set[[#This Row],[Buy Window End]])</f>
        <v/>
      </c>
      <c r="O348" s="19">
        <f>_xlfn.xlookup(tbl_MTG_Set[[#This Row],[Type Name]], tbl_MTG_Set_Type[Set Type], tbl_MTG_Set_Type[Heavy Printing Window Month Start], "(Set Type not found)", 0, 1)</f>
        <v/>
      </c>
      <c r="P348" s="28">
        <f>tbl_MTG_Set[[#This Row],[Released On]]+tbl_MTG_Set[[#This Row],[Heavy Printing Window Month Start]]*365.25/12</f>
        <v/>
      </c>
      <c r="Q348" s="19">
        <f>_xlfn.xlookup(tbl_MTG_Set[[#This Row],[Type Name]], tbl_MTG_Set_Type[Set Type], tbl_MTG_Set_Type[Heavy Printing Window Month End], "(Set Type not found)", 0, 1)</f>
        <v/>
      </c>
      <c r="R348" s="28">
        <f>tbl_MTG_Set[[#This Row],[Released On]]+tbl_MTG_Set[[#This Row],[Heavy Printing Window Month End]]*365.25/12</f>
        <v/>
      </c>
      <c r="S348" s="28">
        <f>AND(NOW()&gt;=tbl_MTG_Set[[#This Row],[Heavy Printing Window Start]], NOW()&lt;=tbl_MTG_Set[[#This Row],[Heavy Printing Window End]])</f>
        <v/>
      </c>
      <c r="T348" s="19">
        <f>_xlfn.xlookup(tbl_MTG_Set[[#This Row],[Type Name]], tbl_MTG_Set_Type[Set Type], tbl_MTG_Set_Type[Sell Window Month Start], "(Set Type not found)", 0, 1)</f>
        <v/>
      </c>
      <c r="U348" s="28">
        <f>tbl_MTG_Set[[#This Row],[Released On]]+tbl_MTG_Set[[#This Row],[Sell Window Month Start]]*365.25/12</f>
        <v/>
      </c>
      <c r="V348" s="19">
        <f>_xlfn.xlookup(tbl_MTG_Set[[#This Row],[Type Name]], tbl_MTG_Set_Type[Set Type], tbl_MTG_Set_Type[Sell Window Month End], "(Set Type not found)", 0, 1)</f>
        <v/>
      </c>
      <c r="W348" s="28">
        <f>tbl_MTG_Set[[#This Row],[Released On]]+tbl_MTG_Set[[#This Row],[Sell Window Month End]]*365.25/12</f>
        <v/>
      </c>
      <c r="X348" s="28">
        <f>AND(NOW()&gt;=tbl_MTG_Set[[#This Row],[Sell Window Start]], NOW()&lt;=tbl_MTG_Set[[#This Row],[Sell Window End]])</f>
        <v/>
      </c>
      <c r="AG348" s="23" t="n"/>
      <c r="AH348" s="23" t="n"/>
      <c r="AJ348" s="23">
        <f t="array" ref="AJ348:AJ348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348" s="23">
        <f t="array" ref="AK348:AK348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348" s="24">
        <f>_xlfn.xlookup(tbl_MTG_Set[[#This Row],[Play Booster Box Product Id]], tbl_Product[Product Id], tbl_Product[Pack Size])</f>
        <v/>
      </c>
      <c r="AM348" s="23">
        <f>(tbl_MTG_Set[[#This Row],[Play Booster Box Cost]]+v_Item_Shipping_Cost_In)/tbl_MTG_Set[[#This Row],[Play Booster Box Size]]</f>
        <v/>
      </c>
      <c r="AN348" s="23" t="n"/>
      <c r="AO348" s="23" t="n"/>
      <c r="AP348" s="23" t="n"/>
      <c r="AQ348" s="23" t="n"/>
      <c r="AT348" s="23">
        <f>tbl_MTG_Set[[#This Row],[Play Booster Sell Price CardMarket]]*tbl_MTG_Set[[#This Row],[Play Booster Expected Market Value]]/tbl_MTG_Set[[#This Row],[Play Boost Sealed Market Value]]</f>
        <v/>
      </c>
    </row>
    <row r="349" ht="15" customHeight="1" s="20">
      <c r="A349" s="19" t="n">
        <v>423</v>
      </c>
      <c r="B349" s="19" t="inlineStr">
        <is>
          <t>Throne of Eldraine ELD</t>
        </is>
      </c>
      <c r="C349" s="19" t="n">
        <v>398</v>
      </c>
      <c r="D349" s="28" t="n">
        <v>43742</v>
      </c>
      <c r="E349" s="19" t="inlineStr">
        <is>
          <t>Standard Expansion</t>
        </is>
      </c>
      <c r="F349" s="19" t="inlineStr">
        <is>
          <t>en es fr de it pt ja ko ru 汉语 漢語</t>
        </is>
      </c>
      <c r="G349" s="19" t="n">
        <v>792</v>
      </c>
      <c r="H349" s="19">
        <f>MONTH(NOW())+12*YEAR(NOW())-MONTH(tbl_MTG_Set[[#This Row],[Released On]])-12*YEAR(tbl_MTG_Set[[#This Row],[Released On]])</f>
        <v/>
      </c>
      <c r="I349" s="19">
        <f>_xlfn.xlookup(tbl_MTG_Set[[#This Row],[Type Name]], tbl_MTG_Set_Type[Set Type], tbl_MTG_Set_Type[Index], "(Set Type not found)")</f>
        <v/>
      </c>
      <c r="J349" s="19">
        <f>_xlfn.xlookup(tbl_MTG_Set[[#This Row],[Type Name]], tbl_MTG_Set_Type[Set Type], tbl_MTG_Set_Type[Buy Window Month Start], "(Set Type not found)")</f>
        <v/>
      </c>
      <c r="K349" s="28">
        <f>tbl_MTG_Set[[#This Row],[Released On]]+tbl_MTG_Set[[#This Row],[Buy Window Month Start]]*365.25/12</f>
        <v/>
      </c>
      <c r="L349" s="19">
        <f>_xlfn.xlookup(tbl_MTG_Set[[#This Row],[Type Name]], tbl_MTG_Set_Type[Set Type], tbl_MTG_Set_Type[Buy Window Month End], "(Set Type not found)", 0, 1)</f>
        <v/>
      </c>
      <c r="M349" s="28">
        <f>tbl_MTG_Set[[#This Row],[Released On]]+tbl_MTG_Set[[#This Row],[Buy Window Month End]]*365.25/12</f>
        <v/>
      </c>
      <c r="N349" s="28">
        <f>AND(NOW()&gt;=tbl_MTG_Set[[#This Row],[Buy Window Start]], NOW()&lt;=tbl_MTG_Set[[#This Row],[Buy Window End]])</f>
        <v/>
      </c>
      <c r="O349" s="19">
        <f>_xlfn.xlookup(tbl_MTG_Set[[#This Row],[Type Name]], tbl_MTG_Set_Type[Set Type], tbl_MTG_Set_Type[Heavy Printing Window Month Start], "(Set Type not found)", 0, 1)</f>
        <v/>
      </c>
      <c r="P349" s="28">
        <f>tbl_MTG_Set[[#This Row],[Released On]]+tbl_MTG_Set[[#This Row],[Heavy Printing Window Month Start]]*365.25/12</f>
        <v/>
      </c>
      <c r="Q349" s="19">
        <f>_xlfn.xlookup(tbl_MTG_Set[[#This Row],[Type Name]], tbl_MTG_Set_Type[Set Type], tbl_MTG_Set_Type[Heavy Printing Window Month End], "(Set Type not found)", 0, 1)</f>
        <v/>
      </c>
      <c r="R349" s="28">
        <f>tbl_MTG_Set[[#This Row],[Released On]]+tbl_MTG_Set[[#This Row],[Heavy Printing Window Month End]]*365.25/12</f>
        <v/>
      </c>
      <c r="S349" s="28">
        <f>AND(NOW()&gt;=tbl_MTG_Set[[#This Row],[Heavy Printing Window Start]], NOW()&lt;=tbl_MTG_Set[[#This Row],[Heavy Printing Window End]])</f>
        <v/>
      </c>
      <c r="T349" s="19">
        <f>_xlfn.xlookup(tbl_MTG_Set[[#This Row],[Type Name]], tbl_MTG_Set_Type[Set Type], tbl_MTG_Set_Type[Sell Window Month Start], "(Set Type not found)", 0, 1)</f>
        <v/>
      </c>
      <c r="U349" s="28">
        <f>tbl_MTG_Set[[#This Row],[Released On]]+tbl_MTG_Set[[#This Row],[Sell Window Month Start]]*365.25/12</f>
        <v/>
      </c>
      <c r="V349" s="19">
        <f>_xlfn.xlookup(tbl_MTG_Set[[#This Row],[Type Name]], tbl_MTG_Set_Type[Set Type], tbl_MTG_Set_Type[Sell Window Month End], "(Set Type not found)", 0, 1)</f>
        <v/>
      </c>
      <c r="W349" s="28">
        <f>tbl_MTG_Set[[#This Row],[Released On]]+tbl_MTG_Set[[#This Row],[Sell Window Month End]]*365.25/12</f>
        <v/>
      </c>
      <c r="X349" s="28">
        <f>AND(NOW()&gt;=tbl_MTG_Set[[#This Row],[Sell Window Start]], NOW()&lt;=tbl_MTG_Set[[#This Row],[Sell Window End]])</f>
        <v/>
      </c>
      <c r="Y349" s="23" t="n">
        <v>167</v>
      </c>
      <c r="Z349" s="23" t="n">
        <v>93</v>
      </c>
      <c r="AD349" s="23">
        <f>(Y349+96/20)/36</f>
        <v/>
      </c>
      <c r="AE349" s="23">
        <f>(Z349+96/20)/36</f>
        <v/>
      </c>
      <c r="AG349" s="23" t="n"/>
      <c r="AH349" s="23" t="n"/>
      <c r="AI349" s="24" t="n">
        <v>55</v>
      </c>
      <c r="AJ349" s="23">
        <f t="array" ref="AJ349:AJ349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349" s="23">
        <f t="array" ref="AK349:AK349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349" s="24">
        <f>_xlfn.xlookup(tbl_MTG_Set[[#This Row],[Play Booster Box Product Id]], tbl_Product[Product Id], tbl_Product[Pack Size])</f>
        <v/>
      </c>
      <c r="AM349" s="23">
        <f>(tbl_MTG_Set[[#This Row],[Play Booster Box Cost]]+v_Item_Shipping_Cost_In)/tbl_MTG_Set[[#This Row],[Play Booster Box Size]]</f>
        <v/>
      </c>
      <c r="AN349" s="23" t="n">
        <v>6</v>
      </c>
      <c r="AO349" s="23" t="n">
        <v>6</v>
      </c>
      <c r="AP349" s="23">
        <f>IF(ISERROR(tbl_MTG_Set[[#This Row],[Play Booster Sell Price CardMarket]]-tbl_MTG_Set[[#This Row],[Play Booster Cost]]-v_Item_Shipping_Cost_Out), -999, tbl_MTG_Set[[#This Row],[Play Booster Sell Price CardMarket]]-tbl_MTG_Set[[#This Row],[Play Booster Cost]]-v_Item_Shipping_Cost_Out)</f>
        <v/>
      </c>
      <c r="AQ349" s="23" t="n"/>
      <c r="AT349" s="23">
        <f>tbl_MTG_Set[[#This Row],[Play Booster Sell Price CardMarket]]*tbl_MTG_Set[[#This Row],[Play Booster Expected Market Value]]/tbl_MTG_Set[[#This Row],[Play Boost Sealed Market Value]]</f>
        <v/>
      </c>
    </row>
    <row r="350" ht="15" customHeight="1" s="20">
      <c r="A350" s="19" t="n">
        <v>40</v>
      </c>
      <c r="B350" s="19" t="inlineStr">
        <is>
          <t>Final Fantasy Promos PFIN</t>
        </is>
      </c>
      <c r="C350" s="19" t="n">
        <v>94</v>
      </c>
      <c r="D350" s="28" t="n">
        <v>45821</v>
      </c>
      <c r="E350" s="19" t="inlineStr">
        <is>
          <t>Universes Beyond</t>
        </is>
      </c>
      <c r="F350" s="19" t="inlineStr">
        <is>
          <t>en es fr de it pt ja ko ru 汉语 漢語</t>
        </is>
      </c>
      <c r="G350" s="19" t="n">
        <v>41</v>
      </c>
      <c r="H350" s="19">
        <f>MONTH(NOW())+12*YEAR(NOW())-MONTH(tbl_MTG_Set[[#This Row],[Released On]])-12*YEAR(tbl_MTG_Set[[#This Row],[Released On]])</f>
        <v/>
      </c>
      <c r="I350" s="19">
        <f>_xlfn.xlookup(tbl_MTG_Set[[#This Row],[Type Name]], tbl_MTG_Set_Type[Set Type], tbl_MTG_Set_Type[Index], "(Set Type not found)")</f>
        <v/>
      </c>
      <c r="J350" s="19">
        <f>_xlfn.xlookup(tbl_MTG_Set[[#This Row],[Type Name]], tbl_MTG_Set_Type[Set Type], tbl_MTG_Set_Type[Buy Window Month Start], "(Set Type not found)")</f>
        <v/>
      </c>
      <c r="K350" s="28">
        <f>tbl_MTG_Set[[#This Row],[Released On]]+tbl_MTG_Set[[#This Row],[Buy Window Month Start]]*365.25/12</f>
        <v/>
      </c>
      <c r="L350" s="19">
        <f>_xlfn.xlookup(tbl_MTG_Set[[#This Row],[Type Name]], tbl_MTG_Set_Type[Set Type], tbl_MTG_Set_Type[Buy Window Month End], "(Set Type not found)", 0, 1)</f>
        <v/>
      </c>
      <c r="M350" s="28">
        <f>tbl_MTG_Set[[#This Row],[Released On]]+tbl_MTG_Set[[#This Row],[Buy Window Month End]]*365.25/12</f>
        <v/>
      </c>
      <c r="N350" s="28">
        <f>AND(NOW()&gt;=tbl_MTG_Set[[#This Row],[Buy Window Start]], NOW()&lt;=tbl_MTG_Set[[#This Row],[Buy Window End]])</f>
        <v/>
      </c>
      <c r="O350" s="19">
        <f>_xlfn.xlookup(tbl_MTG_Set[[#This Row],[Type Name]], tbl_MTG_Set_Type[Set Type], tbl_MTG_Set_Type[Heavy Printing Window Month Start], "(Set Type not found)", 0, 1)</f>
        <v/>
      </c>
      <c r="P350" s="28">
        <f>tbl_MTG_Set[[#This Row],[Released On]]+tbl_MTG_Set[[#This Row],[Heavy Printing Window Month Start]]*365.25/12</f>
        <v/>
      </c>
      <c r="Q350" s="19">
        <f>_xlfn.xlookup(tbl_MTG_Set[[#This Row],[Type Name]], tbl_MTG_Set_Type[Set Type], tbl_MTG_Set_Type[Heavy Printing Window Month End], "(Set Type not found)", 0, 1)</f>
        <v/>
      </c>
      <c r="R350" s="28">
        <f>tbl_MTG_Set[[#This Row],[Released On]]+tbl_MTG_Set[[#This Row],[Heavy Printing Window Month End]]*365.25/12</f>
        <v/>
      </c>
      <c r="S350" s="28">
        <f>AND(NOW()&gt;=tbl_MTG_Set[[#This Row],[Heavy Printing Window Start]], NOW()&lt;=tbl_MTG_Set[[#This Row],[Heavy Printing Window End]])</f>
        <v/>
      </c>
      <c r="T350" s="19">
        <f>_xlfn.xlookup(tbl_MTG_Set[[#This Row],[Type Name]], tbl_MTG_Set_Type[Set Type], tbl_MTG_Set_Type[Sell Window Month Start], "(Set Type not found)", 0, 1)</f>
        <v/>
      </c>
      <c r="U350" s="28">
        <f>tbl_MTG_Set[[#This Row],[Released On]]+tbl_MTG_Set[[#This Row],[Sell Window Month Start]]*365.25/12</f>
        <v/>
      </c>
      <c r="V350" s="19">
        <f>_xlfn.xlookup(tbl_MTG_Set[[#This Row],[Type Name]], tbl_MTG_Set_Type[Set Type], tbl_MTG_Set_Type[Sell Window Month End], "(Set Type not found)", 0, 1)</f>
        <v/>
      </c>
      <c r="W350" s="28">
        <f>tbl_MTG_Set[[#This Row],[Released On]]+tbl_MTG_Set[[#This Row],[Sell Window Month End]]*365.25/12</f>
        <v/>
      </c>
      <c r="X350" s="28">
        <f>AND(NOW()&gt;=tbl_MTG_Set[[#This Row],[Sell Window Start]], NOW()&lt;=tbl_MTG_Set[[#This Row],[Sell Window End]])</f>
        <v/>
      </c>
      <c r="AG350" s="23" t="n"/>
      <c r="AH350" s="23" t="n"/>
      <c r="AJ350" s="23">
        <f t="array" ref="AJ350:AJ350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350" s="23">
        <f t="array" ref="AK350:AK350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350" s="24">
        <f>_xlfn.xlookup(tbl_MTG_Set[[#This Row],[Play Booster Box Product Id]], tbl_Product[Product Id], tbl_Product[Pack Size])</f>
        <v/>
      </c>
      <c r="AM350" s="23">
        <f>(tbl_MTG_Set[[#This Row],[Play Booster Box Cost]]+v_Item_Shipping_Cost_In)/tbl_MTG_Set[[#This Row],[Play Booster Box Size]]</f>
        <v/>
      </c>
      <c r="AN350" s="23" t="n"/>
      <c r="AO350" s="23" t="n"/>
      <c r="AP350" s="23" t="n"/>
      <c r="AQ350" s="23" t="n"/>
      <c r="AT350" s="23">
        <f>tbl_MTG_Set[[#This Row],[Play Booster Sell Price CardMarket]]*tbl_MTG_Set[[#This Row],[Play Booster Expected Market Value]]/tbl_MTG_Set[[#This Row],[Play Boost Sealed Market Value]]</f>
        <v/>
      </c>
    </row>
    <row r="351" ht="15" customHeight="1" s="20">
      <c r="A351" s="19" t="n">
        <v>42</v>
      </c>
      <c r="B351" s="19" t="inlineStr">
        <is>
          <t>Final Fantasy Regional Promos RFIN</t>
        </is>
      </c>
      <c r="C351" s="19" t="n">
        <v>2</v>
      </c>
      <c r="D351" s="28" t="n">
        <v>45821</v>
      </c>
      <c r="E351" s="19" t="inlineStr">
        <is>
          <t>Universes Beyond</t>
        </is>
      </c>
      <c r="F351" s="19" t="inlineStr">
        <is>
          <t>en es fr de it pt ja ko ru 汉语 漢語</t>
        </is>
      </c>
      <c r="G351" s="19" t="n">
        <v>43</v>
      </c>
      <c r="H351" s="19">
        <f>MONTH(NOW())+12*YEAR(NOW())-MONTH(tbl_MTG_Set[[#This Row],[Released On]])-12*YEAR(tbl_MTG_Set[[#This Row],[Released On]])</f>
        <v/>
      </c>
      <c r="I351" s="19">
        <f>_xlfn.xlookup(tbl_MTG_Set[[#This Row],[Type Name]], tbl_MTG_Set_Type[Set Type], tbl_MTG_Set_Type[Index], "(Set Type not found)")</f>
        <v/>
      </c>
      <c r="J351" s="19">
        <f>_xlfn.xlookup(tbl_MTG_Set[[#This Row],[Type Name]], tbl_MTG_Set_Type[Set Type], tbl_MTG_Set_Type[Buy Window Month Start], "(Set Type not found)")</f>
        <v/>
      </c>
      <c r="K351" s="28">
        <f>tbl_MTG_Set[[#This Row],[Released On]]+tbl_MTG_Set[[#This Row],[Buy Window Month Start]]*365.25/12</f>
        <v/>
      </c>
      <c r="L351" s="19">
        <f>_xlfn.xlookup(tbl_MTG_Set[[#This Row],[Type Name]], tbl_MTG_Set_Type[Set Type], tbl_MTG_Set_Type[Buy Window Month End], "(Set Type not found)", 0, 1)</f>
        <v/>
      </c>
      <c r="M351" s="28">
        <f>tbl_MTG_Set[[#This Row],[Released On]]+tbl_MTG_Set[[#This Row],[Buy Window Month End]]*365.25/12</f>
        <v/>
      </c>
      <c r="N351" s="28">
        <f>AND(NOW()&gt;=tbl_MTG_Set[[#This Row],[Buy Window Start]], NOW()&lt;=tbl_MTG_Set[[#This Row],[Buy Window End]])</f>
        <v/>
      </c>
      <c r="O351" s="19">
        <f>_xlfn.xlookup(tbl_MTG_Set[[#This Row],[Type Name]], tbl_MTG_Set_Type[Set Type], tbl_MTG_Set_Type[Heavy Printing Window Month Start], "(Set Type not found)", 0, 1)</f>
        <v/>
      </c>
      <c r="P351" s="28">
        <f>tbl_MTG_Set[[#This Row],[Released On]]+tbl_MTG_Set[[#This Row],[Heavy Printing Window Month Start]]*365.25/12</f>
        <v/>
      </c>
      <c r="Q351" s="19">
        <f>_xlfn.xlookup(tbl_MTG_Set[[#This Row],[Type Name]], tbl_MTG_Set_Type[Set Type], tbl_MTG_Set_Type[Heavy Printing Window Month End], "(Set Type not found)", 0, 1)</f>
        <v/>
      </c>
      <c r="R351" s="28">
        <f>tbl_MTG_Set[[#This Row],[Released On]]+tbl_MTG_Set[[#This Row],[Heavy Printing Window Month End]]*365.25/12</f>
        <v/>
      </c>
      <c r="S351" s="28">
        <f>AND(NOW()&gt;=tbl_MTG_Set[[#This Row],[Heavy Printing Window Start]], NOW()&lt;=tbl_MTG_Set[[#This Row],[Heavy Printing Window End]])</f>
        <v/>
      </c>
      <c r="T351" s="19">
        <f>_xlfn.xlookup(tbl_MTG_Set[[#This Row],[Type Name]], tbl_MTG_Set_Type[Set Type], tbl_MTG_Set_Type[Sell Window Month Start], "(Set Type not found)", 0, 1)</f>
        <v/>
      </c>
      <c r="U351" s="28">
        <f>tbl_MTG_Set[[#This Row],[Released On]]+tbl_MTG_Set[[#This Row],[Sell Window Month Start]]*365.25/12</f>
        <v/>
      </c>
      <c r="V351" s="19">
        <f>_xlfn.xlookup(tbl_MTG_Set[[#This Row],[Type Name]], tbl_MTG_Set_Type[Set Type], tbl_MTG_Set_Type[Sell Window Month End], "(Set Type not found)", 0, 1)</f>
        <v/>
      </c>
      <c r="W351" s="28">
        <f>tbl_MTG_Set[[#This Row],[Released On]]+tbl_MTG_Set[[#This Row],[Sell Window Month End]]*365.25/12</f>
        <v/>
      </c>
      <c r="X351" s="28">
        <f>AND(NOW()&gt;=tbl_MTG_Set[[#This Row],[Sell Window Start]], NOW()&lt;=tbl_MTG_Set[[#This Row],[Sell Window End]])</f>
        <v/>
      </c>
      <c r="AG351" s="23" t="n"/>
      <c r="AH351" s="23" t="n"/>
      <c r="AJ351" s="23">
        <f t="array" ref="AJ351:AJ351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351" s="23">
        <f t="array" ref="AK351:AK351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351" s="24">
        <f>_xlfn.xlookup(tbl_MTG_Set[[#This Row],[Play Booster Box Product Id]], tbl_Product[Product Id], tbl_Product[Pack Size])</f>
        <v/>
      </c>
      <c r="AM351" s="23">
        <f>(tbl_MTG_Set[[#This Row],[Play Booster Box Cost]]+v_Item_Shipping_Cost_In)/tbl_MTG_Set[[#This Row],[Play Booster Box Size]]</f>
        <v/>
      </c>
      <c r="AN351" s="23" t="n"/>
      <c r="AO351" s="23" t="n"/>
      <c r="AP351" s="23" t="n"/>
      <c r="AQ351" s="23" t="n"/>
      <c r="AT351" s="23">
        <f>tbl_MTG_Set[[#This Row],[Play Booster Sell Price CardMarket]]*tbl_MTG_Set[[#This Row],[Play Booster Expected Market Value]]/tbl_MTG_Set[[#This Row],[Play Boost Sealed Market Value]]</f>
        <v/>
      </c>
    </row>
    <row r="352" ht="15" customHeight="1" s="20">
      <c r="A352" s="19" t="n">
        <v>41</v>
      </c>
      <c r="B352" s="19" t="inlineStr">
        <is>
          <t>Final Fantasy Tokens TFIN</t>
        </is>
      </c>
      <c r="C352" s="19" t="n">
        <v>37</v>
      </c>
      <c r="D352" s="28" t="n">
        <v>45821</v>
      </c>
      <c r="E352" s="19" t="inlineStr">
        <is>
          <t>Universes Beyond</t>
        </is>
      </c>
      <c r="F352" s="19" t="inlineStr">
        <is>
          <t>en es fr de it pt ja ko ru 汉语 漢語</t>
        </is>
      </c>
      <c r="G352" s="19" t="n">
        <v>42</v>
      </c>
      <c r="H352" s="19">
        <f>MONTH(NOW())+12*YEAR(NOW())-MONTH(tbl_MTG_Set[[#This Row],[Released On]])-12*YEAR(tbl_MTG_Set[[#This Row],[Released On]])</f>
        <v/>
      </c>
      <c r="I352" s="19">
        <f>_xlfn.xlookup(tbl_MTG_Set[[#This Row],[Type Name]], tbl_MTG_Set_Type[Set Type], tbl_MTG_Set_Type[Index], "(Set Type not found)")</f>
        <v/>
      </c>
      <c r="J352" s="19">
        <f>_xlfn.xlookup(tbl_MTG_Set[[#This Row],[Type Name]], tbl_MTG_Set_Type[Set Type], tbl_MTG_Set_Type[Buy Window Month Start], "(Set Type not found)")</f>
        <v/>
      </c>
      <c r="K352" s="28">
        <f>tbl_MTG_Set[[#This Row],[Released On]]+tbl_MTG_Set[[#This Row],[Buy Window Month Start]]*365.25/12</f>
        <v/>
      </c>
      <c r="L352" s="19">
        <f>_xlfn.xlookup(tbl_MTG_Set[[#This Row],[Type Name]], tbl_MTG_Set_Type[Set Type], tbl_MTG_Set_Type[Buy Window Month End], "(Set Type not found)", 0, 1)</f>
        <v/>
      </c>
      <c r="M352" s="28">
        <f>tbl_MTG_Set[[#This Row],[Released On]]+tbl_MTG_Set[[#This Row],[Buy Window Month End]]*365.25/12</f>
        <v/>
      </c>
      <c r="N352" s="28">
        <f>AND(NOW()&gt;=tbl_MTG_Set[[#This Row],[Buy Window Start]], NOW()&lt;=tbl_MTG_Set[[#This Row],[Buy Window End]])</f>
        <v/>
      </c>
      <c r="O352" s="19">
        <f>_xlfn.xlookup(tbl_MTG_Set[[#This Row],[Type Name]], tbl_MTG_Set_Type[Set Type], tbl_MTG_Set_Type[Heavy Printing Window Month Start], "(Set Type not found)", 0, 1)</f>
        <v/>
      </c>
      <c r="P352" s="28">
        <f>tbl_MTG_Set[[#This Row],[Released On]]+tbl_MTG_Set[[#This Row],[Heavy Printing Window Month Start]]*365.25/12</f>
        <v/>
      </c>
      <c r="Q352" s="19">
        <f>_xlfn.xlookup(tbl_MTG_Set[[#This Row],[Type Name]], tbl_MTG_Set_Type[Set Type], tbl_MTG_Set_Type[Heavy Printing Window Month End], "(Set Type not found)", 0, 1)</f>
        <v/>
      </c>
      <c r="R352" s="28">
        <f>tbl_MTG_Set[[#This Row],[Released On]]+tbl_MTG_Set[[#This Row],[Heavy Printing Window Month End]]*365.25/12</f>
        <v/>
      </c>
      <c r="S352" s="28">
        <f>AND(NOW()&gt;=tbl_MTG_Set[[#This Row],[Heavy Printing Window Start]], NOW()&lt;=tbl_MTG_Set[[#This Row],[Heavy Printing Window End]])</f>
        <v/>
      </c>
      <c r="T352" s="19">
        <f>_xlfn.xlookup(tbl_MTG_Set[[#This Row],[Type Name]], tbl_MTG_Set_Type[Set Type], tbl_MTG_Set_Type[Sell Window Month Start], "(Set Type not found)", 0, 1)</f>
        <v/>
      </c>
      <c r="U352" s="28">
        <f>tbl_MTG_Set[[#This Row],[Released On]]+tbl_MTG_Set[[#This Row],[Sell Window Month Start]]*365.25/12</f>
        <v/>
      </c>
      <c r="V352" s="19">
        <f>_xlfn.xlookup(tbl_MTG_Set[[#This Row],[Type Name]], tbl_MTG_Set_Type[Set Type], tbl_MTG_Set_Type[Sell Window Month End], "(Set Type not found)", 0, 1)</f>
        <v/>
      </c>
      <c r="W352" s="28">
        <f>tbl_MTG_Set[[#This Row],[Released On]]+tbl_MTG_Set[[#This Row],[Sell Window Month End]]*365.25/12</f>
        <v/>
      </c>
      <c r="X352" s="28">
        <f>AND(NOW()&gt;=tbl_MTG_Set[[#This Row],[Sell Window Start]], NOW()&lt;=tbl_MTG_Set[[#This Row],[Sell Window End]])</f>
        <v/>
      </c>
      <c r="AG352" s="23" t="n"/>
      <c r="AH352" s="23" t="n"/>
      <c r="AJ352" s="23">
        <f t="array" ref="AJ352:AJ352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352" s="23">
        <f t="array" ref="AK352:AK352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352" s="24">
        <f>_xlfn.xlookup(tbl_MTG_Set[[#This Row],[Play Booster Box Product Id]], tbl_Product[Product Id], tbl_Product[Pack Size])</f>
        <v/>
      </c>
      <c r="AM352" s="23">
        <f>(tbl_MTG_Set[[#This Row],[Play Booster Box Cost]]+v_Item_Shipping_Cost_In)/tbl_MTG_Set[[#This Row],[Play Booster Box Size]]</f>
        <v/>
      </c>
      <c r="AN352" s="23" t="n"/>
      <c r="AO352" s="23" t="n"/>
      <c r="AP352" s="23" t="n"/>
      <c r="AQ352" s="23" t="n"/>
      <c r="AT352" s="23">
        <f>tbl_MTG_Set[[#This Row],[Play Booster Sell Price CardMarket]]*tbl_MTG_Set[[#This Row],[Play Booster Expected Market Value]]/tbl_MTG_Set[[#This Row],[Play Boost Sealed Market Value]]</f>
        <v/>
      </c>
    </row>
    <row r="353" ht="15" customHeight="1" s="20">
      <c r="A353" s="19" t="n">
        <v>39</v>
      </c>
      <c r="B353" s="19" t="inlineStr">
        <is>
          <t>Final Fantasy: Through the Ages FCA</t>
        </is>
      </c>
      <c r="C353" s="19" t="n">
        <v>66</v>
      </c>
      <c r="D353" s="28" t="n">
        <v>45821</v>
      </c>
      <c r="E353" s="19" t="inlineStr">
        <is>
          <t>Universes Beyond</t>
        </is>
      </c>
      <c r="F353" s="19" t="inlineStr">
        <is>
          <t>en es fr de it pt ja ko ru 汉语 漢語</t>
        </is>
      </c>
      <c r="G353" s="19" t="n">
        <v>40</v>
      </c>
      <c r="H353" s="19">
        <f>MONTH(NOW())+12*YEAR(NOW())-MONTH(tbl_MTG_Set[[#This Row],[Released On]])-12*YEAR(tbl_MTG_Set[[#This Row],[Released On]])</f>
        <v/>
      </c>
      <c r="I353" s="19">
        <f>_xlfn.xlookup(tbl_MTG_Set[[#This Row],[Type Name]], tbl_MTG_Set_Type[Set Type], tbl_MTG_Set_Type[Index], "(Set Type not found)")</f>
        <v/>
      </c>
      <c r="J353" s="19">
        <f>_xlfn.xlookup(tbl_MTG_Set[[#This Row],[Type Name]], tbl_MTG_Set_Type[Set Type], tbl_MTG_Set_Type[Buy Window Month Start], "(Set Type not found)")</f>
        <v/>
      </c>
      <c r="K353" s="28">
        <f>tbl_MTG_Set[[#This Row],[Released On]]+tbl_MTG_Set[[#This Row],[Buy Window Month Start]]*365.25/12</f>
        <v/>
      </c>
      <c r="L353" s="19">
        <f>_xlfn.xlookup(tbl_MTG_Set[[#This Row],[Type Name]], tbl_MTG_Set_Type[Set Type], tbl_MTG_Set_Type[Buy Window Month End], "(Set Type not found)", 0, 1)</f>
        <v/>
      </c>
      <c r="M353" s="28">
        <f>tbl_MTG_Set[[#This Row],[Released On]]+tbl_MTG_Set[[#This Row],[Buy Window Month End]]*365.25/12</f>
        <v/>
      </c>
      <c r="N353" s="28">
        <f>AND(NOW()&gt;=tbl_MTG_Set[[#This Row],[Buy Window Start]], NOW()&lt;=tbl_MTG_Set[[#This Row],[Buy Window End]])</f>
        <v/>
      </c>
      <c r="O353" s="19">
        <f>_xlfn.xlookup(tbl_MTG_Set[[#This Row],[Type Name]], tbl_MTG_Set_Type[Set Type], tbl_MTG_Set_Type[Heavy Printing Window Month Start], "(Set Type not found)", 0, 1)</f>
        <v/>
      </c>
      <c r="P353" s="28">
        <f>tbl_MTG_Set[[#This Row],[Released On]]+tbl_MTG_Set[[#This Row],[Heavy Printing Window Month Start]]*365.25/12</f>
        <v/>
      </c>
      <c r="Q353" s="19">
        <f>_xlfn.xlookup(tbl_MTG_Set[[#This Row],[Type Name]], tbl_MTG_Set_Type[Set Type], tbl_MTG_Set_Type[Heavy Printing Window Month End], "(Set Type not found)", 0, 1)</f>
        <v/>
      </c>
      <c r="R353" s="28">
        <f>tbl_MTG_Set[[#This Row],[Released On]]+tbl_MTG_Set[[#This Row],[Heavy Printing Window Month End]]*365.25/12</f>
        <v/>
      </c>
      <c r="S353" s="28">
        <f>AND(NOW()&gt;=tbl_MTG_Set[[#This Row],[Heavy Printing Window Start]], NOW()&lt;=tbl_MTG_Set[[#This Row],[Heavy Printing Window End]])</f>
        <v/>
      </c>
      <c r="T353" s="19">
        <f>_xlfn.xlookup(tbl_MTG_Set[[#This Row],[Type Name]], tbl_MTG_Set_Type[Set Type], tbl_MTG_Set_Type[Sell Window Month Start], "(Set Type not found)", 0, 1)</f>
        <v/>
      </c>
      <c r="U353" s="28">
        <f>tbl_MTG_Set[[#This Row],[Released On]]+tbl_MTG_Set[[#This Row],[Sell Window Month Start]]*365.25/12</f>
        <v/>
      </c>
      <c r="V353" s="19">
        <f>_xlfn.xlookup(tbl_MTG_Set[[#This Row],[Type Name]], tbl_MTG_Set_Type[Set Type], tbl_MTG_Set_Type[Sell Window Month End], "(Set Type not found)", 0, 1)</f>
        <v/>
      </c>
      <c r="W353" s="28">
        <f>tbl_MTG_Set[[#This Row],[Released On]]+tbl_MTG_Set[[#This Row],[Sell Window Month End]]*365.25/12</f>
        <v/>
      </c>
      <c r="X353" s="28">
        <f>AND(NOW()&gt;=tbl_MTG_Set[[#This Row],[Sell Window Start]], NOW()&lt;=tbl_MTG_Set[[#This Row],[Sell Window End]])</f>
        <v/>
      </c>
      <c r="AG353" s="23" t="n"/>
      <c r="AH353" s="23" t="n"/>
      <c r="AJ353" s="23">
        <f t="array" ref="AJ353:AJ353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353" s="23">
        <f t="array" ref="AK353:AK353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353" s="24">
        <f>_xlfn.xlookup(tbl_MTG_Set[[#This Row],[Play Booster Box Product Id]], tbl_Product[Product Id], tbl_Product[Pack Size])</f>
        <v/>
      </c>
      <c r="AM353" s="23">
        <f>(tbl_MTG_Set[[#This Row],[Play Booster Box Cost]]+v_Item_Shipping_Cost_In)/tbl_MTG_Set[[#This Row],[Play Booster Box Size]]</f>
        <v/>
      </c>
      <c r="AN353" s="23" t="n"/>
      <c r="AO353" s="23" t="n"/>
      <c r="AP353" s="23" t="n"/>
      <c r="AQ353" s="23" t="n"/>
      <c r="AT353" s="23">
        <f>tbl_MTG_Set[[#This Row],[Play Booster Sell Price CardMarket]]*tbl_MTG_Set[[#This Row],[Play Booster Expected Market Value]]/tbl_MTG_Set[[#This Row],[Play Boost Sealed Market Value]]</f>
        <v/>
      </c>
    </row>
    <row r="354" ht="15" customHeight="1" s="20">
      <c r="A354" s="19" t="n">
        <v>1015</v>
      </c>
      <c r="B354" s="19" t="inlineStr">
        <is>
          <t>Foreign Black Border FBB</t>
        </is>
      </c>
      <c r="C354" s="19" t="n">
        <v>307</v>
      </c>
      <c r="D354" s="28" t="n">
        <v>34435</v>
      </c>
      <c r="F354" s="19" t="inlineStr">
        <is>
          <t>en es fr de it pt ja ko ru 汉语 漢語</t>
        </is>
      </c>
      <c r="G354" s="19" t="n">
        <v>1976</v>
      </c>
      <c r="H354" s="19">
        <f>MONTH(NOW())+12*YEAR(NOW())-MONTH(tbl_MTG_Set[[#This Row],[Released On]])-12*YEAR(tbl_MTG_Set[[#This Row],[Released On]])</f>
        <v/>
      </c>
      <c r="I354" s="19">
        <f>_xlfn.xlookup(tbl_MTG_Set[[#This Row],[Type Name]], tbl_MTG_Set_Type[Set Type], tbl_MTG_Set_Type[Index], "(Set Type not found)")</f>
        <v/>
      </c>
      <c r="J354" s="19">
        <f>_xlfn.xlookup(tbl_MTG_Set[[#This Row],[Type Name]], tbl_MTG_Set_Type[Set Type], tbl_MTG_Set_Type[Buy Window Month Start], "(Set Type not found)")</f>
        <v/>
      </c>
      <c r="K354" s="28">
        <f>tbl_MTG_Set[[#This Row],[Released On]]+tbl_MTG_Set[[#This Row],[Buy Window Month Start]]*365.25/12</f>
        <v/>
      </c>
      <c r="L354" s="19">
        <f>_xlfn.xlookup(tbl_MTG_Set[[#This Row],[Type Name]], tbl_MTG_Set_Type[Set Type], tbl_MTG_Set_Type[Buy Window Month End], "(Set Type not found)", 0, 1)</f>
        <v/>
      </c>
      <c r="M354" s="28">
        <f>tbl_MTG_Set[[#This Row],[Released On]]+tbl_MTG_Set[[#This Row],[Buy Window Month End]]*365.25/12</f>
        <v/>
      </c>
      <c r="N354" s="28">
        <f>AND(NOW()&gt;=tbl_MTG_Set[[#This Row],[Buy Window Start]], NOW()&lt;=tbl_MTG_Set[[#This Row],[Buy Window End]])</f>
        <v/>
      </c>
      <c r="O354" s="19">
        <f>_xlfn.xlookup(tbl_MTG_Set[[#This Row],[Type Name]], tbl_MTG_Set_Type[Set Type], tbl_MTG_Set_Type[Heavy Printing Window Month Start], "(Set Type not found)", 0, 1)</f>
        <v/>
      </c>
      <c r="P354" s="28">
        <f>tbl_MTG_Set[[#This Row],[Released On]]+tbl_MTG_Set[[#This Row],[Heavy Printing Window Month Start]]*365.25/12</f>
        <v/>
      </c>
      <c r="Q354" s="19">
        <f>_xlfn.xlookup(tbl_MTG_Set[[#This Row],[Type Name]], tbl_MTG_Set_Type[Set Type], tbl_MTG_Set_Type[Heavy Printing Window Month End], "(Set Type not found)", 0, 1)</f>
        <v/>
      </c>
      <c r="R354" s="28">
        <f>tbl_MTG_Set[[#This Row],[Released On]]+tbl_MTG_Set[[#This Row],[Heavy Printing Window Month End]]*365.25/12</f>
        <v/>
      </c>
      <c r="S354" s="28">
        <f>AND(NOW()&gt;=tbl_MTG_Set[[#This Row],[Heavy Printing Window Start]], NOW()&lt;=tbl_MTG_Set[[#This Row],[Heavy Printing Window End]])</f>
        <v/>
      </c>
      <c r="T354" s="19">
        <f>_xlfn.xlookup(tbl_MTG_Set[[#This Row],[Type Name]], tbl_MTG_Set_Type[Set Type], tbl_MTG_Set_Type[Sell Window Month Start], "(Set Type not found)", 0, 1)</f>
        <v/>
      </c>
      <c r="U354" s="28">
        <f>tbl_MTG_Set[[#This Row],[Released On]]+tbl_MTG_Set[[#This Row],[Sell Window Month Start]]*365.25/12</f>
        <v/>
      </c>
      <c r="V354" s="19">
        <f>_xlfn.xlookup(tbl_MTG_Set[[#This Row],[Type Name]], tbl_MTG_Set_Type[Set Type], tbl_MTG_Set_Type[Sell Window Month End], "(Set Type not found)", 0, 1)</f>
        <v/>
      </c>
      <c r="W354" s="28">
        <f>tbl_MTG_Set[[#This Row],[Released On]]+tbl_MTG_Set[[#This Row],[Sell Window Month End]]*365.25/12</f>
        <v/>
      </c>
      <c r="X354" s="28">
        <f>AND(NOW()&gt;=tbl_MTG_Set[[#This Row],[Sell Window Start]], NOW()&lt;=tbl_MTG_Set[[#This Row],[Sell Window End]])</f>
        <v/>
      </c>
      <c r="AG354" s="23" t="n"/>
      <c r="AH354" s="23" t="n"/>
      <c r="AJ354" s="23">
        <f t="array" ref="AJ354:AJ354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354" s="23">
        <f t="array" ref="AK354:AK354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354" s="24">
        <f>_xlfn.xlookup(tbl_MTG_Set[[#This Row],[Play Booster Box Product Id]], tbl_Product[Product Id], tbl_Product[Pack Size])</f>
        <v/>
      </c>
      <c r="AM354" s="23">
        <f>(tbl_MTG_Set[[#This Row],[Play Booster Box Cost]]+v_Item_Shipping_Cost_In)/tbl_MTG_Set[[#This Row],[Play Booster Box Size]]</f>
        <v/>
      </c>
      <c r="AN354" s="23" t="n"/>
      <c r="AO354" s="23" t="n"/>
      <c r="AP354" s="23" t="n"/>
      <c r="AQ354" s="23" t="n"/>
      <c r="AT354" s="23">
        <f>tbl_MTG_Set[[#This Row],[Play Booster Sell Price CardMarket]]*tbl_MTG_Set[[#This Row],[Play Booster Expected Market Value]]/tbl_MTG_Set[[#This Row],[Play Boost Sealed Market Value]]</f>
        <v/>
      </c>
    </row>
    <row r="355" ht="15" customHeight="1" s="20">
      <c r="A355" s="19" t="n">
        <v>327</v>
      </c>
      <c r="B355" s="19" t="inlineStr">
        <is>
          <t>Forgotten Realms Commander AFC</t>
        </is>
      </c>
      <c r="C355" s="19" t="n">
        <v>331</v>
      </c>
      <c r="D355" s="28" t="n">
        <v>44400</v>
      </c>
      <c r="F355" s="19" t="inlineStr">
        <is>
          <t>en es fr de it pt ja ko ru 汉语 漢語</t>
        </is>
      </c>
      <c r="G355" s="19" t="n">
        <v>600</v>
      </c>
      <c r="H355" s="19">
        <f>MONTH(NOW())+12*YEAR(NOW())-MONTH(tbl_MTG_Set[[#This Row],[Released On]])-12*YEAR(tbl_MTG_Set[[#This Row],[Released On]])</f>
        <v/>
      </c>
      <c r="I355" s="19">
        <f>_xlfn.xlookup(tbl_MTG_Set[[#This Row],[Type Name]], tbl_MTG_Set_Type[Set Type], tbl_MTG_Set_Type[Index], "(Set Type not found)")</f>
        <v/>
      </c>
      <c r="J355" s="19">
        <f>_xlfn.xlookup(tbl_MTG_Set[[#This Row],[Type Name]], tbl_MTG_Set_Type[Set Type], tbl_MTG_Set_Type[Buy Window Month Start], "(Set Type not found)")</f>
        <v/>
      </c>
      <c r="K355" s="28">
        <f>tbl_MTG_Set[[#This Row],[Released On]]+tbl_MTG_Set[[#This Row],[Buy Window Month Start]]*365.25/12</f>
        <v/>
      </c>
      <c r="L355" s="19">
        <f>_xlfn.xlookup(tbl_MTG_Set[[#This Row],[Type Name]], tbl_MTG_Set_Type[Set Type], tbl_MTG_Set_Type[Buy Window Month End], "(Set Type not found)", 0, 1)</f>
        <v/>
      </c>
      <c r="M355" s="28">
        <f>tbl_MTG_Set[[#This Row],[Released On]]+tbl_MTG_Set[[#This Row],[Buy Window Month End]]*365.25/12</f>
        <v/>
      </c>
      <c r="N355" s="28">
        <f>AND(NOW()&gt;=tbl_MTG_Set[[#This Row],[Buy Window Start]], NOW()&lt;=tbl_MTG_Set[[#This Row],[Buy Window End]])</f>
        <v/>
      </c>
      <c r="O355" s="19">
        <f>_xlfn.xlookup(tbl_MTG_Set[[#This Row],[Type Name]], tbl_MTG_Set_Type[Set Type], tbl_MTG_Set_Type[Heavy Printing Window Month Start], "(Set Type not found)", 0, 1)</f>
        <v/>
      </c>
      <c r="P355" s="28">
        <f>tbl_MTG_Set[[#This Row],[Released On]]+tbl_MTG_Set[[#This Row],[Heavy Printing Window Month Start]]*365.25/12</f>
        <v/>
      </c>
      <c r="Q355" s="19">
        <f>_xlfn.xlookup(tbl_MTG_Set[[#This Row],[Type Name]], tbl_MTG_Set_Type[Set Type], tbl_MTG_Set_Type[Heavy Printing Window Month End], "(Set Type not found)", 0, 1)</f>
        <v/>
      </c>
      <c r="R355" s="28">
        <f>tbl_MTG_Set[[#This Row],[Released On]]+tbl_MTG_Set[[#This Row],[Heavy Printing Window Month End]]*365.25/12</f>
        <v/>
      </c>
      <c r="S355" s="28">
        <f>AND(NOW()&gt;=tbl_MTG_Set[[#This Row],[Heavy Printing Window Start]], NOW()&lt;=tbl_MTG_Set[[#This Row],[Heavy Printing Window End]])</f>
        <v/>
      </c>
      <c r="T355" s="19">
        <f>_xlfn.xlookup(tbl_MTG_Set[[#This Row],[Type Name]], tbl_MTG_Set_Type[Set Type], tbl_MTG_Set_Type[Sell Window Month Start], "(Set Type not found)", 0, 1)</f>
        <v/>
      </c>
      <c r="U355" s="28">
        <f>tbl_MTG_Set[[#This Row],[Released On]]+tbl_MTG_Set[[#This Row],[Sell Window Month Start]]*365.25/12</f>
        <v/>
      </c>
      <c r="V355" s="19">
        <f>_xlfn.xlookup(tbl_MTG_Set[[#This Row],[Type Name]], tbl_MTG_Set_Type[Set Type], tbl_MTG_Set_Type[Sell Window Month End], "(Set Type not found)", 0, 1)</f>
        <v/>
      </c>
      <c r="W355" s="28">
        <f>tbl_MTG_Set[[#This Row],[Released On]]+tbl_MTG_Set[[#This Row],[Sell Window Month End]]*365.25/12</f>
        <v/>
      </c>
      <c r="X355" s="28">
        <f>AND(NOW()&gt;=tbl_MTG_Set[[#This Row],[Sell Window Start]], NOW()&lt;=tbl_MTG_Set[[#This Row],[Sell Window End]])</f>
        <v/>
      </c>
      <c r="AG355" s="23" t="n"/>
      <c r="AH355" s="23" t="n"/>
      <c r="AJ355" s="23">
        <f t="array" ref="AJ355:AJ355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355" s="23">
        <f t="array" ref="AK355:AK355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355" s="24">
        <f>_xlfn.xlookup(tbl_MTG_Set[[#This Row],[Play Booster Box Product Id]], tbl_Product[Product Id], tbl_Product[Pack Size])</f>
        <v/>
      </c>
      <c r="AM355" s="23">
        <f>(tbl_MTG_Set[[#This Row],[Play Booster Box Cost]]+v_Item_Shipping_Cost_In)/tbl_MTG_Set[[#This Row],[Play Booster Box Size]]</f>
        <v/>
      </c>
      <c r="AN355" s="23" t="n"/>
      <c r="AO355" s="23" t="n"/>
      <c r="AP355" s="23" t="n"/>
      <c r="AQ355" s="23" t="n"/>
      <c r="AT355" s="23">
        <f>tbl_MTG_Set[[#This Row],[Play Booster Sell Price CardMarket]]*tbl_MTG_Set[[#This Row],[Play Booster Expected Market Value]]/tbl_MTG_Set[[#This Row],[Play Boost Sealed Market Value]]</f>
        <v/>
      </c>
    </row>
    <row r="356" ht="15" customHeight="1" s="20">
      <c r="A356" s="19" t="n">
        <v>329</v>
      </c>
      <c r="B356" s="19" t="inlineStr">
        <is>
          <t>Forgotten Realms Commander Display Commanders OAFC</t>
        </is>
      </c>
      <c r="C356" s="19" t="n">
        <v>4</v>
      </c>
      <c r="D356" s="28" t="n">
        <v>44400</v>
      </c>
      <c r="F356" s="19" t="inlineStr">
        <is>
          <t>en es fr de it pt ja ko ru 汉语 漢語</t>
        </is>
      </c>
      <c r="G356" s="19" t="n">
        <v>604</v>
      </c>
      <c r="H356" s="19">
        <f>MONTH(NOW())+12*YEAR(NOW())-MONTH(tbl_MTG_Set[[#This Row],[Released On]])-12*YEAR(tbl_MTG_Set[[#This Row],[Released On]])</f>
        <v/>
      </c>
      <c r="I356" s="19">
        <f>_xlfn.xlookup(tbl_MTG_Set[[#This Row],[Type Name]], tbl_MTG_Set_Type[Set Type], tbl_MTG_Set_Type[Index], "(Set Type not found)")</f>
        <v/>
      </c>
      <c r="J356" s="19">
        <f>_xlfn.xlookup(tbl_MTG_Set[[#This Row],[Type Name]], tbl_MTG_Set_Type[Set Type], tbl_MTG_Set_Type[Buy Window Month Start], "(Set Type not found)")</f>
        <v/>
      </c>
      <c r="K356" s="28">
        <f>tbl_MTG_Set[[#This Row],[Released On]]+tbl_MTG_Set[[#This Row],[Buy Window Month Start]]*365.25/12</f>
        <v/>
      </c>
      <c r="L356" s="19">
        <f>_xlfn.xlookup(tbl_MTG_Set[[#This Row],[Type Name]], tbl_MTG_Set_Type[Set Type], tbl_MTG_Set_Type[Buy Window Month End], "(Set Type not found)", 0, 1)</f>
        <v/>
      </c>
      <c r="M356" s="28">
        <f>tbl_MTG_Set[[#This Row],[Released On]]+tbl_MTG_Set[[#This Row],[Buy Window Month End]]*365.25/12</f>
        <v/>
      </c>
      <c r="N356" s="28">
        <f>AND(NOW()&gt;=tbl_MTG_Set[[#This Row],[Buy Window Start]], NOW()&lt;=tbl_MTG_Set[[#This Row],[Buy Window End]])</f>
        <v/>
      </c>
      <c r="O356" s="19">
        <f>_xlfn.xlookup(tbl_MTG_Set[[#This Row],[Type Name]], tbl_MTG_Set_Type[Set Type], tbl_MTG_Set_Type[Heavy Printing Window Month Start], "(Set Type not found)", 0, 1)</f>
        <v/>
      </c>
      <c r="P356" s="28">
        <f>tbl_MTG_Set[[#This Row],[Released On]]+tbl_MTG_Set[[#This Row],[Heavy Printing Window Month Start]]*365.25/12</f>
        <v/>
      </c>
      <c r="Q356" s="19">
        <f>_xlfn.xlookup(tbl_MTG_Set[[#This Row],[Type Name]], tbl_MTG_Set_Type[Set Type], tbl_MTG_Set_Type[Heavy Printing Window Month End], "(Set Type not found)", 0, 1)</f>
        <v/>
      </c>
      <c r="R356" s="28">
        <f>tbl_MTG_Set[[#This Row],[Released On]]+tbl_MTG_Set[[#This Row],[Heavy Printing Window Month End]]*365.25/12</f>
        <v/>
      </c>
      <c r="S356" s="28">
        <f>AND(NOW()&gt;=tbl_MTG_Set[[#This Row],[Heavy Printing Window Start]], NOW()&lt;=tbl_MTG_Set[[#This Row],[Heavy Printing Window End]])</f>
        <v/>
      </c>
      <c r="T356" s="19">
        <f>_xlfn.xlookup(tbl_MTG_Set[[#This Row],[Type Name]], tbl_MTG_Set_Type[Set Type], tbl_MTG_Set_Type[Sell Window Month Start], "(Set Type not found)", 0, 1)</f>
        <v/>
      </c>
      <c r="U356" s="28">
        <f>tbl_MTG_Set[[#This Row],[Released On]]+tbl_MTG_Set[[#This Row],[Sell Window Month Start]]*365.25/12</f>
        <v/>
      </c>
      <c r="V356" s="19">
        <f>_xlfn.xlookup(tbl_MTG_Set[[#This Row],[Type Name]], tbl_MTG_Set_Type[Set Type], tbl_MTG_Set_Type[Sell Window Month End], "(Set Type not found)", 0, 1)</f>
        <v/>
      </c>
      <c r="W356" s="28">
        <f>tbl_MTG_Set[[#This Row],[Released On]]+tbl_MTG_Set[[#This Row],[Sell Window Month End]]*365.25/12</f>
        <v/>
      </c>
      <c r="X356" s="28">
        <f>AND(NOW()&gt;=tbl_MTG_Set[[#This Row],[Sell Window Start]], NOW()&lt;=tbl_MTG_Set[[#This Row],[Sell Window End]])</f>
        <v/>
      </c>
      <c r="AG356" s="23" t="n"/>
      <c r="AH356" s="23" t="n"/>
      <c r="AJ356" s="23">
        <f t="array" ref="AJ356:AJ356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356" s="23">
        <f t="array" ref="AK356:AK356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356" s="24">
        <f>_xlfn.xlookup(tbl_MTG_Set[[#This Row],[Play Booster Box Product Id]], tbl_Product[Product Id], tbl_Product[Pack Size])</f>
        <v/>
      </c>
      <c r="AM356" s="23">
        <f>(tbl_MTG_Set[[#This Row],[Play Booster Box Cost]]+v_Item_Shipping_Cost_In)/tbl_MTG_Set[[#This Row],[Play Booster Box Size]]</f>
        <v/>
      </c>
      <c r="AN356" s="23" t="n"/>
      <c r="AO356" s="23" t="n"/>
      <c r="AP356" s="23" t="n"/>
      <c r="AQ356" s="23" t="n"/>
      <c r="AT356" s="23">
        <f>tbl_MTG_Set[[#This Row],[Play Booster Sell Price CardMarket]]*tbl_MTG_Set[[#This Row],[Play Booster Expected Market Value]]/tbl_MTG_Set[[#This Row],[Play Boost Sealed Market Value]]</f>
        <v/>
      </c>
    </row>
    <row r="357" ht="15" customHeight="1" s="20">
      <c r="A357" s="19" t="n">
        <v>328</v>
      </c>
      <c r="B357" s="19" t="inlineStr">
        <is>
          <t>Forgotten Realms Commander Tokens TAFC</t>
        </is>
      </c>
      <c r="C357" s="19" t="n">
        <v>13</v>
      </c>
      <c r="D357" s="28" t="n">
        <v>44400</v>
      </c>
      <c r="F357" s="19" t="inlineStr">
        <is>
          <t>en es fr de it pt ja ko ru 汉语 漢語</t>
        </is>
      </c>
      <c r="G357" s="19" t="n">
        <v>602</v>
      </c>
      <c r="H357" s="19">
        <f>MONTH(NOW())+12*YEAR(NOW())-MONTH(tbl_MTG_Set[[#This Row],[Released On]])-12*YEAR(tbl_MTG_Set[[#This Row],[Released On]])</f>
        <v/>
      </c>
      <c r="I357" s="19">
        <f>_xlfn.xlookup(tbl_MTG_Set[[#This Row],[Type Name]], tbl_MTG_Set_Type[Set Type], tbl_MTG_Set_Type[Index], "(Set Type not found)")</f>
        <v/>
      </c>
      <c r="J357" s="19">
        <f>_xlfn.xlookup(tbl_MTG_Set[[#This Row],[Type Name]], tbl_MTG_Set_Type[Set Type], tbl_MTG_Set_Type[Buy Window Month Start], "(Set Type not found)")</f>
        <v/>
      </c>
      <c r="K357" s="28">
        <f>tbl_MTG_Set[[#This Row],[Released On]]+tbl_MTG_Set[[#This Row],[Buy Window Month Start]]*365.25/12</f>
        <v/>
      </c>
      <c r="L357" s="19">
        <f>_xlfn.xlookup(tbl_MTG_Set[[#This Row],[Type Name]], tbl_MTG_Set_Type[Set Type], tbl_MTG_Set_Type[Buy Window Month End], "(Set Type not found)", 0, 1)</f>
        <v/>
      </c>
      <c r="M357" s="28">
        <f>tbl_MTG_Set[[#This Row],[Released On]]+tbl_MTG_Set[[#This Row],[Buy Window Month End]]*365.25/12</f>
        <v/>
      </c>
      <c r="N357" s="28">
        <f>AND(NOW()&gt;=tbl_MTG_Set[[#This Row],[Buy Window Start]], NOW()&lt;=tbl_MTG_Set[[#This Row],[Buy Window End]])</f>
        <v/>
      </c>
      <c r="O357" s="19">
        <f>_xlfn.xlookup(tbl_MTG_Set[[#This Row],[Type Name]], tbl_MTG_Set_Type[Set Type], tbl_MTG_Set_Type[Heavy Printing Window Month Start], "(Set Type not found)", 0, 1)</f>
        <v/>
      </c>
      <c r="P357" s="28">
        <f>tbl_MTG_Set[[#This Row],[Released On]]+tbl_MTG_Set[[#This Row],[Heavy Printing Window Month Start]]*365.25/12</f>
        <v/>
      </c>
      <c r="Q357" s="19">
        <f>_xlfn.xlookup(tbl_MTG_Set[[#This Row],[Type Name]], tbl_MTG_Set_Type[Set Type], tbl_MTG_Set_Type[Heavy Printing Window Month End], "(Set Type not found)", 0, 1)</f>
        <v/>
      </c>
      <c r="R357" s="28">
        <f>tbl_MTG_Set[[#This Row],[Released On]]+tbl_MTG_Set[[#This Row],[Heavy Printing Window Month End]]*365.25/12</f>
        <v/>
      </c>
      <c r="S357" s="28">
        <f>AND(NOW()&gt;=tbl_MTG_Set[[#This Row],[Heavy Printing Window Start]], NOW()&lt;=tbl_MTG_Set[[#This Row],[Heavy Printing Window End]])</f>
        <v/>
      </c>
      <c r="T357" s="19">
        <f>_xlfn.xlookup(tbl_MTG_Set[[#This Row],[Type Name]], tbl_MTG_Set_Type[Set Type], tbl_MTG_Set_Type[Sell Window Month Start], "(Set Type not found)", 0, 1)</f>
        <v/>
      </c>
      <c r="U357" s="28">
        <f>tbl_MTG_Set[[#This Row],[Released On]]+tbl_MTG_Set[[#This Row],[Sell Window Month Start]]*365.25/12</f>
        <v/>
      </c>
      <c r="V357" s="19">
        <f>_xlfn.xlookup(tbl_MTG_Set[[#This Row],[Type Name]], tbl_MTG_Set_Type[Set Type], tbl_MTG_Set_Type[Sell Window Month End], "(Set Type not found)", 0, 1)</f>
        <v/>
      </c>
      <c r="W357" s="28">
        <f>tbl_MTG_Set[[#This Row],[Released On]]+tbl_MTG_Set[[#This Row],[Sell Window Month End]]*365.25/12</f>
        <v/>
      </c>
      <c r="X357" s="28">
        <f>AND(NOW()&gt;=tbl_MTG_Set[[#This Row],[Sell Window Start]], NOW()&lt;=tbl_MTG_Set[[#This Row],[Sell Window End]])</f>
        <v/>
      </c>
      <c r="AG357" s="23" t="n"/>
      <c r="AH357" s="23" t="n"/>
      <c r="AJ357" s="23">
        <f t="array" ref="AJ357:AJ357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357" s="23">
        <f t="array" ref="AK357:AK357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357" s="24">
        <f>_xlfn.xlookup(tbl_MTG_Set[[#This Row],[Play Booster Box Product Id]], tbl_Product[Product Id], tbl_Product[Pack Size])</f>
        <v/>
      </c>
      <c r="AM357" s="23">
        <f>(tbl_MTG_Set[[#This Row],[Play Booster Box Cost]]+v_Item_Shipping_Cost_In)/tbl_MTG_Set[[#This Row],[Play Booster Box Size]]</f>
        <v/>
      </c>
      <c r="AN357" s="23" t="n"/>
      <c r="AO357" s="23" t="n"/>
      <c r="AP357" s="23" t="n"/>
      <c r="AQ357" s="23" t="n"/>
      <c r="AT357" s="23">
        <f>tbl_MTG_Set[[#This Row],[Play Booster Sell Price CardMarket]]*tbl_MTG_Set[[#This Row],[Play Booster Expected Market Value]]/tbl_MTG_Set[[#This Row],[Play Boost Sealed Market Value]]</f>
        <v/>
      </c>
    </row>
    <row r="358" ht="15" customHeight="1" s="20">
      <c r="A358" s="19" t="n">
        <v>325</v>
      </c>
      <c r="B358" s="19" t="inlineStr">
        <is>
          <t>Forgotten Realms Oversized Cards OAFR</t>
        </is>
      </c>
      <c r="C358" s="19" t="n">
        <v>3</v>
      </c>
      <c r="D358" s="28" t="n">
        <v>44400</v>
      </c>
      <c r="F358" s="19" t="inlineStr">
        <is>
          <t>en es fr de it pt ja ko ru 汉语 漢語</t>
        </is>
      </c>
      <c r="G358" s="19" t="n">
        <v>596</v>
      </c>
      <c r="H358" s="19">
        <f>MONTH(NOW())+12*YEAR(NOW())-MONTH(tbl_MTG_Set[[#This Row],[Released On]])-12*YEAR(tbl_MTG_Set[[#This Row],[Released On]])</f>
        <v/>
      </c>
      <c r="I358" s="19">
        <f>_xlfn.xlookup(tbl_MTG_Set[[#This Row],[Type Name]], tbl_MTG_Set_Type[Set Type], tbl_MTG_Set_Type[Index], "(Set Type not found)")</f>
        <v/>
      </c>
      <c r="J358" s="19">
        <f>_xlfn.xlookup(tbl_MTG_Set[[#This Row],[Type Name]], tbl_MTG_Set_Type[Set Type], tbl_MTG_Set_Type[Buy Window Month Start], "(Set Type not found)")</f>
        <v/>
      </c>
      <c r="K358" s="28">
        <f>tbl_MTG_Set[[#This Row],[Released On]]+tbl_MTG_Set[[#This Row],[Buy Window Month Start]]*365.25/12</f>
        <v/>
      </c>
      <c r="L358" s="19">
        <f>_xlfn.xlookup(tbl_MTG_Set[[#This Row],[Type Name]], tbl_MTG_Set_Type[Set Type], tbl_MTG_Set_Type[Buy Window Month End], "(Set Type not found)", 0, 1)</f>
        <v/>
      </c>
      <c r="M358" s="28">
        <f>tbl_MTG_Set[[#This Row],[Released On]]+tbl_MTG_Set[[#This Row],[Buy Window Month End]]*365.25/12</f>
        <v/>
      </c>
      <c r="N358" s="28">
        <f>AND(NOW()&gt;=tbl_MTG_Set[[#This Row],[Buy Window Start]], NOW()&lt;=tbl_MTG_Set[[#This Row],[Buy Window End]])</f>
        <v/>
      </c>
      <c r="O358" s="19">
        <f>_xlfn.xlookup(tbl_MTG_Set[[#This Row],[Type Name]], tbl_MTG_Set_Type[Set Type], tbl_MTG_Set_Type[Heavy Printing Window Month Start], "(Set Type not found)", 0, 1)</f>
        <v/>
      </c>
      <c r="P358" s="28">
        <f>tbl_MTG_Set[[#This Row],[Released On]]+tbl_MTG_Set[[#This Row],[Heavy Printing Window Month Start]]*365.25/12</f>
        <v/>
      </c>
      <c r="Q358" s="19">
        <f>_xlfn.xlookup(tbl_MTG_Set[[#This Row],[Type Name]], tbl_MTG_Set_Type[Set Type], tbl_MTG_Set_Type[Heavy Printing Window Month End], "(Set Type not found)", 0, 1)</f>
        <v/>
      </c>
      <c r="R358" s="28">
        <f>tbl_MTG_Set[[#This Row],[Released On]]+tbl_MTG_Set[[#This Row],[Heavy Printing Window Month End]]*365.25/12</f>
        <v/>
      </c>
      <c r="S358" s="28">
        <f>AND(NOW()&gt;=tbl_MTG_Set[[#This Row],[Heavy Printing Window Start]], NOW()&lt;=tbl_MTG_Set[[#This Row],[Heavy Printing Window End]])</f>
        <v/>
      </c>
      <c r="T358" s="19">
        <f>_xlfn.xlookup(tbl_MTG_Set[[#This Row],[Type Name]], tbl_MTG_Set_Type[Set Type], tbl_MTG_Set_Type[Sell Window Month Start], "(Set Type not found)", 0, 1)</f>
        <v/>
      </c>
      <c r="U358" s="28">
        <f>tbl_MTG_Set[[#This Row],[Released On]]+tbl_MTG_Set[[#This Row],[Sell Window Month Start]]*365.25/12</f>
        <v/>
      </c>
      <c r="V358" s="19">
        <f>_xlfn.xlookup(tbl_MTG_Set[[#This Row],[Type Name]], tbl_MTG_Set_Type[Set Type], tbl_MTG_Set_Type[Sell Window Month End], "(Set Type not found)", 0, 1)</f>
        <v/>
      </c>
      <c r="W358" s="28">
        <f>tbl_MTG_Set[[#This Row],[Released On]]+tbl_MTG_Set[[#This Row],[Sell Window Month End]]*365.25/12</f>
        <v/>
      </c>
      <c r="X358" s="28">
        <f>AND(NOW()&gt;=tbl_MTG_Set[[#This Row],[Sell Window Start]], NOW()&lt;=tbl_MTG_Set[[#This Row],[Sell Window End]])</f>
        <v/>
      </c>
      <c r="AG358" s="23" t="n"/>
      <c r="AH358" s="23" t="n"/>
      <c r="AJ358" s="23">
        <f t="array" ref="AJ358:AJ358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358" s="23">
        <f t="array" ref="AK358:AK358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358" s="24">
        <f>_xlfn.xlookup(tbl_MTG_Set[[#This Row],[Play Booster Box Product Id]], tbl_Product[Product Id], tbl_Product[Pack Size])</f>
        <v/>
      </c>
      <c r="AM358" s="23">
        <f>(tbl_MTG_Set[[#This Row],[Play Booster Box Cost]]+v_Item_Shipping_Cost_In)/tbl_MTG_Set[[#This Row],[Play Booster Box Size]]</f>
        <v/>
      </c>
      <c r="AN358" s="23" t="n"/>
      <c r="AO358" s="23" t="n"/>
      <c r="AP358" s="23" t="n"/>
      <c r="AQ358" s="23" t="n"/>
      <c r="AT358" s="23">
        <f>tbl_MTG_Set[[#This Row],[Play Booster Sell Price CardMarket]]*tbl_MTG_Set[[#This Row],[Play Booster Expected Market Value]]/tbl_MTG_Set[[#This Row],[Play Boost Sealed Market Value]]</f>
        <v/>
      </c>
    </row>
    <row r="359" ht="15" customHeight="1" s="20">
      <c r="A359" s="19" t="n">
        <v>76</v>
      </c>
      <c r="B359" s="19" t="inlineStr">
        <is>
          <t>Foundations Art Series AFDN</t>
        </is>
      </c>
      <c r="C359" s="19" t="n">
        <v>55</v>
      </c>
      <c r="D359" s="28" t="n">
        <v>45611</v>
      </c>
      <c r="E359" s="19" t="inlineStr">
        <is>
          <t>Standard Expansion</t>
        </is>
      </c>
      <c r="F359" s="19" t="inlineStr">
        <is>
          <t>en es fr de it pt ja ko ru 汉语 漢語</t>
        </is>
      </c>
      <c r="G359" s="19" t="n">
        <v>98</v>
      </c>
      <c r="H359" s="19">
        <f>MONTH(NOW())+12*YEAR(NOW())-MONTH(tbl_MTG_Set[[#This Row],[Released On]])-12*YEAR(tbl_MTG_Set[[#This Row],[Released On]])</f>
        <v/>
      </c>
      <c r="I359" s="19">
        <f>_xlfn.xlookup(tbl_MTG_Set[[#This Row],[Type Name]], tbl_MTG_Set_Type[Set Type], tbl_MTG_Set_Type[Index], "(Set Type not found)")</f>
        <v/>
      </c>
      <c r="J359" s="19">
        <f>_xlfn.xlookup(tbl_MTG_Set[[#This Row],[Type Name]], tbl_MTG_Set_Type[Set Type], tbl_MTG_Set_Type[Buy Window Month Start], "(Set Type not found)")</f>
        <v/>
      </c>
      <c r="K359" s="28">
        <f>tbl_MTG_Set[[#This Row],[Released On]]+tbl_MTG_Set[[#This Row],[Buy Window Month Start]]*365.25/12</f>
        <v/>
      </c>
      <c r="L359" s="19">
        <f>_xlfn.xlookup(tbl_MTG_Set[[#This Row],[Type Name]], tbl_MTG_Set_Type[Set Type], tbl_MTG_Set_Type[Buy Window Month End], "(Set Type not found)", 0, 1)</f>
        <v/>
      </c>
      <c r="M359" s="28">
        <f>tbl_MTG_Set[[#This Row],[Released On]]+tbl_MTG_Set[[#This Row],[Buy Window Month End]]*365.25/12</f>
        <v/>
      </c>
      <c r="N359" s="28">
        <f>AND(NOW()&gt;=tbl_MTG_Set[[#This Row],[Buy Window Start]], NOW()&lt;=tbl_MTG_Set[[#This Row],[Buy Window End]])</f>
        <v/>
      </c>
      <c r="O359" s="19">
        <f>_xlfn.xlookup(tbl_MTG_Set[[#This Row],[Type Name]], tbl_MTG_Set_Type[Set Type], tbl_MTG_Set_Type[Heavy Printing Window Month Start], "(Set Type not found)", 0, 1)</f>
        <v/>
      </c>
      <c r="P359" s="28">
        <f>tbl_MTG_Set[[#This Row],[Released On]]+tbl_MTG_Set[[#This Row],[Heavy Printing Window Month Start]]*365.25/12</f>
        <v/>
      </c>
      <c r="Q359" s="19">
        <f>_xlfn.xlookup(tbl_MTG_Set[[#This Row],[Type Name]], tbl_MTG_Set_Type[Set Type], tbl_MTG_Set_Type[Heavy Printing Window Month End], "(Set Type not found)", 0, 1)</f>
        <v/>
      </c>
      <c r="R359" s="28">
        <f>tbl_MTG_Set[[#This Row],[Released On]]+tbl_MTG_Set[[#This Row],[Heavy Printing Window Month End]]*365.25/12</f>
        <v/>
      </c>
      <c r="S359" s="28">
        <f>AND(NOW()&gt;=tbl_MTG_Set[[#This Row],[Heavy Printing Window Start]], NOW()&lt;=tbl_MTG_Set[[#This Row],[Heavy Printing Window End]])</f>
        <v/>
      </c>
      <c r="T359" s="19">
        <f>_xlfn.xlookup(tbl_MTG_Set[[#This Row],[Type Name]], tbl_MTG_Set_Type[Set Type], tbl_MTG_Set_Type[Sell Window Month Start], "(Set Type not found)", 0, 1)</f>
        <v/>
      </c>
      <c r="U359" s="28">
        <f>tbl_MTG_Set[[#This Row],[Released On]]+tbl_MTG_Set[[#This Row],[Sell Window Month Start]]*365.25/12</f>
        <v/>
      </c>
      <c r="V359" s="19">
        <f>_xlfn.xlookup(tbl_MTG_Set[[#This Row],[Type Name]], tbl_MTG_Set_Type[Set Type], tbl_MTG_Set_Type[Sell Window Month End], "(Set Type not found)", 0, 1)</f>
        <v/>
      </c>
      <c r="W359" s="28">
        <f>tbl_MTG_Set[[#This Row],[Released On]]+tbl_MTG_Set[[#This Row],[Sell Window Month End]]*365.25/12</f>
        <v/>
      </c>
      <c r="X359" s="28">
        <f>AND(NOW()&gt;=tbl_MTG_Set[[#This Row],[Sell Window Start]], NOW()&lt;=tbl_MTG_Set[[#This Row],[Sell Window End]])</f>
        <v/>
      </c>
      <c r="AG359" s="23" t="n"/>
      <c r="AH359" s="23" t="n"/>
      <c r="AJ359" s="23">
        <f t="array" ref="AJ359:AJ359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359" s="23">
        <f t="array" ref="AK359:AK359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359" s="24">
        <f>_xlfn.xlookup(tbl_MTG_Set[[#This Row],[Play Booster Box Product Id]], tbl_Product[Product Id], tbl_Product[Pack Size])</f>
        <v/>
      </c>
      <c r="AM359" s="23">
        <f>(tbl_MTG_Set[[#This Row],[Play Booster Box Cost]]+v_Item_Shipping_Cost_In)/tbl_MTG_Set[[#This Row],[Play Booster Box Size]]</f>
        <v/>
      </c>
      <c r="AN359" s="23" t="n"/>
      <c r="AO359" s="23" t="n"/>
      <c r="AP359" s="23" t="n"/>
      <c r="AQ359" s="23" t="n"/>
      <c r="AT359" s="23">
        <f>tbl_MTG_Set[[#This Row],[Play Booster Sell Price CardMarket]]*tbl_MTG_Set[[#This Row],[Play Booster Expected Market Value]]/tbl_MTG_Set[[#This Row],[Play Boost Sealed Market Value]]</f>
        <v/>
      </c>
    </row>
    <row r="360" ht="15" customHeight="1" s="20">
      <c r="A360" s="19" t="n">
        <v>77</v>
      </c>
      <c r="B360" s="19" t="inlineStr">
        <is>
          <t>Foundations Commander FDC</t>
        </is>
      </c>
      <c r="C360" s="19" t="n">
        <v>3</v>
      </c>
      <c r="D360" s="28" t="n">
        <v>45611</v>
      </c>
      <c r="E360" s="19" t="inlineStr">
        <is>
          <t>Commander</t>
        </is>
      </c>
      <c r="F360" s="19" t="inlineStr">
        <is>
          <t>en es fr de it pt ja ko ru 汉语 漢語</t>
        </is>
      </c>
      <c r="G360" s="19" t="n">
        <v>100</v>
      </c>
      <c r="H360" s="19">
        <f>MONTH(NOW())+12*YEAR(NOW())-MONTH(tbl_MTG_Set[[#This Row],[Released On]])-12*YEAR(tbl_MTG_Set[[#This Row],[Released On]])</f>
        <v/>
      </c>
      <c r="I360" s="19">
        <f>_xlfn.xlookup(tbl_MTG_Set[[#This Row],[Type Name]], tbl_MTG_Set_Type[Set Type], tbl_MTG_Set_Type[Index], "(Set Type not found)")</f>
        <v/>
      </c>
      <c r="J360" s="19">
        <f>_xlfn.xlookup(tbl_MTG_Set[[#This Row],[Type Name]], tbl_MTG_Set_Type[Set Type], tbl_MTG_Set_Type[Buy Window Month Start], "(Set Type not found)")</f>
        <v/>
      </c>
      <c r="K360" s="28">
        <f>tbl_MTG_Set[[#This Row],[Released On]]+tbl_MTG_Set[[#This Row],[Buy Window Month Start]]*365.25/12</f>
        <v/>
      </c>
      <c r="L360" s="19">
        <f>_xlfn.xlookup(tbl_MTG_Set[[#This Row],[Type Name]], tbl_MTG_Set_Type[Set Type], tbl_MTG_Set_Type[Buy Window Month End], "(Set Type not found)", 0, 1)</f>
        <v/>
      </c>
      <c r="M360" s="28">
        <f>tbl_MTG_Set[[#This Row],[Released On]]+tbl_MTG_Set[[#This Row],[Buy Window Month End]]*365.25/12</f>
        <v/>
      </c>
      <c r="N360" s="28">
        <f>AND(NOW()&gt;=tbl_MTG_Set[[#This Row],[Buy Window Start]], NOW()&lt;=tbl_MTG_Set[[#This Row],[Buy Window End]])</f>
        <v/>
      </c>
      <c r="O360" s="19">
        <f>_xlfn.xlookup(tbl_MTG_Set[[#This Row],[Type Name]], tbl_MTG_Set_Type[Set Type], tbl_MTG_Set_Type[Heavy Printing Window Month Start], "(Set Type not found)", 0, 1)</f>
        <v/>
      </c>
      <c r="P360" s="28">
        <f>tbl_MTG_Set[[#This Row],[Released On]]+tbl_MTG_Set[[#This Row],[Heavy Printing Window Month Start]]*365.25/12</f>
        <v/>
      </c>
      <c r="Q360" s="19">
        <f>_xlfn.xlookup(tbl_MTG_Set[[#This Row],[Type Name]], tbl_MTG_Set_Type[Set Type], tbl_MTG_Set_Type[Heavy Printing Window Month End], "(Set Type not found)", 0, 1)</f>
        <v/>
      </c>
      <c r="R360" s="28">
        <f>tbl_MTG_Set[[#This Row],[Released On]]+tbl_MTG_Set[[#This Row],[Heavy Printing Window Month End]]*365.25/12</f>
        <v/>
      </c>
      <c r="S360" s="28">
        <f>AND(NOW()&gt;=tbl_MTG_Set[[#This Row],[Heavy Printing Window Start]], NOW()&lt;=tbl_MTG_Set[[#This Row],[Heavy Printing Window End]])</f>
        <v/>
      </c>
      <c r="T360" s="19">
        <f>_xlfn.xlookup(tbl_MTG_Set[[#This Row],[Type Name]], tbl_MTG_Set_Type[Set Type], tbl_MTG_Set_Type[Sell Window Month Start], "(Set Type not found)", 0, 1)</f>
        <v/>
      </c>
      <c r="U360" s="28">
        <f>tbl_MTG_Set[[#This Row],[Released On]]+tbl_MTG_Set[[#This Row],[Sell Window Month Start]]*365.25/12</f>
        <v/>
      </c>
      <c r="V360" s="19">
        <f>_xlfn.xlookup(tbl_MTG_Set[[#This Row],[Type Name]], tbl_MTG_Set_Type[Set Type], tbl_MTG_Set_Type[Sell Window Month End], "(Set Type not found)", 0, 1)</f>
        <v/>
      </c>
      <c r="W360" s="28">
        <f>tbl_MTG_Set[[#This Row],[Released On]]+tbl_MTG_Set[[#This Row],[Sell Window Month End]]*365.25/12</f>
        <v/>
      </c>
      <c r="X360" s="28">
        <f>AND(NOW()&gt;=tbl_MTG_Set[[#This Row],[Sell Window Start]], NOW()&lt;=tbl_MTG_Set[[#This Row],[Sell Window End]])</f>
        <v/>
      </c>
      <c r="AG360" s="23" t="n"/>
      <c r="AH360" s="23" t="n"/>
      <c r="AJ360" s="23">
        <f t="array" ref="AJ360:AJ360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360" s="23">
        <f t="array" ref="AK360:AK360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360" s="24">
        <f>_xlfn.xlookup(tbl_MTG_Set[[#This Row],[Play Booster Box Product Id]], tbl_Product[Product Id], tbl_Product[Pack Size])</f>
        <v/>
      </c>
      <c r="AM360" s="23">
        <f>(tbl_MTG_Set[[#This Row],[Play Booster Box Cost]]+v_Item_Shipping_Cost_In)/tbl_MTG_Set[[#This Row],[Play Booster Box Size]]</f>
        <v/>
      </c>
      <c r="AN360" s="23" t="n"/>
      <c r="AO360" s="23" t="n"/>
      <c r="AP360" s="23" t="n"/>
      <c r="AQ360" s="23" t="n"/>
      <c r="AT360" s="23">
        <f>tbl_MTG_Set[[#This Row],[Play Booster Sell Price CardMarket]]*tbl_MTG_Set[[#This Row],[Play Booster Expected Market Value]]/tbl_MTG_Set[[#This Row],[Play Boost Sealed Market Value]]</f>
        <v/>
      </c>
    </row>
    <row r="361" ht="15" customHeight="1" s="20">
      <c r="A361" s="19" t="n">
        <v>341</v>
      </c>
      <c r="B361" s="19" t="inlineStr">
        <is>
          <t>Strixhaven: School of Mages STX</t>
        </is>
      </c>
      <c r="C361" s="19" t="n">
        <v>393</v>
      </c>
      <c r="D361" s="28" t="n">
        <v>44309</v>
      </c>
      <c r="E361" s="19" t="inlineStr">
        <is>
          <t>Standard Expansion</t>
        </is>
      </c>
      <c r="F361" s="19" t="inlineStr">
        <is>
          <t>en es fr de it pt ja ko ru 汉语 漢語</t>
        </is>
      </c>
      <c r="G361" s="19" t="n">
        <v>628</v>
      </c>
      <c r="H361" s="19">
        <f>MONTH(NOW())+12*YEAR(NOW())-MONTH(tbl_MTG_Set[[#This Row],[Released On]])-12*YEAR(tbl_MTG_Set[[#This Row],[Released On]])</f>
        <v/>
      </c>
      <c r="I361" s="19">
        <f>_xlfn.xlookup(tbl_MTG_Set[[#This Row],[Type Name]], tbl_MTG_Set_Type[Set Type], tbl_MTG_Set_Type[Index], "(Set Type not found)")</f>
        <v/>
      </c>
      <c r="J361" s="19">
        <f>_xlfn.xlookup(tbl_MTG_Set[[#This Row],[Type Name]], tbl_MTG_Set_Type[Set Type], tbl_MTG_Set_Type[Buy Window Month Start], "(Set Type not found)")</f>
        <v/>
      </c>
      <c r="K361" s="28">
        <f>tbl_MTG_Set[[#This Row],[Released On]]+tbl_MTG_Set[[#This Row],[Buy Window Month Start]]*365.25/12</f>
        <v/>
      </c>
      <c r="L361" s="19">
        <f>_xlfn.xlookup(tbl_MTG_Set[[#This Row],[Type Name]], tbl_MTG_Set_Type[Set Type], tbl_MTG_Set_Type[Buy Window Month End], "(Set Type not found)", 0, 1)</f>
        <v/>
      </c>
      <c r="M361" s="28">
        <f>tbl_MTG_Set[[#This Row],[Released On]]+tbl_MTG_Set[[#This Row],[Buy Window Month End]]*365.25/12</f>
        <v/>
      </c>
      <c r="N361" s="28">
        <f>AND(NOW()&gt;=tbl_MTG_Set[[#This Row],[Buy Window Start]], NOW()&lt;=tbl_MTG_Set[[#This Row],[Buy Window End]])</f>
        <v/>
      </c>
      <c r="O361" s="19">
        <f>_xlfn.xlookup(tbl_MTG_Set[[#This Row],[Type Name]], tbl_MTG_Set_Type[Set Type], tbl_MTG_Set_Type[Heavy Printing Window Month Start], "(Set Type not found)", 0, 1)</f>
        <v/>
      </c>
      <c r="P361" s="28">
        <f>tbl_MTG_Set[[#This Row],[Released On]]+tbl_MTG_Set[[#This Row],[Heavy Printing Window Month Start]]*365.25/12</f>
        <v/>
      </c>
      <c r="Q361" s="19">
        <f>_xlfn.xlookup(tbl_MTG_Set[[#This Row],[Type Name]], tbl_MTG_Set_Type[Set Type], tbl_MTG_Set_Type[Heavy Printing Window Month End], "(Set Type not found)", 0, 1)</f>
        <v/>
      </c>
      <c r="R361" s="28">
        <f>tbl_MTG_Set[[#This Row],[Released On]]+tbl_MTG_Set[[#This Row],[Heavy Printing Window Month End]]*365.25/12</f>
        <v/>
      </c>
      <c r="S361" s="28">
        <f>AND(NOW()&gt;=tbl_MTG_Set[[#This Row],[Heavy Printing Window Start]], NOW()&lt;=tbl_MTG_Set[[#This Row],[Heavy Printing Window End]])</f>
        <v/>
      </c>
      <c r="T361" s="19">
        <f>_xlfn.xlookup(tbl_MTG_Set[[#This Row],[Type Name]], tbl_MTG_Set_Type[Set Type], tbl_MTG_Set_Type[Sell Window Month Start], "(Set Type not found)", 0, 1)</f>
        <v/>
      </c>
      <c r="U361" s="28">
        <f>tbl_MTG_Set[[#This Row],[Released On]]+tbl_MTG_Set[[#This Row],[Sell Window Month Start]]*365.25/12</f>
        <v/>
      </c>
      <c r="V361" s="19">
        <f>_xlfn.xlookup(tbl_MTG_Set[[#This Row],[Type Name]], tbl_MTG_Set_Type[Set Type], tbl_MTG_Set_Type[Sell Window Month End], "(Set Type not found)", 0, 1)</f>
        <v/>
      </c>
      <c r="W361" s="28">
        <f>tbl_MTG_Set[[#This Row],[Released On]]+tbl_MTG_Set[[#This Row],[Sell Window Month End]]*365.25/12</f>
        <v/>
      </c>
      <c r="X361" s="28">
        <f>AND(NOW()&gt;=tbl_MTG_Set[[#This Row],[Sell Window Start]], NOW()&lt;=tbl_MTG_Set[[#This Row],[Sell Window End]])</f>
        <v/>
      </c>
      <c r="Y361" s="23" t="n">
        <v>138</v>
      </c>
      <c r="Z361" s="23" t="n">
        <v>94</v>
      </c>
      <c r="AD361" s="23">
        <f>(Y361+96/20)/30</f>
        <v/>
      </c>
      <c r="AE361" s="23">
        <f>(Z361+96/20)/30</f>
        <v/>
      </c>
      <c r="AG361" s="23" t="n"/>
      <c r="AH361" s="23" t="n"/>
      <c r="AI361" s="24" t="n">
        <v>54</v>
      </c>
      <c r="AJ361" s="23">
        <f t="array" ref="AJ361:AJ361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361" s="23">
        <f t="array" ref="AK361:AK361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361" s="24">
        <f>_xlfn.xlookup(tbl_MTG_Set[[#This Row],[Play Booster Box Product Id]], tbl_Product[Product Id], tbl_Product[Pack Size])</f>
        <v/>
      </c>
      <c r="AM361" s="23">
        <f>(tbl_MTG_Set[[#This Row],[Play Booster Box Cost]]+v_Item_Shipping_Cost_In)/tbl_MTG_Set[[#This Row],[Play Booster Box Size]]</f>
        <v/>
      </c>
      <c r="AN361" s="23" t="n">
        <v>6</v>
      </c>
      <c r="AO361" s="23" t="n">
        <v>6</v>
      </c>
      <c r="AP361" s="23">
        <f>IF(ISERROR(tbl_MTG_Set[[#This Row],[Play Booster Sell Price CardMarket]]-tbl_MTG_Set[[#This Row],[Play Booster Cost]]-v_Item_Shipping_Cost_Out), -999, tbl_MTG_Set[[#This Row],[Play Booster Sell Price CardMarket]]-tbl_MTG_Set[[#This Row],[Play Booster Cost]]-v_Item_Shipping_Cost_Out)</f>
        <v/>
      </c>
      <c r="AQ361" s="23" t="n"/>
      <c r="AT361" s="23">
        <f>tbl_MTG_Set[[#This Row],[Play Booster Sell Price CardMarket]]*tbl_MTG_Set[[#This Row],[Play Booster Expected Market Value]]/tbl_MTG_Set[[#This Row],[Play Boost Sealed Market Value]]</f>
        <v/>
      </c>
    </row>
    <row r="362" ht="15" customHeight="1" s="20">
      <c r="A362" s="19" t="n">
        <v>80</v>
      </c>
      <c r="B362" s="19" t="inlineStr">
        <is>
          <t>Foundations Front Cards FFDN</t>
        </is>
      </c>
      <c r="C362" s="19" t="n">
        <v>10</v>
      </c>
      <c r="D362" s="28" t="n">
        <v>45611</v>
      </c>
      <c r="E362" s="19" t="inlineStr">
        <is>
          <t>Standard Expansion</t>
        </is>
      </c>
      <c r="F362" s="19" t="inlineStr">
        <is>
          <t>en es fr de it pt ja ko ru 汉语 漢語</t>
        </is>
      </c>
      <c r="G362" s="19" t="n">
        <v>106</v>
      </c>
      <c r="H362" s="19">
        <f>MONTH(NOW())+12*YEAR(NOW())-MONTH(tbl_MTG_Set[[#This Row],[Released On]])-12*YEAR(tbl_MTG_Set[[#This Row],[Released On]])</f>
        <v/>
      </c>
      <c r="I362" s="19">
        <f>_xlfn.xlookup(tbl_MTG_Set[[#This Row],[Type Name]], tbl_MTG_Set_Type[Set Type], tbl_MTG_Set_Type[Index], "(Set Type not found)")</f>
        <v/>
      </c>
      <c r="J362" s="19">
        <f>_xlfn.xlookup(tbl_MTG_Set[[#This Row],[Type Name]], tbl_MTG_Set_Type[Set Type], tbl_MTG_Set_Type[Buy Window Month Start], "(Set Type not found)")</f>
        <v/>
      </c>
      <c r="K362" s="28">
        <f>tbl_MTG_Set[[#This Row],[Released On]]+tbl_MTG_Set[[#This Row],[Buy Window Month Start]]*365.25/12</f>
        <v/>
      </c>
      <c r="L362" s="19">
        <f>_xlfn.xlookup(tbl_MTG_Set[[#This Row],[Type Name]], tbl_MTG_Set_Type[Set Type], tbl_MTG_Set_Type[Buy Window Month End], "(Set Type not found)", 0, 1)</f>
        <v/>
      </c>
      <c r="M362" s="28">
        <f>tbl_MTG_Set[[#This Row],[Released On]]+tbl_MTG_Set[[#This Row],[Buy Window Month End]]*365.25/12</f>
        <v/>
      </c>
      <c r="N362" s="28">
        <f>AND(NOW()&gt;=tbl_MTG_Set[[#This Row],[Buy Window Start]], NOW()&lt;=tbl_MTG_Set[[#This Row],[Buy Window End]])</f>
        <v/>
      </c>
      <c r="O362" s="19">
        <f>_xlfn.xlookup(tbl_MTG_Set[[#This Row],[Type Name]], tbl_MTG_Set_Type[Set Type], tbl_MTG_Set_Type[Heavy Printing Window Month Start], "(Set Type not found)", 0, 1)</f>
        <v/>
      </c>
      <c r="P362" s="28">
        <f>tbl_MTG_Set[[#This Row],[Released On]]+tbl_MTG_Set[[#This Row],[Heavy Printing Window Month Start]]*365.25/12</f>
        <v/>
      </c>
      <c r="Q362" s="19">
        <f>_xlfn.xlookup(tbl_MTG_Set[[#This Row],[Type Name]], tbl_MTG_Set_Type[Set Type], tbl_MTG_Set_Type[Heavy Printing Window Month End], "(Set Type not found)", 0, 1)</f>
        <v/>
      </c>
      <c r="R362" s="28">
        <f>tbl_MTG_Set[[#This Row],[Released On]]+tbl_MTG_Set[[#This Row],[Heavy Printing Window Month End]]*365.25/12</f>
        <v/>
      </c>
      <c r="S362" s="28">
        <f>AND(NOW()&gt;=tbl_MTG_Set[[#This Row],[Heavy Printing Window Start]], NOW()&lt;=tbl_MTG_Set[[#This Row],[Heavy Printing Window End]])</f>
        <v/>
      </c>
      <c r="T362" s="19">
        <f>_xlfn.xlookup(tbl_MTG_Set[[#This Row],[Type Name]], tbl_MTG_Set_Type[Set Type], tbl_MTG_Set_Type[Sell Window Month Start], "(Set Type not found)", 0, 1)</f>
        <v/>
      </c>
      <c r="U362" s="28">
        <f>tbl_MTG_Set[[#This Row],[Released On]]+tbl_MTG_Set[[#This Row],[Sell Window Month Start]]*365.25/12</f>
        <v/>
      </c>
      <c r="V362" s="19">
        <f>_xlfn.xlookup(tbl_MTG_Set[[#This Row],[Type Name]], tbl_MTG_Set_Type[Set Type], tbl_MTG_Set_Type[Sell Window Month End], "(Set Type not found)", 0, 1)</f>
        <v/>
      </c>
      <c r="W362" s="28">
        <f>tbl_MTG_Set[[#This Row],[Released On]]+tbl_MTG_Set[[#This Row],[Sell Window Month End]]*365.25/12</f>
        <v/>
      </c>
      <c r="X362" s="28">
        <f>AND(NOW()&gt;=tbl_MTG_Set[[#This Row],[Sell Window Start]], NOW()&lt;=tbl_MTG_Set[[#This Row],[Sell Window End]])</f>
        <v/>
      </c>
      <c r="AG362" s="23" t="n"/>
      <c r="AH362" s="23" t="n"/>
      <c r="AJ362" s="23">
        <f t="array" ref="AJ362:AJ362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362" s="23">
        <f t="array" ref="AK362:AK362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362" s="24">
        <f>_xlfn.xlookup(tbl_MTG_Set[[#This Row],[Play Booster Box Product Id]], tbl_Product[Product Id], tbl_Product[Pack Size])</f>
        <v/>
      </c>
      <c r="AM362" s="23">
        <f>(tbl_MTG_Set[[#This Row],[Play Booster Box Cost]]+v_Item_Shipping_Cost_In)/tbl_MTG_Set[[#This Row],[Play Booster Box Size]]</f>
        <v/>
      </c>
      <c r="AN362" s="23" t="n"/>
      <c r="AO362" s="23" t="n"/>
      <c r="AP362" s="23" t="n"/>
      <c r="AQ362" s="23" t="n"/>
      <c r="AT362" s="23">
        <f>tbl_MTG_Set[[#This Row],[Play Booster Sell Price CardMarket]]*tbl_MTG_Set[[#This Row],[Play Booster Expected Market Value]]/tbl_MTG_Set[[#This Row],[Play Boost Sealed Market Value]]</f>
        <v/>
      </c>
    </row>
    <row r="363" ht="15" customHeight="1" s="20">
      <c r="A363" s="19" t="n">
        <v>79</v>
      </c>
      <c r="B363" s="19" t="inlineStr">
        <is>
          <t>Foundations Jumpstart Front Cards FJ25</t>
        </is>
      </c>
      <c r="C363" s="19" t="n">
        <v>46</v>
      </c>
      <c r="D363" s="28" t="n">
        <v>45611</v>
      </c>
      <c r="E363" s="19" t="inlineStr">
        <is>
          <t>Standard Expansion</t>
        </is>
      </c>
      <c r="F363" s="19" t="inlineStr">
        <is>
          <t>en es fr de it pt ja ko ru 汉语 漢語</t>
        </is>
      </c>
      <c r="G363" s="19" t="n">
        <v>104</v>
      </c>
      <c r="H363" s="19">
        <f>MONTH(NOW())+12*YEAR(NOW())-MONTH(tbl_MTG_Set[[#This Row],[Released On]])-12*YEAR(tbl_MTG_Set[[#This Row],[Released On]])</f>
        <v/>
      </c>
      <c r="I363" s="19">
        <f>_xlfn.xlookup(tbl_MTG_Set[[#This Row],[Type Name]], tbl_MTG_Set_Type[Set Type], tbl_MTG_Set_Type[Index], "(Set Type not found)")</f>
        <v/>
      </c>
      <c r="J363" s="19">
        <f>_xlfn.xlookup(tbl_MTG_Set[[#This Row],[Type Name]], tbl_MTG_Set_Type[Set Type], tbl_MTG_Set_Type[Buy Window Month Start], "(Set Type not found)")</f>
        <v/>
      </c>
      <c r="K363" s="28">
        <f>tbl_MTG_Set[[#This Row],[Released On]]+tbl_MTG_Set[[#This Row],[Buy Window Month Start]]*365.25/12</f>
        <v/>
      </c>
      <c r="L363" s="19">
        <f>_xlfn.xlookup(tbl_MTG_Set[[#This Row],[Type Name]], tbl_MTG_Set_Type[Set Type], tbl_MTG_Set_Type[Buy Window Month End], "(Set Type not found)", 0, 1)</f>
        <v/>
      </c>
      <c r="M363" s="28">
        <f>tbl_MTG_Set[[#This Row],[Released On]]+tbl_MTG_Set[[#This Row],[Buy Window Month End]]*365.25/12</f>
        <v/>
      </c>
      <c r="N363" s="28">
        <f>AND(NOW()&gt;=tbl_MTG_Set[[#This Row],[Buy Window Start]], NOW()&lt;=tbl_MTG_Set[[#This Row],[Buy Window End]])</f>
        <v/>
      </c>
      <c r="O363" s="19">
        <f>_xlfn.xlookup(tbl_MTG_Set[[#This Row],[Type Name]], tbl_MTG_Set_Type[Set Type], tbl_MTG_Set_Type[Heavy Printing Window Month Start], "(Set Type not found)", 0, 1)</f>
        <v/>
      </c>
      <c r="P363" s="28">
        <f>tbl_MTG_Set[[#This Row],[Released On]]+tbl_MTG_Set[[#This Row],[Heavy Printing Window Month Start]]*365.25/12</f>
        <v/>
      </c>
      <c r="Q363" s="19">
        <f>_xlfn.xlookup(tbl_MTG_Set[[#This Row],[Type Name]], tbl_MTG_Set_Type[Set Type], tbl_MTG_Set_Type[Heavy Printing Window Month End], "(Set Type not found)", 0, 1)</f>
        <v/>
      </c>
      <c r="R363" s="28">
        <f>tbl_MTG_Set[[#This Row],[Released On]]+tbl_MTG_Set[[#This Row],[Heavy Printing Window Month End]]*365.25/12</f>
        <v/>
      </c>
      <c r="S363" s="28">
        <f>AND(NOW()&gt;=tbl_MTG_Set[[#This Row],[Heavy Printing Window Start]], NOW()&lt;=tbl_MTG_Set[[#This Row],[Heavy Printing Window End]])</f>
        <v/>
      </c>
      <c r="T363" s="19">
        <f>_xlfn.xlookup(tbl_MTG_Set[[#This Row],[Type Name]], tbl_MTG_Set_Type[Set Type], tbl_MTG_Set_Type[Sell Window Month Start], "(Set Type not found)", 0, 1)</f>
        <v/>
      </c>
      <c r="U363" s="28">
        <f>tbl_MTG_Set[[#This Row],[Released On]]+tbl_MTG_Set[[#This Row],[Sell Window Month Start]]*365.25/12</f>
        <v/>
      </c>
      <c r="V363" s="19">
        <f>_xlfn.xlookup(tbl_MTG_Set[[#This Row],[Type Name]], tbl_MTG_Set_Type[Set Type], tbl_MTG_Set_Type[Sell Window Month End], "(Set Type not found)", 0, 1)</f>
        <v/>
      </c>
      <c r="W363" s="28">
        <f>tbl_MTG_Set[[#This Row],[Released On]]+tbl_MTG_Set[[#This Row],[Sell Window Month End]]*365.25/12</f>
        <v/>
      </c>
      <c r="X363" s="28">
        <f>AND(NOW()&gt;=tbl_MTG_Set[[#This Row],[Sell Window Start]], NOW()&lt;=tbl_MTG_Set[[#This Row],[Sell Window End]])</f>
        <v/>
      </c>
      <c r="AG363" s="23" t="n"/>
      <c r="AH363" s="23" t="n"/>
      <c r="AJ363" s="23">
        <f t="array" ref="AJ363:AJ363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363" s="23">
        <f t="array" ref="AK363:AK363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363" s="24">
        <f>_xlfn.xlookup(tbl_MTG_Set[[#This Row],[Play Booster Box Product Id]], tbl_Product[Product Id], tbl_Product[Pack Size])</f>
        <v/>
      </c>
      <c r="AM363" s="23">
        <f>(tbl_MTG_Set[[#This Row],[Play Booster Box Cost]]+v_Item_Shipping_Cost_In)/tbl_MTG_Set[[#This Row],[Play Booster Box Size]]</f>
        <v/>
      </c>
      <c r="AN363" s="23" t="n"/>
      <c r="AO363" s="23" t="n"/>
      <c r="AP363" s="23" t="n"/>
      <c r="AQ363" s="23" t="n"/>
      <c r="AT363" s="23">
        <f>tbl_MTG_Set[[#This Row],[Play Booster Sell Price CardMarket]]*tbl_MTG_Set[[#This Row],[Play Booster Expected Market Value]]/tbl_MTG_Set[[#This Row],[Play Boost Sealed Market Value]]</f>
        <v/>
      </c>
    </row>
    <row r="364" ht="15" customHeight="1" s="20">
      <c r="A364" s="19" t="n">
        <v>78</v>
      </c>
      <c r="B364" s="19" t="inlineStr">
        <is>
          <t>Foundations Jumpstart J25</t>
        </is>
      </c>
      <c r="C364" s="19" t="n">
        <v>779</v>
      </c>
      <c r="D364" s="28" t="n">
        <v>45611</v>
      </c>
      <c r="E364" s="19" t="inlineStr">
        <is>
          <t>Standard Expansion</t>
        </is>
      </c>
      <c r="F364" s="19" t="inlineStr">
        <is>
          <t>en es fr de it pt ja ko ru 汉语 漢語</t>
        </is>
      </c>
      <c r="G364" s="19" t="n">
        <v>102</v>
      </c>
      <c r="H364" s="19">
        <f>MONTH(NOW())+12*YEAR(NOW())-MONTH(tbl_MTG_Set[[#This Row],[Released On]])-12*YEAR(tbl_MTG_Set[[#This Row],[Released On]])</f>
        <v/>
      </c>
      <c r="I364" s="19">
        <f>_xlfn.xlookup(tbl_MTG_Set[[#This Row],[Type Name]], tbl_MTG_Set_Type[Set Type], tbl_MTG_Set_Type[Index], "(Set Type not found)")</f>
        <v/>
      </c>
      <c r="J364" s="19">
        <f>_xlfn.xlookup(tbl_MTG_Set[[#This Row],[Type Name]], tbl_MTG_Set_Type[Set Type], tbl_MTG_Set_Type[Buy Window Month Start], "(Set Type not found)")</f>
        <v/>
      </c>
      <c r="K364" s="28">
        <f>tbl_MTG_Set[[#This Row],[Released On]]+tbl_MTG_Set[[#This Row],[Buy Window Month Start]]*365.25/12</f>
        <v/>
      </c>
      <c r="L364" s="19">
        <f>_xlfn.xlookup(tbl_MTG_Set[[#This Row],[Type Name]], tbl_MTG_Set_Type[Set Type], tbl_MTG_Set_Type[Buy Window Month End], "(Set Type not found)", 0, 1)</f>
        <v/>
      </c>
      <c r="M364" s="28">
        <f>tbl_MTG_Set[[#This Row],[Released On]]+tbl_MTG_Set[[#This Row],[Buy Window Month End]]*365.25/12</f>
        <v/>
      </c>
      <c r="N364" s="28">
        <f>AND(NOW()&gt;=tbl_MTG_Set[[#This Row],[Buy Window Start]], NOW()&lt;=tbl_MTG_Set[[#This Row],[Buy Window End]])</f>
        <v/>
      </c>
      <c r="O364" s="19">
        <f>_xlfn.xlookup(tbl_MTG_Set[[#This Row],[Type Name]], tbl_MTG_Set_Type[Set Type], tbl_MTG_Set_Type[Heavy Printing Window Month Start], "(Set Type not found)", 0, 1)</f>
        <v/>
      </c>
      <c r="P364" s="28">
        <f>tbl_MTG_Set[[#This Row],[Released On]]+tbl_MTG_Set[[#This Row],[Heavy Printing Window Month Start]]*365.25/12</f>
        <v/>
      </c>
      <c r="Q364" s="19">
        <f>_xlfn.xlookup(tbl_MTG_Set[[#This Row],[Type Name]], tbl_MTG_Set_Type[Set Type], tbl_MTG_Set_Type[Heavy Printing Window Month End], "(Set Type not found)", 0, 1)</f>
        <v/>
      </c>
      <c r="R364" s="28">
        <f>tbl_MTG_Set[[#This Row],[Released On]]+tbl_MTG_Set[[#This Row],[Heavy Printing Window Month End]]*365.25/12</f>
        <v/>
      </c>
      <c r="S364" s="28">
        <f>AND(NOW()&gt;=tbl_MTG_Set[[#This Row],[Heavy Printing Window Start]], NOW()&lt;=tbl_MTG_Set[[#This Row],[Heavy Printing Window End]])</f>
        <v/>
      </c>
      <c r="T364" s="19">
        <f>_xlfn.xlookup(tbl_MTG_Set[[#This Row],[Type Name]], tbl_MTG_Set_Type[Set Type], tbl_MTG_Set_Type[Sell Window Month Start], "(Set Type not found)", 0, 1)</f>
        <v/>
      </c>
      <c r="U364" s="28">
        <f>tbl_MTG_Set[[#This Row],[Released On]]+tbl_MTG_Set[[#This Row],[Sell Window Month Start]]*365.25/12</f>
        <v/>
      </c>
      <c r="V364" s="19">
        <f>_xlfn.xlookup(tbl_MTG_Set[[#This Row],[Type Name]], tbl_MTG_Set_Type[Set Type], tbl_MTG_Set_Type[Sell Window Month End], "(Set Type not found)", 0, 1)</f>
        <v/>
      </c>
      <c r="W364" s="28">
        <f>tbl_MTG_Set[[#This Row],[Released On]]+tbl_MTG_Set[[#This Row],[Sell Window Month End]]*365.25/12</f>
        <v/>
      </c>
      <c r="X364" s="28">
        <f>AND(NOW()&gt;=tbl_MTG_Set[[#This Row],[Sell Window Start]], NOW()&lt;=tbl_MTG_Set[[#This Row],[Sell Window End]])</f>
        <v/>
      </c>
      <c r="AG364" s="23" t="n"/>
      <c r="AH364" s="23" t="n"/>
      <c r="AJ364" s="23">
        <f t="array" ref="AJ364:AJ364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364" s="23">
        <f t="array" ref="AK364:AK364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364" s="24">
        <f>_xlfn.xlookup(tbl_MTG_Set[[#This Row],[Play Booster Box Product Id]], tbl_Product[Product Id], tbl_Product[Pack Size])</f>
        <v/>
      </c>
      <c r="AM364" s="23">
        <f>(tbl_MTG_Set[[#This Row],[Play Booster Box Cost]]+v_Item_Shipping_Cost_In)/tbl_MTG_Set[[#This Row],[Play Booster Box Size]]</f>
        <v/>
      </c>
      <c r="AN364" s="23" t="n"/>
      <c r="AO364" s="23" t="n"/>
      <c r="AP364" s="23" t="n"/>
      <c r="AQ364" s="23" t="n"/>
      <c r="AT364" s="23">
        <f>tbl_MTG_Set[[#This Row],[Play Booster Sell Price CardMarket]]*tbl_MTG_Set[[#This Row],[Play Booster Expected Market Value]]/tbl_MTG_Set[[#This Row],[Play Boost Sealed Market Value]]</f>
        <v/>
      </c>
    </row>
    <row r="365" ht="15" customHeight="1" s="20">
      <c r="A365" s="19" t="n">
        <v>74</v>
      </c>
      <c r="B365" s="19" t="inlineStr">
        <is>
          <t>Foundations Promos PFDN</t>
        </is>
      </c>
      <c r="C365" s="19" t="n">
        <v>93</v>
      </c>
      <c r="D365" s="28" t="n">
        <v>45611</v>
      </c>
      <c r="E365" s="19" t="inlineStr">
        <is>
          <t>Standard Expansion</t>
        </is>
      </c>
      <c r="F365" s="19" t="inlineStr">
        <is>
          <t>en es fr de it pt ja ko ru 汉语 漢語</t>
        </is>
      </c>
      <c r="G365" s="19" t="n">
        <v>94</v>
      </c>
      <c r="H365" s="19">
        <f>MONTH(NOW())+12*YEAR(NOW())-MONTH(tbl_MTG_Set[[#This Row],[Released On]])-12*YEAR(tbl_MTG_Set[[#This Row],[Released On]])</f>
        <v/>
      </c>
      <c r="I365" s="19">
        <f>_xlfn.xlookup(tbl_MTG_Set[[#This Row],[Type Name]], tbl_MTG_Set_Type[Set Type], tbl_MTG_Set_Type[Index], "(Set Type not found)")</f>
        <v/>
      </c>
      <c r="J365" s="19">
        <f>_xlfn.xlookup(tbl_MTG_Set[[#This Row],[Type Name]], tbl_MTG_Set_Type[Set Type], tbl_MTG_Set_Type[Buy Window Month Start], "(Set Type not found)")</f>
        <v/>
      </c>
      <c r="K365" s="28">
        <f>tbl_MTG_Set[[#This Row],[Released On]]+tbl_MTG_Set[[#This Row],[Buy Window Month Start]]*365.25/12</f>
        <v/>
      </c>
      <c r="L365" s="19">
        <f>_xlfn.xlookup(tbl_MTG_Set[[#This Row],[Type Name]], tbl_MTG_Set_Type[Set Type], tbl_MTG_Set_Type[Buy Window Month End], "(Set Type not found)", 0, 1)</f>
        <v/>
      </c>
      <c r="M365" s="28">
        <f>tbl_MTG_Set[[#This Row],[Released On]]+tbl_MTG_Set[[#This Row],[Buy Window Month End]]*365.25/12</f>
        <v/>
      </c>
      <c r="N365" s="28">
        <f>AND(NOW()&gt;=tbl_MTG_Set[[#This Row],[Buy Window Start]], NOW()&lt;=tbl_MTG_Set[[#This Row],[Buy Window End]])</f>
        <v/>
      </c>
      <c r="O365" s="19">
        <f>_xlfn.xlookup(tbl_MTG_Set[[#This Row],[Type Name]], tbl_MTG_Set_Type[Set Type], tbl_MTG_Set_Type[Heavy Printing Window Month Start], "(Set Type not found)", 0, 1)</f>
        <v/>
      </c>
      <c r="P365" s="28">
        <f>tbl_MTG_Set[[#This Row],[Released On]]+tbl_MTG_Set[[#This Row],[Heavy Printing Window Month Start]]*365.25/12</f>
        <v/>
      </c>
      <c r="Q365" s="19">
        <f>_xlfn.xlookup(tbl_MTG_Set[[#This Row],[Type Name]], tbl_MTG_Set_Type[Set Type], tbl_MTG_Set_Type[Heavy Printing Window Month End], "(Set Type not found)", 0, 1)</f>
        <v/>
      </c>
      <c r="R365" s="28">
        <f>tbl_MTG_Set[[#This Row],[Released On]]+tbl_MTG_Set[[#This Row],[Heavy Printing Window Month End]]*365.25/12</f>
        <v/>
      </c>
      <c r="S365" s="28">
        <f>AND(NOW()&gt;=tbl_MTG_Set[[#This Row],[Heavy Printing Window Start]], NOW()&lt;=tbl_MTG_Set[[#This Row],[Heavy Printing Window End]])</f>
        <v/>
      </c>
      <c r="T365" s="19">
        <f>_xlfn.xlookup(tbl_MTG_Set[[#This Row],[Type Name]], tbl_MTG_Set_Type[Set Type], tbl_MTG_Set_Type[Sell Window Month Start], "(Set Type not found)", 0, 1)</f>
        <v/>
      </c>
      <c r="U365" s="28">
        <f>tbl_MTG_Set[[#This Row],[Released On]]+tbl_MTG_Set[[#This Row],[Sell Window Month Start]]*365.25/12</f>
        <v/>
      </c>
      <c r="V365" s="19">
        <f>_xlfn.xlookup(tbl_MTG_Set[[#This Row],[Type Name]], tbl_MTG_Set_Type[Set Type], tbl_MTG_Set_Type[Sell Window Month End], "(Set Type not found)", 0, 1)</f>
        <v/>
      </c>
      <c r="W365" s="28">
        <f>tbl_MTG_Set[[#This Row],[Released On]]+tbl_MTG_Set[[#This Row],[Sell Window Month End]]*365.25/12</f>
        <v/>
      </c>
      <c r="X365" s="28">
        <f>AND(NOW()&gt;=tbl_MTG_Set[[#This Row],[Sell Window Start]], NOW()&lt;=tbl_MTG_Set[[#This Row],[Sell Window End]])</f>
        <v/>
      </c>
      <c r="AG365" s="23" t="n"/>
      <c r="AH365" s="23" t="n"/>
      <c r="AJ365" s="23">
        <f t="array" ref="AJ365:AJ365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365" s="23">
        <f t="array" ref="AK365:AK365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365" s="24">
        <f>_xlfn.xlookup(tbl_MTG_Set[[#This Row],[Play Booster Box Product Id]], tbl_Product[Product Id], tbl_Product[Pack Size])</f>
        <v/>
      </c>
      <c r="AM365" s="23">
        <f>(tbl_MTG_Set[[#This Row],[Play Booster Box Cost]]+v_Item_Shipping_Cost_In)/tbl_MTG_Set[[#This Row],[Play Booster Box Size]]</f>
        <v/>
      </c>
      <c r="AN365" s="23" t="n"/>
      <c r="AO365" s="23" t="n"/>
      <c r="AP365" s="23" t="n"/>
      <c r="AQ365" s="23" t="n"/>
      <c r="AT365" s="23">
        <f>tbl_MTG_Set[[#This Row],[Play Booster Sell Price CardMarket]]*tbl_MTG_Set[[#This Row],[Play Booster Expected Market Value]]/tbl_MTG_Set[[#This Row],[Play Boost Sealed Market Value]]</f>
        <v/>
      </c>
    </row>
    <row r="366" ht="15" customHeight="1" s="20">
      <c r="A366" s="19" t="n">
        <v>75</v>
      </c>
      <c r="B366" s="19" t="inlineStr">
        <is>
          <t>Foundations Tokens TFDN</t>
        </is>
      </c>
      <c r="C366" s="19" t="n">
        <v>33</v>
      </c>
      <c r="D366" s="28" t="n">
        <v>45611</v>
      </c>
      <c r="E366" s="19" t="inlineStr">
        <is>
          <t>Standard Expansion</t>
        </is>
      </c>
      <c r="F366" s="19" t="inlineStr">
        <is>
          <t>en es fr de it pt ja ko ru 汉语 漢語</t>
        </is>
      </c>
      <c r="G366" s="19" t="n">
        <v>96</v>
      </c>
      <c r="H366" s="19">
        <f>MONTH(NOW())+12*YEAR(NOW())-MONTH(tbl_MTG_Set[[#This Row],[Released On]])-12*YEAR(tbl_MTG_Set[[#This Row],[Released On]])</f>
        <v/>
      </c>
      <c r="I366" s="19">
        <f>_xlfn.xlookup(tbl_MTG_Set[[#This Row],[Type Name]], tbl_MTG_Set_Type[Set Type], tbl_MTG_Set_Type[Index], "(Set Type not found)")</f>
        <v/>
      </c>
      <c r="J366" s="19">
        <f>_xlfn.xlookup(tbl_MTG_Set[[#This Row],[Type Name]], tbl_MTG_Set_Type[Set Type], tbl_MTG_Set_Type[Buy Window Month Start], "(Set Type not found)")</f>
        <v/>
      </c>
      <c r="K366" s="28">
        <f>tbl_MTG_Set[[#This Row],[Released On]]+tbl_MTG_Set[[#This Row],[Buy Window Month Start]]*365.25/12</f>
        <v/>
      </c>
      <c r="L366" s="19">
        <f>_xlfn.xlookup(tbl_MTG_Set[[#This Row],[Type Name]], tbl_MTG_Set_Type[Set Type], tbl_MTG_Set_Type[Buy Window Month End], "(Set Type not found)", 0, 1)</f>
        <v/>
      </c>
      <c r="M366" s="28">
        <f>tbl_MTG_Set[[#This Row],[Released On]]+tbl_MTG_Set[[#This Row],[Buy Window Month End]]*365.25/12</f>
        <v/>
      </c>
      <c r="N366" s="28">
        <f>AND(NOW()&gt;=tbl_MTG_Set[[#This Row],[Buy Window Start]], NOW()&lt;=tbl_MTG_Set[[#This Row],[Buy Window End]])</f>
        <v/>
      </c>
      <c r="O366" s="19">
        <f>_xlfn.xlookup(tbl_MTG_Set[[#This Row],[Type Name]], tbl_MTG_Set_Type[Set Type], tbl_MTG_Set_Type[Heavy Printing Window Month Start], "(Set Type not found)", 0, 1)</f>
        <v/>
      </c>
      <c r="P366" s="28">
        <f>tbl_MTG_Set[[#This Row],[Released On]]+tbl_MTG_Set[[#This Row],[Heavy Printing Window Month Start]]*365.25/12</f>
        <v/>
      </c>
      <c r="Q366" s="19">
        <f>_xlfn.xlookup(tbl_MTG_Set[[#This Row],[Type Name]], tbl_MTG_Set_Type[Set Type], tbl_MTG_Set_Type[Heavy Printing Window Month End], "(Set Type not found)", 0, 1)</f>
        <v/>
      </c>
      <c r="R366" s="28">
        <f>tbl_MTG_Set[[#This Row],[Released On]]+tbl_MTG_Set[[#This Row],[Heavy Printing Window Month End]]*365.25/12</f>
        <v/>
      </c>
      <c r="S366" s="28">
        <f>AND(NOW()&gt;=tbl_MTG_Set[[#This Row],[Heavy Printing Window Start]], NOW()&lt;=tbl_MTG_Set[[#This Row],[Heavy Printing Window End]])</f>
        <v/>
      </c>
      <c r="T366" s="19">
        <f>_xlfn.xlookup(tbl_MTG_Set[[#This Row],[Type Name]], tbl_MTG_Set_Type[Set Type], tbl_MTG_Set_Type[Sell Window Month Start], "(Set Type not found)", 0, 1)</f>
        <v/>
      </c>
      <c r="U366" s="28">
        <f>tbl_MTG_Set[[#This Row],[Released On]]+tbl_MTG_Set[[#This Row],[Sell Window Month Start]]*365.25/12</f>
        <v/>
      </c>
      <c r="V366" s="19">
        <f>_xlfn.xlookup(tbl_MTG_Set[[#This Row],[Type Name]], tbl_MTG_Set_Type[Set Type], tbl_MTG_Set_Type[Sell Window Month End], "(Set Type not found)", 0, 1)</f>
        <v/>
      </c>
      <c r="W366" s="28">
        <f>tbl_MTG_Set[[#This Row],[Released On]]+tbl_MTG_Set[[#This Row],[Sell Window Month End]]*365.25/12</f>
        <v/>
      </c>
      <c r="X366" s="28">
        <f>AND(NOW()&gt;=tbl_MTG_Set[[#This Row],[Sell Window Start]], NOW()&lt;=tbl_MTG_Set[[#This Row],[Sell Window End]])</f>
        <v/>
      </c>
      <c r="AG366" s="23" t="n"/>
      <c r="AH366" s="23" t="n"/>
      <c r="AJ366" s="23">
        <f t="array" ref="AJ366:AJ366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366" s="23">
        <f t="array" ref="AK366:AK366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366" s="24">
        <f>_xlfn.xlookup(tbl_MTG_Set[[#This Row],[Play Booster Box Product Id]], tbl_Product[Product Id], tbl_Product[Pack Size])</f>
        <v/>
      </c>
      <c r="AM366" s="23">
        <f>(tbl_MTG_Set[[#This Row],[Play Booster Box Cost]]+v_Item_Shipping_Cost_In)/tbl_MTG_Set[[#This Row],[Play Booster Box Size]]</f>
        <v/>
      </c>
      <c r="AN366" s="23" t="n"/>
      <c r="AO366" s="23" t="n"/>
      <c r="AP366" s="23" t="n"/>
      <c r="AQ366" s="23" t="n"/>
      <c r="AT366" s="23">
        <f>tbl_MTG_Set[[#This Row],[Play Booster Sell Price CardMarket]]*tbl_MTG_Set[[#This Row],[Play Booster Expected Market Value]]/tbl_MTG_Set[[#This Row],[Play Boost Sealed Market Value]]</f>
        <v/>
      </c>
    </row>
    <row r="367" ht="15" customHeight="1" s="20">
      <c r="A367" s="19" t="n">
        <v>1005</v>
      </c>
      <c r="B367" s="19" t="inlineStr">
        <is>
          <t>Fourth Edition 4ED</t>
        </is>
      </c>
      <c r="C367" s="19" t="n">
        <v>380</v>
      </c>
      <c r="D367" s="28" t="n">
        <v>34790</v>
      </c>
      <c r="F367" s="19" t="inlineStr">
        <is>
          <t>en es fr de it pt ja ko ru 汉语 漢語</t>
        </is>
      </c>
      <c r="G367" s="19" t="n">
        <v>1956</v>
      </c>
      <c r="H367" s="19">
        <f>MONTH(NOW())+12*YEAR(NOW())-MONTH(tbl_MTG_Set[[#This Row],[Released On]])-12*YEAR(tbl_MTG_Set[[#This Row],[Released On]])</f>
        <v/>
      </c>
      <c r="I367" s="19">
        <f>_xlfn.xlookup(tbl_MTG_Set[[#This Row],[Type Name]], tbl_MTG_Set_Type[Set Type], tbl_MTG_Set_Type[Index], "(Set Type not found)")</f>
        <v/>
      </c>
      <c r="J367" s="19">
        <f>_xlfn.xlookup(tbl_MTG_Set[[#This Row],[Type Name]], tbl_MTG_Set_Type[Set Type], tbl_MTG_Set_Type[Buy Window Month Start], "(Set Type not found)")</f>
        <v/>
      </c>
      <c r="K367" s="28">
        <f>tbl_MTG_Set[[#This Row],[Released On]]+tbl_MTG_Set[[#This Row],[Buy Window Month Start]]*365.25/12</f>
        <v/>
      </c>
      <c r="L367" s="19">
        <f>_xlfn.xlookup(tbl_MTG_Set[[#This Row],[Type Name]], tbl_MTG_Set_Type[Set Type], tbl_MTG_Set_Type[Buy Window Month End], "(Set Type not found)", 0, 1)</f>
        <v/>
      </c>
      <c r="M367" s="28">
        <f>tbl_MTG_Set[[#This Row],[Released On]]+tbl_MTG_Set[[#This Row],[Buy Window Month End]]*365.25/12</f>
        <v/>
      </c>
      <c r="N367" s="28">
        <f>AND(NOW()&gt;=tbl_MTG_Set[[#This Row],[Buy Window Start]], NOW()&lt;=tbl_MTG_Set[[#This Row],[Buy Window End]])</f>
        <v/>
      </c>
      <c r="O367" s="19">
        <f>_xlfn.xlookup(tbl_MTG_Set[[#This Row],[Type Name]], tbl_MTG_Set_Type[Set Type], tbl_MTG_Set_Type[Heavy Printing Window Month Start], "(Set Type not found)", 0, 1)</f>
        <v/>
      </c>
      <c r="P367" s="28">
        <f>tbl_MTG_Set[[#This Row],[Released On]]+tbl_MTG_Set[[#This Row],[Heavy Printing Window Month Start]]*365.25/12</f>
        <v/>
      </c>
      <c r="Q367" s="19">
        <f>_xlfn.xlookup(tbl_MTG_Set[[#This Row],[Type Name]], tbl_MTG_Set_Type[Set Type], tbl_MTG_Set_Type[Heavy Printing Window Month End], "(Set Type not found)", 0, 1)</f>
        <v/>
      </c>
      <c r="R367" s="28">
        <f>tbl_MTG_Set[[#This Row],[Released On]]+tbl_MTG_Set[[#This Row],[Heavy Printing Window Month End]]*365.25/12</f>
        <v/>
      </c>
      <c r="S367" s="28">
        <f>AND(NOW()&gt;=tbl_MTG_Set[[#This Row],[Heavy Printing Window Start]], NOW()&lt;=tbl_MTG_Set[[#This Row],[Heavy Printing Window End]])</f>
        <v/>
      </c>
      <c r="T367" s="19">
        <f>_xlfn.xlookup(tbl_MTG_Set[[#This Row],[Type Name]], tbl_MTG_Set_Type[Set Type], tbl_MTG_Set_Type[Sell Window Month Start], "(Set Type not found)", 0, 1)</f>
        <v/>
      </c>
      <c r="U367" s="28">
        <f>tbl_MTG_Set[[#This Row],[Released On]]+tbl_MTG_Set[[#This Row],[Sell Window Month Start]]*365.25/12</f>
        <v/>
      </c>
      <c r="V367" s="19">
        <f>_xlfn.xlookup(tbl_MTG_Set[[#This Row],[Type Name]], tbl_MTG_Set_Type[Set Type], tbl_MTG_Set_Type[Sell Window Month End], "(Set Type not found)", 0, 1)</f>
        <v/>
      </c>
      <c r="W367" s="28">
        <f>tbl_MTG_Set[[#This Row],[Released On]]+tbl_MTG_Set[[#This Row],[Sell Window Month End]]*365.25/12</f>
        <v/>
      </c>
      <c r="X367" s="28">
        <f>AND(NOW()&gt;=tbl_MTG_Set[[#This Row],[Sell Window Start]], NOW()&lt;=tbl_MTG_Set[[#This Row],[Sell Window End]])</f>
        <v/>
      </c>
      <c r="AG367" s="23" t="n"/>
      <c r="AH367" s="23" t="n"/>
      <c r="AJ367" s="23">
        <f t="array" ref="AJ367:AJ367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367" s="23">
        <f t="array" ref="AK367:AK367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367" s="24">
        <f>_xlfn.xlookup(tbl_MTG_Set[[#This Row],[Play Booster Box Product Id]], tbl_Product[Product Id], tbl_Product[Pack Size])</f>
        <v/>
      </c>
      <c r="AM367" s="23">
        <f>(tbl_MTG_Set[[#This Row],[Play Booster Box Cost]]+v_Item_Shipping_Cost_In)/tbl_MTG_Set[[#This Row],[Play Booster Box Size]]</f>
        <v/>
      </c>
      <c r="AN367" s="23" t="n"/>
      <c r="AO367" s="23" t="n"/>
      <c r="AP367" s="23" t="n"/>
      <c r="AQ367" s="23" t="n"/>
      <c r="AT367" s="23">
        <f>tbl_MTG_Set[[#This Row],[Play Booster Sell Price CardMarket]]*tbl_MTG_Set[[#This Row],[Play Booster Expected Market Value]]/tbl_MTG_Set[[#This Row],[Play Boost Sealed Market Value]]</f>
        <v/>
      </c>
    </row>
    <row r="368" ht="15" customHeight="1" s="20">
      <c r="A368" s="19" t="n">
        <v>1006</v>
      </c>
      <c r="B368" s="19" t="inlineStr">
        <is>
          <t>Fourth Edition Foreign Black Border 4BB</t>
        </is>
      </c>
      <c r="C368" s="19" t="n">
        <v>378</v>
      </c>
      <c r="D368" s="28" t="n">
        <v>34790</v>
      </c>
      <c r="F368" s="19" t="inlineStr">
        <is>
          <t>en es fr de it pt ja ko ru 汉语 漢語</t>
        </is>
      </c>
      <c r="G368" s="19" t="n">
        <v>1958</v>
      </c>
      <c r="H368" s="19">
        <f>MONTH(NOW())+12*YEAR(NOW())-MONTH(tbl_MTG_Set[[#This Row],[Released On]])-12*YEAR(tbl_MTG_Set[[#This Row],[Released On]])</f>
        <v/>
      </c>
      <c r="I368" s="19">
        <f>_xlfn.xlookup(tbl_MTG_Set[[#This Row],[Type Name]], tbl_MTG_Set_Type[Set Type], tbl_MTG_Set_Type[Index], "(Set Type not found)")</f>
        <v/>
      </c>
      <c r="J368" s="19">
        <f>_xlfn.xlookup(tbl_MTG_Set[[#This Row],[Type Name]], tbl_MTG_Set_Type[Set Type], tbl_MTG_Set_Type[Buy Window Month Start], "(Set Type not found)")</f>
        <v/>
      </c>
      <c r="K368" s="28">
        <f>tbl_MTG_Set[[#This Row],[Released On]]+tbl_MTG_Set[[#This Row],[Buy Window Month Start]]*365.25/12</f>
        <v/>
      </c>
      <c r="L368" s="19">
        <f>_xlfn.xlookup(tbl_MTG_Set[[#This Row],[Type Name]], tbl_MTG_Set_Type[Set Type], tbl_MTG_Set_Type[Buy Window Month End], "(Set Type not found)", 0, 1)</f>
        <v/>
      </c>
      <c r="M368" s="28">
        <f>tbl_MTG_Set[[#This Row],[Released On]]+tbl_MTG_Set[[#This Row],[Buy Window Month End]]*365.25/12</f>
        <v/>
      </c>
      <c r="N368" s="28">
        <f>AND(NOW()&gt;=tbl_MTG_Set[[#This Row],[Buy Window Start]], NOW()&lt;=tbl_MTG_Set[[#This Row],[Buy Window End]])</f>
        <v/>
      </c>
      <c r="O368" s="19">
        <f>_xlfn.xlookup(tbl_MTG_Set[[#This Row],[Type Name]], tbl_MTG_Set_Type[Set Type], tbl_MTG_Set_Type[Heavy Printing Window Month Start], "(Set Type not found)", 0, 1)</f>
        <v/>
      </c>
      <c r="P368" s="28">
        <f>tbl_MTG_Set[[#This Row],[Released On]]+tbl_MTG_Set[[#This Row],[Heavy Printing Window Month Start]]*365.25/12</f>
        <v/>
      </c>
      <c r="Q368" s="19">
        <f>_xlfn.xlookup(tbl_MTG_Set[[#This Row],[Type Name]], tbl_MTG_Set_Type[Set Type], tbl_MTG_Set_Type[Heavy Printing Window Month End], "(Set Type not found)", 0, 1)</f>
        <v/>
      </c>
      <c r="R368" s="28">
        <f>tbl_MTG_Set[[#This Row],[Released On]]+tbl_MTG_Set[[#This Row],[Heavy Printing Window Month End]]*365.25/12</f>
        <v/>
      </c>
      <c r="S368" s="28">
        <f>AND(NOW()&gt;=tbl_MTG_Set[[#This Row],[Heavy Printing Window Start]], NOW()&lt;=tbl_MTG_Set[[#This Row],[Heavy Printing Window End]])</f>
        <v/>
      </c>
      <c r="T368" s="19">
        <f>_xlfn.xlookup(tbl_MTG_Set[[#This Row],[Type Name]], tbl_MTG_Set_Type[Set Type], tbl_MTG_Set_Type[Sell Window Month Start], "(Set Type not found)", 0, 1)</f>
        <v/>
      </c>
      <c r="U368" s="28">
        <f>tbl_MTG_Set[[#This Row],[Released On]]+tbl_MTG_Set[[#This Row],[Sell Window Month Start]]*365.25/12</f>
        <v/>
      </c>
      <c r="V368" s="19">
        <f>_xlfn.xlookup(tbl_MTG_Set[[#This Row],[Type Name]], tbl_MTG_Set_Type[Set Type], tbl_MTG_Set_Type[Sell Window Month End], "(Set Type not found)", 0, 1)</f>
        <v/>
      </c>
      <c r="W368" s="28">
        <f>tbl_MTG_Set[[#This Row],[Released On]]+tbl_MTG_Set[[#This Row],[Sell Window Month End]]*365.25/12</f>
        <v/>
      </c>
      <c r="X368" s="28">
        <f>AND(NOW()&gt;=tbl_MTG_Set[[#This Row],[Sell Window Start]], NOW()&lt;=tbl_MTG_Set[[#This Row],[Sell Window End]])</f>
        <v/>
      </c>
      <c r="AG368" s="23" t="n"/>
      <c r="AH368" s="23" t="n"/>
      <c r="AJ368" s="23">
        <f t="array" ref="AJ368:AJ368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368" s="23">
        <f t="array" ref="AK368:AK368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368" s="24">
        <f>_xlfn.xlookup(tbl_MTG_Set[[#This Row],[Play Booster Box Product Id]], tbl_Product[Product Id], tbl_Product[Pack Size])</f>
        <v/>
      </c>
      <c r="AM368" s="23">
        <f>(tbl_MTG_Set[[#This Row],[Play Booster Box Cost]]+v_Item_Shipping_Cost_In)/tbl_MTG_Set[[#This Row],[Play Booster Box Size]]</f>
        <v/>
      </c>
      <c r="AN368" s="23" t="n"/>
      <c r="AO368" s="23" t="n"/>
      <c r="AP368" s="23" t="n"/>
      <c r="AQ368" s="23" t="n"/>
      <c r="AT368" s="23">
        <f>tbl_MTG_Set[[#This Row],[Play Booster Sell Price CardMarket]]*tbl_MTG_Set[[#This Row],[Play Booster Expected Market Value]]/tbl_MTG_Set[[#This Row],[Play Boost Sealed Market Value]]</f>
        <v/>
      </c>
    </row>
    <row r="369" ht="15" customHeight="1" s="20">
      <c r="A369" s="19" t="n">
        <v>945</v>
      </c>
      <c r="B369" s="19" t="inlineStr">
        <is>
          <t>Friday Night Magic 2000 FNM</t>
        </is>
      </c>
      <c r="C369" s="19" t="n">
        <v>11</v>
      </c>
      <c r="D369" s="28" t="n">
        <v>36526</v>
      </c>
      <c r="F369" s="19" t="inlineStr">
        <is>
          <t>en es fr de it pt ja ko ru 汉语 漢語</t>
        </is>
      </c>
      <c r="G369" s="19" t="n">
        <v>1836</v>
      </c>
      <c r="H369" s="19">
        <f>MONTH(NOW())+12*YEAR(NOW())-MONTH(tbl_MTG_Set[[#This Row],[Released On]])-12*YEAR(tbl_MTG_Set[[#This Row],[Released On]])</f>
        <v/>
      </c>
      <c r="I369" s="19">
        <f>_xlfn.xlookup(tbl_MTG_Set[[#This Row],[Type Name]], tbl_MTG_Set_Type[Set Type], tbl_MTG_Set_Type[Index], "(Set Type not found)")</f>
        <v/>
      </c>
      <c r="J369" s="19">
        <f>_xlfn.xlookup(tbl_MTG_Set[[#This Row],[Type Name]], tbl_MTG_Set_Type[Set Type], tbl_MTG_Set_Type[Buy Window Month Start], "(Set Type not found)")</f>
        <v/>
      </c>
      <c r="K369" s="28">
        <f>tbl_MTG_Set[[#This Row],[Released On]]+tbl_MTG_Set[[#This Row],[Buy Window Month Start]]*365.25/12</f>
        <v/>
      </c>
      <c r="L369" s="19">
        <f>_xlfn.xlookup(tbl_MTG_Set[[#This Row],[Type Name]], tbl_MTG_Set_Type[Set Type], tbl_MTG_Set_Type[Buy Window Month End], "(Set Type not found)", 0, 1)</f>
        <v/>
      </c>
      <c r="M369" s="28">
        <f>tbl_MTG_Set[[#This Row],[Released On]]+tbl_MTG_Set[[#This Row],[Buy Window Month End]]*365.25/12</f>
        <v/>
      </c>
      <c r="N369" s="28">
        <f>AND(NOW()&gt;=tbl_MTG_Set[[#This Row],[Buy Window Start]], NOW()&lt;=tbl_MTG_Set[[#This Row],[Buy Window End]])</f>
        <v/>
      </c>
      <c r="O369" s="19">
        <f>_xlfn.xlookup(tbl_MTG_Set[[#This Row],[Type Name]], tbl_MTG_Set_Type[Set Type], tbl_MTG_Set_Type[Heavy Printing Window Month Start], "(Set Type not found)", 0, 1)</f>
        <v/>
      </c>
      <c r="P369" s="28">
        <f>tbl_MTG_Set[[#This Row],[Released On]]+tbl_MTG_Set[[#This Row],[Heavy Printing Window Month Start]]*365.25/12</f>
        <v/>
      </c>
      <c r="Q369" s="19">
        <f>_xlfn.xlookup(tbl_MTG_Set[[#This Row],[Type Name]], tbl_MTG_Set_Type[Set Type], tbl_MTG_Set_Type[Heavy Printing Window Month End], "(Set Type not found)", 0, 1)</f>
        <v/>
      </c>
      <c r="R369" s="28">
        <f>tbl_MTG_Set[[#This Row],[Released On]]+tbl_MTG_Set[[#This Row],[Heavy Printing Window Month End]]*365.25/12</f>
        <v/>
      </c>
      <c r="S369" s="28">
        <f>AND(NOW()&gt;=tbl_MTG_Set[[#This Row],[Heavy Printing Window Start]], NOW()&lt;=tbl_MTG_Set[[#This Row],[Heavy Printing Window End]])</f>
        <v/>
      </c>
      <c r="T369" s="19">
        <f>_xlfn.xlookup(tbl_MTG_Set[[#This Row],[Type Name]], tbl_MTG_Set_Type[Set Type], tbl_MTG_Set_Type[Sell Window Month Start], "(Set Type not found)", 0, 1)</f>
        <v/>
      </c>
      <c r="U369" s="28">
        <f>tbl_MTG_Set[[#This Row],[Released On]]+tbl_MTG_Set[[#This Row],[Sell Window Month Start]]*365.25/12</f>
        <v/>
      </c>
      <c r="V369" s="19">
        <f>_xlfn.xlookup(tbl_MTG_Set[[#This Row],[Type Name]], tbl_MTG_Set_Type[Set Type], tbl_MTG_Set_Type[Sell Window Month End], "(Set Type not found)", 0, 1)</f>
        <v/>
      </c>
      <c r="W369" s="28">
        <f>tbl_MTG_Set[[#This Row],[Released On]]+tbl_MTG_Set[[#This Row],[Sell Window Month End]]*365.25/12</f>
        <v/>
      </c>
      <c r="X369" s="28">
        <f>AND(NOW()&gt;=tbl_MTG_Set[[#This Row],[Sell Window Start]], NOW()&lt;=tbl_MTG_Set[[#This Row],[Sell Window End]])</f>
        <v/>
      </c>
      <c r="AG369" s="23" t="n"/>
      <c r="AH369" s="23" t="n"/>
      <c r="AJ369" s="23">
        <f t="array" ref="AJ369:AJ369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369" s="23">
        <f t="array" ref="AK369:AK369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369" s="24">
        <f>_xlfn.xlookup(tbl_MTG_Set[[#This Row],[Play Booster Box Product Id]], tbl_Product[Product Id], tbl_Product[Pack Size])</f>
        <v/>
      </c>
      <c r="AM369" s="23">
        <f>(tbl_MTG_Set[[#This Row],[Play Booster Box Cost]]+v_Item_Shipping_Cost_In)/tbl_MTG_Set[[#This Row],[Play Booster Box Size]]</f>
        <v/>
      </c>
      <c r="AN369" s="23" t="n"/>
      <c r="AO369" s="23" t="n"/>
      <c r="AP369" s="23" t="n"/>
      <c r="AQ369" s="23" t="n"/>
      <c r="AT369" s="23">
        <f>tbl_MTG_Set[[#This Row],[Play Booster Sell Price CardMarket]]*tbl_MTG_Set[[#This Row],[Play Booster Expected Market Value]]/tbl_MTG_Set[[#This Row],[Play Boost Sealed Market Value]]</f>
        <v/>
      </c>
    </row>
    <row r="370" ht="15" customHeight="1" s="20">
      <c r="A370" s="19" t="n">
        <v>932</v>
      </c>
      <c r="B370" s="19" t="inlineStr">
        <is>
          <t>Friday Night Magic 2001 F01</t>
        </is>
      </c>
      <c r="C370" s="19" t="n">
        <v>7</v>
      </c>
      <c r="D370" s="28" t="n">
        <v>36892</v>
      </c>
      <c r="F370" s="19" t="inlineStr">
        <is>
          <t>en es fr de it pt ja ko ru 汉语 漢語</t>
        </is>
      </c>
      <c r="G370" s="19" t="n">
        <v>1810</v>
      </c>
      <c r="H370" s="19">
        <f>MONTH(NOW())+12*YEAR(NOW())-MONTH(tbl_MTG_Set[[#This Row],[Released On]])-12*YEAR(tbl_MTG_Set[[#This Row],[Released On]])</f>
        <v/>
      </c>
      <c r="I370" s="19">
        <f>_xlfn.xlookup(tbl_MTG_Set[[#This Row],[Type Name]], tbl_MTG_Set_Type[Set Type], tbl_MTG_Set_Type[Index], "(Set Type not found)")</f>
        <v/>
      </c>
      <c r="J370" s="19">
        <f>_xlfn.xlookup(tbl_MTG_Set[[#This Row],[Type Name]], tbl_MTG_Set_Type[Set Type], tbl_MTG_Set_Type[Buy Window Month Start], "(Set Type not found)")</f>
        <v/>
      </c>
      <c r="K370" s="28">
        <f>tbl_MTG_Set[[#This Row],[Released On]]+tbl_MTG_Set[[#This Row],[Buy Window Month Start]]*365.25/12</f>
        <v/>
      </c>
      <c r="L370" s="19">
        <f>_xlfn.xlookup(tbl_MTG_Set[[#This Row],[Type Name]], tbl_MTG_Set_Type[Set Type], tbl_MTG_Set_Type[Buy Window Month End], "(Set Type not found)", 0, 1)</f>
        <v/>
      </c>
      <c r="M370" s="28">
        <f>tbl_MTG_Set[[#This Row],[Released On]]+tbl_MTG_Set[[#This Row],[Buy Window Month End]]*365.25/12</f>
        <v/>
      </c>
      <c r="N370" s="28">
        <f>AND(NOW()&gt;=tbl_MTG_Set[[#This Row],[Buy Window Start]], NOW()&lt;=tbl_MTG_Set[[#This Row],[Buy Window End]])</f>
        <v/>
      </c>
      <c r="O370" s="19">
        <f>_xlfn.xlookup(tbl_MTG_Set[[#This Row],[Type Name]], tbl_MTG_Set_Type[Set Type], tbl_MTG_Set_Type[Heavy Printing Window Month Start], "(Set Type not found)", 0, 1)</f>
        <v/>
      </c>
      <c r="P370" s="28">
        <f>tbl_MTG_Set[[#This Row],[Released On]]+tbl_MTG_Set[[#This Row],[Heavy Printing Window Month Start]]*365.25/12</f>
        <v/>
      </c>
      <c r="Q370" s="19">
        <f>_xlfn.xlookup(tbl_MTG_Set[[#This Row],[Type Name]], tbl_MTG_Set_Type[Set Type], tbl_MTG_Set_Type[Heavy Printing Window Month End], "(Set Type not found)", 0, 1)</f>
        <v/>
      </c>
      <c r="R370" s="28">
        <f>tbl_MTG_Set[[#This Row],[Released On]]+tbl_MTG_Set[[#This Row],[Heavy Printing Window Month End]]*365.25/12</f>
        <v/>
      </c>
      <c r="S370" s="28">
        <f>AND(NOW()&gt;=tbl_MTG_Set[[#This Row],[Heavy Printing Window Start]], NOW()&lt;=tbl_MTG_Set[[#This Row],[Heavy Printing Window End]])</f>
        <v/>
      </c>
      <c r="T370" s="19">
        <f>_xlfn.xlookup(tbl_MTG_Set[[#This Row],[Type Name]], tbl_MTG_Set_Type[Set Type], tbl_MTG_Set_Type[Sell Window Month Start], "(Set Type not found)", 0, 1)</f>
        <v/>
      </c>
      <c r="U370" s="28">
        <f>tbl_MTG_Set[[#This Row],[Released On]]+tbl_MTG_Set[[#This Row],[Sell Window Month Start]]*365.25/12</f>
        <v/>
      </c>
      <c r="V370" s="19">
        <f>_xlfn.xlookup(tbl_MTG_Set[[#This Row],[Type Name]], tbl_MTG_Set_Type[Set Type], tbl_MTG_Set_Type[Sell Window Month End], "(Set Type not found)", 0, 1)</f>
        <v/>
      </c>
      <c r="W370" s="28">
        <f>tbl_MTG_Set[[#This Row],[Released On]]+tbl_MTG_Set[[#This Row],[Sell Window Month End]]*365.25/12</f>
        <v/>
      </c>
      <c r="X370" s="28">
        <f>AND(NOW()&gt;=tbl_MTG_Set[[#This Row],[Sell Window Start]], NOW()&lt;=tbl_MTG_Set[[#This Row],[Sell Window End]])</f>
        <v/>
      </c>
      <c r="AG370" s="23" t="n"/>
      <c r="AH370" s="23" t="n"/>
      <c r="AJ370" s="23">
        <f t="array" ref="AJ370:AJ370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370" s="23">
        <f t="array" ref="AK370:AK370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370" s="24">
        <f>_xlfn.xlookup(tbl_MTG_Set[[#This Row],[Play Booster Box Product Id]], tbl_Product[Product Id], tbl_Product[Pack Size])</f>
        <v/>
      </c>
      <c r="AM370" s="23">
        <f>(tbl_MTG_Set[[#This Row],[Play Booster Box Cost]]+v_Item_Shipping_Cost_In)/tbl_MTG_Set[[#This Row],[Play Booster Box Size]]</f>
        <v/>
      </c>
      <c r="AN370" s="23" t="n"/>
      <c r="AO370" s="23" t="n"/>
      <c r="AP370" s="23" t="n"/>
      <c r="AQ370" s="23" t="n"/>
      <c r="AT370" s="23">
        <f>tbl_MTG_Set[[#This Row],[Play Booster Sell Price CardMarket]]*tbl_MTG_Set[[#This Row],[Play Booster Expected Market Value]]/tbl_MTG_Set[[#This Row],[Play Boost Sealed Market Value]]</f>
        <v/>
      </c>
    </row>
    <row r="371" ht="15" customHeight="1" s="20">
      <c r="A371" s="19" t="n">
        <v>918</v>
      </c>
      <c r="B371" s="19" t="inlineStr">
        <is>
          <t>Friday Night Magic 2002 F02</t>
        </is>
      </c>
      <c r="C371" s="19" t="n">
        <v>12</v>
      </c>
      <c r="D371" s="28" t="n">
        <v>37257</v>
      </c>
      <c r="F371" s="19" t="inlineStr">
        <is>
          <t>en es fr de it pt ja ko ru 汉语 漢語</t>
        </is>
      </c>
      <c r="G371" s="19" t="n">
        <v>1782</v>
      </c>
      <c r="H371" s="19">
        <f>MONTH(NOW())+12*YEAR(NOW())-MONTH(tbl_MTG_Set[[#This Row],[Released On]])-12*YEAR(tbl_MTG_Set[[#This Row],[Released On]])</f>
        <v/>
      </c>
      <c r="I371" s="19">
        <f>_xlfn.xlookup(tbl_MTG_Set[[#This Row],[Type Name]], tbl_MTG_Set_Type[Set Type], tbl_MTG_Set_Type[Index], "(Set Type not found)")</f>
        <v/>
      </c>
      <c r="J371" s="19">
        <f>_xlfn.xlookup(tbl_MTG_Set[[#This Row],[Type Name]], tbl_MTG_Set_Type[Set Type], tbl_MTG_Set_Type[Buy Window Month Start], "(Set Type not found)")</f>
        <v/>
      </c>
      <c r="K371" s="28">
        <f>tbl_MTG_Set[[#This Row],[Released On]]+tbl_MTG_Set[[#This Row],[Buy Window Month Start]]*365.25/12</f>
        <v/>
      </c>
      <c r="L371" s="19">
        <f>_xlfn.xlookup(tbl_MTG_Set[[#This Row],[Type Name]], tbl_MTG_Set_Type[Set Type], tbl_MTG_Set_Type[Buy Window Month End], "(Set Type not found)", 0, 1)</f>
        <v/>
      </c>
      <c r="M371" s="28">
        <f>tbl_MTG_Set[[#This Row],[Released On]]+tbl_MTG_Set[[#This Row],[Buy Window Month End]]*365.25/12</f>
        <v/>
      </c>
      <c r="N371" s="28">
        <f>AND(NOW()&gt;=tbl_MTG_Set[[#This Row],[Buy Window Start]], NOW()&lt;=tbl_MTG_Set[[#This Row],[Buy Window End]])</f>
        <v/>
      </c>
      <c r="O371" s="19">
        <f>_xlfn.xlookup(tbl_MTG_Set[[#This Row],[Type Name]], tbl_MTG_Set_Type[Set Type], tbl_MTG_Set_Type[Heavy Printing Window Month Start], "(Set Type not found)", 0, 1)</f>
        <v/>
      </c>
      <c r="P371" s="28">
        <f>tbl_MTG_Set[[#This Row],[Released On]]+tbl_MTG_Set[[#This Row],[Heavy Printing Window Month Start]]*365.25/12</f>
        <v/>
      </c>
      <c r="Q371" s="19">
        <f>_xlfn.xlookup(tbl_MTG_Set[[#This Row],[Type Name]], tbl_MTG_Set_Type[Set Type], tbl_MTG_Set_Type[Heavy Printing Window Month End], "(Set Type not found)", 0, 1)</f>
        <v/>
      </c>
      <c r="R371" s="28">
        <f>tbl_MTG_Set[[#This Row],[Released On]]+tbl_MTG_Set[[#This Row],[Heavy Printing Window Month End]]*365.25/12</f>
        <v/>
      </c>
      <c r="S371" s="28">
        <f>AND(NOW()&gt;=tbl_MTG_Set[[#This Row],[Heavy Printing Window Start]], NOW()&lt;=tbl_MTG_Set[[#This Row],[Heavy Printing Window End]])</f>
        <v/>
      </c>
      <c r="T371" s="19">
        <f>_xlfn.xlookup(tbl_MTG_Set[[#This Row],[Type Name]], tbl_MTG_Set_Type[Set Type], tbl_MTG_Set_Type[Sell Window Month Start], "(Set Type not found)", 0, 1)</f>
        <v/>
      </c>
      <c r="U371" s="28">
        <f>tbl_MTG_Set[[#This Row],[Released On]]+tbl_MTG_Set[[#This Row],[Sell Window Month Start]]*365.25/12</f>
        <v/>
      </c>
      <c r="V371" s="19">
        <f>_xlfn.xlookup(tbl_MTG_Set[[#This Row],[Type Name]], tbl_MTG_Set_Type[Set Type], tbl_MTG_Set_Type[Sell Window Month End], "(Set Type not found)", 0, 1)</f>
        <v/>
      </c>
      <c r="W371" s="28">
        <f>tbl_MTG_Set[[#This Row],[Released On]]+tbl_MTG_Set[[#This Row],[Sell Window Month End]]*365.25/12</f>
        <v/>
      </c>
      <c r="X371" s="28">
        <f>AND(NOW()&gt;=tbl_MTG_Set[[#This Row],[Sell Window Start]], NOW()&lt;=tbl_MTG_Set[[#This Row],[Sell Window End]])</f>
        <v/>
      </c>
      <c r="AG371" s="23" t="n"/>
      <c r="AH371" s="23" t="n"/>
      <c r="AJ371" s="23">
        <f t="array" ref="AJ371:AJ371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371" s="23">
        <f t="array" ref="AK371:AK371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371" s="24">
        <f>_xlfn.xlookup(tbl_MTG_Set[[#This Row],[Play Booster Box Product Id]], tbl_Product[Product Id], tbl_Product[Pack Size])</f>
        <v/>
      </c>
      <c r="AM371" s="23">
        <f>(tbl_MTG_Set[[#This Row],[Play Booster Box Cost]]+v_Item_Shipping_Cost_In)/tbl_MTG_Set[[#This Row],[Play Booster Box Size]]</f>
        <v/>
      </c>
      <c r="AN371" s="23" t="n"/>
      <c r="AO371" s="23" t="n"/>
      <c r="AP371" s="23" t="n"/>
      <c r="AQ371" s="23" t="n"/>
      <c r="AT371" s="23">
        <f>tbl_MTG_Set[[#This Row],[Play Booster Sell Price CardMarket]]*tbl_MTG_Set[[#This Row],[Play Booster Expected Market Value]]/tbl_MTG_Set[[#This Row],[Play Boost Sealed Market Value]]</f>
        <v/>
      </c>
    </row>
    <row r="372" ht="15" customHeight="1" s="20">
      <c r="A372" s="19" t="n">
        <v>904</v>
      </c>
      <c r="B372" s="19" t="inlineStr">
        <is>
          <t>Friday Night Magic 2003 F03</t>
        </is>
      </c>
      <c r="C372" s="19" t="n">
        <v>13</v>
      </c>
      <c r="D372" s="28" t="n">
        <v>37622</v>
      </c>
      <c r="F372" s="19" t="inlineStr">
        <is>
          <t>en es fr de it pt ja ko ru 汉语 漢語</t>
        </is>
      </c>
      <c r="G372" s="19" t="n">
        <v>1754</v>
      </c>
      <c r="H372" s="19">
        <f>MONTH(NOW())+12*YEAR(NOW())-MONTH(tbl_MTG_Set[[#This Row],[Released On]])-12*YEAR(tbl_MTG_Set[[#This Row],[Released On]])</f>
        <v/>
      </c>
      <c r="I372" s="19">
        <f>_xlfn.xlookup(tbl_MTG_Set[[#This Row],[Type Name]], tbl_MTG_Set_Type[Set Type], tbl_MTG_Set_Type[Index], "(Set Type not found)")</f>
        <v/>
      </c>
      <c r="J372" s="19">
        <f>_xlfn.xlookup(tbl_MTG_Set[[#This Row],[Type Name]], tbl_MTG_Set_Type[Set Type], tbl_MTG_Set_Type[Buy Window Month Start], "(Set Type not found)")</f>
        <v/>
      </c>
      <c r="K372" s="28">
        <f>tbl_MTG_Set[[#This Row],[Released On]]+tbl_MTG_Set[[#This Row],[Buy Window Month Start]]*365.25/12</f>
        <v/>
      </c>
      <c r="L372" s="19">
        <f>_xlfn.xlookup(tbl_MTG_Set[[#This Row],[Type Name]], tbl_MTG_Set_Type[Set Type], tbl_MTG_Set_Type[Buy Window Month End], "(Set Type not found)", 0, 1)</f>
        <v/>
      </c>
      <c r="M372" s="28">
        <f>tbl_MTG_Set[[#This Row],[Released On]]+tbl_MTG_Set[[#This Row],[Buy Window Month End]]*365.25/12</f>
        <v/>
      </c>
      <c r="N372" s="28">
        <f>AND(NOW()&gt;=tbl_MTG_Set[[#This Row],[Buy Window Start]], NOW()&lt;=tbl_MTG_Set[[#This Row],[Buy Window End]])</f>
        <v/>
      </c>
      <c r="O372" s="19">
        <f>_xlfn.xlookup(tbl_MTG_Set[[#This Row],[Type Name]], tbl_MTG_Set_Type[Set Type], tbl_MTG_Set_Type[Heavy Printing Window Month Start], "(Set Type not found)", 0, 1)</f>
        <v/>
      </c>
      <c r="P372" s="28">
        <f>tbl_MTG_Set[[#This Row],[Released On]]+tbl_MTG_Set[[#This Row],[Heavy Printing Window Month Start]]*365.25/12</f>
        <v/>
      </c>
      <c r="Q372" s="19">
        <f>_xlfn.xlookup(tbl_MTG_Set[[#This Row],[Type Name]], tbl_MTG_Set_Type[Set Type], tbl_MTG_Set_Type[Heavy Printing Window Month End], "(Set Type not found)", 0, 1)</f>
        <v/>
      </c>
      <c r="R372" s="28">
        <f>tbl_MTG_Set[[#This Row],[Released On]]+tbl_MTG_Set[[#This Row],[Heavy Printing Window Month End]]*365.25/12</f>
        <v/>
      </c>
      <c r="S372" s="28">
        <f>AND(NOW()&gt;=tbl_MTG_Set[[#This Row],[Heavy Printing Window Start]], NOW()&lt;=tbl_MTG_Set[[#This Row],[Heavy Printing Window End]])</f>
        <v/>
      </c>
      <c r="T372" s="19">
        <f>_xlfn.xlookup(tbl_MTG_Set[[#This Row],[Type Name]], tbl_MTG_Set_Type[Set Type], tbl_MTG_Set_Type[Sell Window Month Start], "(Set Type not found)", 0, 1)</f>
        <v/>
      </c>
      <c r="U372" s="28">
        <f>tbl_MTG_Set[[#This Row],[Released On]]+tbl_MTG_Set[[#This Row],[Sell Window Month Start]]*365.25/12</f>
        <v/>
      </c>
      <c r="V372" s="19">
        <f>_xlfn.xlookup(tbl_MTG_Set[[#This Row],[Type Name]], tbl_MTG_Set_Type[Set Type], tbl_MTG_Set_Type[Sell Window Month End], "(Set Type not found)", 0, 1)</f>
        <v/>
      </c>
      <c r="W372" s="28">
        <f>tbl_MTG_Set[[#This Row],[Released On]]+tbl_MTG_Set[[#This Row],[Sell Window Month End]]*365.25/12</f>
        <v/>
      </c>
      <c r="X372" s="28">
        <f>AND(NOW()&gt;=tbl_MTG_Set[[#This Row],[Sell Window Start]], NOW()&lt;=tbl_MTG_Set[[#This Row],[Sell Window End]])</f>
        <v/>
      </c>
      <c r="AG372" s="23" t="n"/>
      <c r="AH372" s="23" t="n"/>
      <c r="AJ372" s="23">
        <f t="array" ref="AJ372:AJ372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372" s="23">
        <f t="array" ref="AK372:AK372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372" s="24">
        <f>_xlfn.xlookup(tbl_MTG_Set[[#This Row],[Play Booster Box Product Id]], tbl_Product[Product Id], tbl_Product[Pack Size])</f>
        <v/>
      </c>
      <c r="AM372" s="23">
        <f>(tbl_MTG_Set[[#This Row],[Play Booster Box Cost]]+v_Item_Shipping_Cost_In)/tbl_MTG_Set[[#This Row],[Play Booster Box Size]]</f>
        <v/>
      </c>
      <c r="AN372" s="23" t="n"/>
      <c r="AO372" s="23" t="n"/>
      <c r="AP372" s="23" t="n"/>
      <c r="AQ372" s="23" t="n"/>
      <c r="AT372" s="23">
        <f>tbl_MTG_Set[[#This Row],[Play Booster Sell Price CardMarket]]*tbl_MTG_Set[[#This Row],[Play Booster Expected Market Value]]/tbl_MTG_Set[[#This Row],[Play Boost Sealed Market Value]]</f>
        <v/>
      </c>
    </row>
    <row r="373" ht="15" customHeight="1" s="20">
      <c r="A373" s="19" t="n">
        <v>889</v>
      </c>
      <c r="B373" s="19" t="inlineStr">
        <is>
          <t>Friday Night Magic 2004 F04</t>
        </is>
      </c>
      <c r="C373" s="19" t="n">
        <v>12</v>
      </c>
      <c r="D373" s="28" t="n">
        <v>37987</v>
      </c>
      <c r="F373" s="19" t="inlineStr">
        <is>
          <t>en es fr de it pt ja ko ru 汉语 漢語</t>
        </is>
      </c>
      <c r="G373" s="19" t="n">
        <v>1724</v>
      </c>
      <c r="H373" s="19">
        <f>MONTH(NOW())+12*YEAR(NOW())-MONTH(tbl_MTG_Set[[#This Row],[Released On]])-12*YEAR(tbl_MTG_Set[[#This Row],[Released On]])</f>
        <v/>
      </c>
      <c r="I373" s="19">
        <f>_xlfn.xlookup(tbl_MTG_Set[[#This Row],[Type Name]], tbl_MTG_Set_Type[Set Type], tbl_MTG_Set_Type[Index], "(Set Type not found)")</f>
        <v/>
      </c>
      <c r="J373" s="19">
        <f>_xlfn.xlookup(tbl_MTG_Set[[#This Row],[Type Name]], tbl_MTG_Set_Type[Set Type], tbl_MTG_Set_Type[Buy Window Month Start], "(Set Type not found)")</f>
        <v/>
      </c>
      <c r="K373" s="28">
        <f>tbl_MTG_Set[[#This Row],[Released On]]+tbl_MTG_Set[[#This Row],[Buy Window Month Start]]*365.25/12</f>
        <v/>
      </c>
      <c r="L373" s="19">
        <f>_xlfn.xlookup(tbl_MTG_Set[[#This Row],[Type Name]], tbl_MTG_Set_Type[Set Type], tbl_MTG_Set_Type[Buy Window Month End], "(Set Type not found)", 0, 1)</f>
        <v/>
      </c>
      <c r="M373" s="28">
        <f>tbl_MTG_Set[[#This Row],[Released On]]+tbl_MTG_Set[[#This Row],[Buy Window Month End]]*365.25/12</f>
        <v/>
      </c>
      <c r="N373" s="28">
        <f>AND(NOW()&gt;=tbl_MTG_Set[[#This Row],[Buy Window Start]], NOW()&lt;=tbl_MTG_Set[[#This Row],[Buy Window End]])</f>
        <v/>
      </c>
      <c r="O373" s="19">
        <f>_xlfn.xlookup(tbl_MTG_Set[[#This Row],[Type Name]], tbl_MTG_Set_Type[Set Type], tbl_MTG_Set_Type[Heavy Printing Window Month Start], "(Set Type not found)", 0, 1)</f>
        <v/>
      </c>
      <c r="P373" s="28">
        <f>tbl_MTG_Set[[#This Row],[Released On]]+tbl_MTG_Set[[#This Row],[Heavy Printing Window Month Start]]*365.25/12</f>
        <v/>
      </c>
      <c r="Q373" s="19">
        <f>_xlfn.xlookup(tbl_MTG_Set[[#This Row],[Type Name]], tbl_MTG_Set_Type[Set Type], tbl_MTG_Set_Type[Heavy Printing Window Month End], "(Set Type not found)", 0, 1)</f>
        <v/>
      </c>
      <c r="R373" s="28">
        <f>tbl_MTG_Set[[#This Row],[Released On]]+tbl_MTG_Set[[#This Row],[Heavy Printing Window Month End]]*365.25/12</f>
        <v/>
      </c>
      <c r="S373" s="28">
        <f>AND(NOW()&gt;=tbl_MTG_Set[[#This Row],[Heavy Printing Window Start]], NOW()&lt;=tbl_MTG_Set[[#This Row],[Heavy Printing Window End]])</f>
        <v/>
      </c>
      <c r="T373" s="19">
        <f>_xlfn.xlookup(tbl_MTG_Set[[#This Row],[Type Name]], tbl_MTG_Set_Type[Set Type], tbl_MTG_Set_Type[Sell Window Month Start], "(Set Type not found)", 0, 1)</f>
        <v/>
      </c>
      <c r="U373" s="28">
        <f>tbl_MTG_Set[[#This Row],[Released On]]+tbl_MTG_Set[[#This Row],[Sell Window Month Start]]*365.25/12</f>
        <v/>
      </c>
      <c r="V373" s="19">
        <f>_xlfn.xlookup(tbl_MTG_Set[[#This Row],[Type Name]], tbl_MTG_Set_Type[Set Type], tbl_MTG_Set_Type[Sell Window Month End], "(Set Type not found)", 0, 1)</f>
        <v/>
      </c>
      <c r="W373" s="28">
        <f>tbl_MTG_Set[[#This Row],[Released On]]+tbl_MTG_Set[[#This Row],[Sell Window Month End]]*365.25/12</f>
        <v/>
      </c>
      <c r="X373" s="28">
        <f>AND(NOW()&gt;=tbl_MTG_Set[[#This Row],[Sell Window Start]], NOW()&lt;=tbl_MTG_Set[[#This Row],[Sell Window End]])</f>
        <v/>
      </c>
      <c r="AG373" s="23" t="n"/>
      <c r="AH373" s="23" t="n"/>
      <c r="AJ373" s="23">
        <f t="array" ref="AJ373:AJ373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373" s="23">
        <f t="array" ref="AK373:AK373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373" s="24">
        <f>_xlfn.xlookup(tbl_MTG_Set[[#This Row],[Play Booster Box Product Id]], tbl_Product[Product Id], tbl_Product[Pack Size])</f>
        <v/>
      </c>
      <c r="AM373" s="23">
        <f>(tbl_MTG_Set[[#This Row],[Play Booster Box Cost]]+v_Item_Shipping_Cost_In)/tbl_MTG_Set[[#This Row],[Play Booster Box Size]]</f>
        <v/>
      </c>
      <c r="AN373" s="23" t="n"/>
      <c r="AO373" s="23" t="n"/>
      <c r="AP373" s="23" t="n"/>
      <c r="AQ373" s="23" t="n"/>
      <c r="AT373" s="23">
        <f>tbl_MTG_Set[[#This Row],[Play Booster Sell Price CardMarket]]*tbl_MTG_Set[[#This Row],[Play Booster Expected Market Value]]/tbl_MTG_Set[[#This Row],[Play Boost Sealed Market Value]]</f>
        <v/>
      </c>
    </row>
    <row r="374" ht="15" customHeight="1" s="20">
      <c r="A374" s="19" t="n">
        <v>874</v>
      </c>
      <c r="B374" s="19" t="inlineStr">
        <is>
          <t>Friday Night Magic 2005 F05</t>
        </is>
      </c>
      <c r="C374" s="19" t="n">
        <v>12</v>
      </c>
      <c r="D374" s="28" t="n">
        <v>38353</v>
      </c>
      <c r="F374" s="19" t="inlineStr">
        <is>
          <t>en es fr de it pt ja ko ru 汉语 漢語</t>
        </is>
      </c>
      <c r="G374" s="19" t="n">
        <v>1694</v>
      </c>
      <c r="H374" s="19">
        <f>MONTH(NOW())+12*YEAR(NOW())-MONTH(tbl_MTG_Set[[#This Row],[Released On]])-12*YEAR(tbl_MTG_Set[[#This Row],[Released On]])</f>
        <v/>
      </c>
      <c r="I374" s="19">
        <f>_xlfn.xlookup(tbl_MTG_Set[[#This Row],[Type Name]], tbl_MTG_Set_Type[Set Type], tbl_MTG_Set_Type[Index], "(Set Type not found)")</f>
        <v/>
      </c>
      <c r="J374" s="19">
        <f>_xlfn.xlookup(tbl_MTG_Set[[#This Row],[Type Name]], tbl_MTG_Set_Type[Set Type], tbl_MTG_Set_Type[Buy Window Month Start], "(Set Type not found)")</f>
        <v/>
      </c>
      <c r="K374" s="28">
        <f>tbl_MTG_Set[[#This Row],[Released On]]+tbl_MTG_Set[[#This Row],[Buy Window Month Start]]*365.25/12</f>
        <v/>
      </c>
      <c r="L374" s="19">
        <f>_xlfn.xlookup(tbl_MTG_Set[[#This Row],[Type Name]], tbl_MTG_Set_Type[Set Type], tbl_MTG_Set_Type[Buy Window Month End], "(Set Type not found)", 0, 1)</f>
        <v/>
      </c>
      <c r="M374" s="28">
        <f>tbl_MTG_Set[[#This Row],[Released On]]+tbl_MTG_Set[[#This Row],[Buy Window Month End]]*365.25/12</f>
        <v/>
      </c>
      <c r="N374" s="28">
        <f>AND(NOW()&gt;=tbl_MTG_Set[[#This Row],[Buy Window Start]], NOW()&lt;=tbl_MTG_Set[[#This Row],[Buy Window End]])</f>
        <v/>
      </c>
      <c r="O374" s="19">
        <f>_xlfn.xlookup(tbl_MTG_Set[[#This Row],[Type Name]], tbl_MTG_Set_Type[Set Type], tbl_MTG_Set_Type[Heavy Printing Window Month Start], "(Set Type not found)", 0, 1)</f>
        <v/>
      </c>
      <c r="P374" s="28">
        <f>tbl_MTG_Set[[#This Row],[Released On]]+tbl_MTG_Set[[#This Row],[Heavy Printing Window Month Start]]*365.25/12</f>
        <v/>
      </c>
      <c r="Q374" s="19">
        <f>_xlfn.xlookup(tbl_MTG_Set[[#This Row],[Type Name]], tbl_MTG_Set_Type[Set Type], tbl_MTG_Set_Type[Heavy Printing Window Month End], "(Set Type not found)", 0, 1)</f>
        <v/>
      </c>
      <c r="R374" s="28">
        <f>tbl_MTG_Set[[#This Row],[Released On]]+tbl_MTG_Set[[#This Row],[Heavy Printing Window Month End]]*365.25/12</f>
        <v/>
      </c>
      <c r="S374" s="28">
        <f>AND(NOW()&gt;=tbl_MTG_Set[[#This Row],[Heavy Printing Window Start]], NOW()&lt;=tbl_MTG_Set[[#This Row],[Heavy Printing Window End]])</f>
        <v/>
      </c>
      <c r="T374" s="19">
        <f>_xlfn.xlookup(tbl_MTG_Set[[#This Row],[Type Name]], tbl_MTG_Set_Type[Set Type], tbl_MTG_Set_Type[Sell Window Month Start], "(Set Type not found)", 0, 1)</f>
        <v/>
      </c>
      <c r="U374" s="28">
        <f>tbl_MTG_Set[[#This Row],[Released On]]+tbl_MTG_Set[[#This Row],[Sell Window Month Start]]*365.25/12</f>
        <v/>
      </c>
      <c r="V374" s="19">
        <f>_xlfn.xlookup(tbl_MTG_Set[[#This Row],[Type Name]], tbl_MTG_Set_Type[Set Type], tbl_MTG_Set_Type[Sell Window Month End], "(Set Type not found)", 0, 1)</f>
        <v/>
      </c>
      <c r="W374" s="28">
        <f>tbl_MTG_Set[[#This Row],[Released On]]+tbl_MTG_Set[[#This Row],[Sell Window Month End]]*365.25/12</f>
        <v/>
      </c>
      <c r="X374" s="28">
        <f>AND(NOW()&gt;=tbl_MTG_Set[[#This Row],[Sell Window Start]], NOW()&lt;=tbl_MTG_Set[[#This Row],[Sell Window End]])</f>
        <v/>
      </c>
      <c r="AG374" s="23" t="n"/>
      <c r="AH374" s="23" t="n"/>
      <c r="AJ374" s="23">
        <f t="array" ref="AJ374:AJ374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374" s="23">
        <f t="array" ref="AK374:AK374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374" s="24">
        <f>_xlfn.xlookup(tbl_MTG_Set[[#This Row],[Play Booster Box Product Id]], tbl_Product[Product Id], tbl_Product[Pack Size])</f>
        <v/>
      </c>
      <c r="AM374" s="23">
        <f>(tbl_MTG_Set[[#This Row],[Play Booster Box Cost]]+v_Item_Shipping_Cost_In)/tbl_MTG_Set[[#This Row],[Play Booster Box Size]]</f>
        <v/>
      </c>
      <c r="AN374" s="23" t="n"/>
      <c r="AO374" s="23" t="n"/>
      <c r="AP374" s="23" t="n"/>
      <c r="AQ374" s="23" t="n"/>
      <c r="AT374" s="23">
        <f>tbl_MTG_Set[[#This Row],[Play Booster Sell Price CardMarket]]*tbl_MTG_Set[[#This Row],[Play Booster Expected Market Value]]/tbl_MTG_Set[[#This Row],[Play Boost Sealed Market Value]]</f>
        <v/>
      </c>
    </row>
    <row r="375" ht="15" customHeight="1" s="20">
      <c r="A375" s="19" t="n">
        <v>856</v>
      </c>
      <c r="B375" s="19" t="inlineStr">
        <is>
          <t>Friday Night Magic 2006 F06</t>
        </is>
      </c>
      <c r="C375" s="19" t="n">
        <v>12</v>
      </c>
      <c r="D375" s="28" t="n">
        <v>38718</v>
      </c>
      <c r="F375" s="19" t="inlineStr">
        <is>
          <t>en es fr de it pt ja ko ru 汉语 漢語</t>
        </is>
      </c>
      <c r="G375" s="19" t="n">
        <v>1658</v>
      </c>
      <c r="H375" s="19">
        <f>MONTH(NOW())+12*YEAR(NOW())-MONTH(tbl_MTG_Set[[#This Row],[Released On]])-12*YEAR(tbl_MTG_Set[[#This Row],[Released On]])</f>
        <v/>
      </c>
      <c r="I375" s="19">
        <f>_xlfn.xlookup(tbl_MTG_Set[[#This Row],[Type Name]], tbl_MTG_Set_Type[Set Type], tbl_MTG_Set_Type[Index], "(Set Type not found)")</f>
        <v/>
      </c>
      <c r="J375" s="19">
        <f>_xlfn.xlookup(tbl_MTG_Set[[#This Row],[Type Name]], tbl_MTG_Set_Type[Set Type], tbl_MTG_Set_Type[Buy Window Month Start], "(Set Type not found)")</f>
        <v/>
      </c>
      <c r="K375" s="28">
        <f>tbl_MTG_Set[[#This Row],[Released On]]+tbl_MTG_Set[[#This Row],[Buy Window Month Start]]*365.25/12</f>
        <v/>
      </c>
      <c r="L375" s="19">
        <f>_xlfn.xlookup(tbl_MTG_Set[[#This Row],[Type Name]], tbl_MTG_Set_Type[Set Type], tbl_MTG_Set_Type[Buy Window Month End], "(Set Type not found)", 0, 1)</f>
        <v/>
      </c>
      <c r="M375" s="28">
        <f>tbl_MTG_Set[[#This Row],[Released On]]+tbl_MTG_Set[[#This Row],[Buy Window Month End]]*365.25/12</f>
        <v/>
      </c>
      <c r="N375" s="28">
        <f>AND(NOW()&gt;=tbl_MTG_Set[[#This Row],[Buy Window Start]], NOW()&lt;=tbl_MTG_Set[[#This Row],[Buy Window End]])</f>
        <v/>
      </c>
      <c r="O375" s="19">
        <f>_xlfn.xlookup(tbl_MTG_Set[[#This Row],[Type Name]], tbl_MTG_Set_Type[Set Type], tbl_MTG_Set_Type[Heavy Printing Window Month Start], "(Set Type not found)", 0, 1)</f>
        <v/>
      </c>
      <c r="P375" s="28">
        <f>tbl_MTG_Set[[#This Row],[Released On]]+tbl_MTG_Set[[#This Row],[Heavy Printing Window Month Start]]*365.25/12</f>
        <v/>
      </c>
      <c r="Q375" s="19">
        <f>_xlfn.xlookup(tbl_MTG_Set[[#This Row],[Type Name]], tbl_MTG_Set_Type[Set Type], tbl_MTG_Set_Type[Heavy Printing Window Month End], "(Set Type not found)", 0, 1)</f>
        <v/>
      </c>
      <c r="R375" s="28">
        <f>tbl_MTG_Set[[#This Row],[Released On]]+tbl_MTG_Set[[#This Row],[Heavy Printing Window Month End]]*365.25/12</f>
        <v/>
      </c>
      <c r="S375" s="28">
        <f>AND(NOW()&gt;=tbl_MTG_Set[[#This Row],[Heavy Printing Window Start]], NOW()&lt;=tbl_MTG_Set[[#This Row],[Heavy Printing Window End]])</f>
        <v/>
      </c>
      <c r="T375" s="19">
        <f>_xlfn.xlookup(tbl_MTG_Set[[#This Row],[Type Name]], tbl_MTG_Set_Type[Set Type], tbl_MTG_Set_Type[Sell Window Month Start], "(Set Type not found)", 0, 1)</f>
        <v/>
      </c>
      <c r="U375" s="28">
        <f>tbl_MTG_Set[[#This Row],[Released On]]+tbl_MTG_Set[[#This Row],[Sell Window Month Start]]*365.25/12</f>
        <v/>
      </c>
      <c r="V375" s="19">
        <f>_xlfn.xlookup(tbl_MTG_Set[[#This Row],[Type Name]], tbl_MTG_Set_Type[Set Type], tbl_MTG_Set_Type[Sell Window Month End], "(Set Type not found)", 0, 1)</f>
        <v/>
      </c>
      <c r="W375" s="28">
        <f>tbl_MTG_Set[[#This Row],[Released On]]+tbl_MTG_Set[[#This Row],[Sell Window Month End]]*365.25/12</f>
        <v/>
      </c>
      <c r="X375" s="28">
        <f>AND(NOW()&gt;=tbl_MTG_Set[[#This Row],[Sell Window Start]], NOW()&lt;=tbl_MTG_Set[[#This Row],[Sell Window End]])</f>
        <v/>
      </c>
      <c r="AG375" s="23" t="n"/>
      <c r="AH375" s="23" t="n"/>
      <c r="AJ375" s="23">
        <f t="array" ref="AJ375:AJ375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375" s="23">
        <f t="array" ref="AK375:AK375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375" s="24">
        <f>_xlfn.xlookup(tbl_MTG_Set[[#This Row],[Play Booster Box Product Id]], tbl_Product[Product Id], tbl_Product[Pack Size])</f>
        <v/>
      </c>
      <c r="AM375" s="23">
        <f>(tbl_MTG_Set[[#This Row],[Play Booster Box Cost]]+v_Item_Shipping_Cost_In)/tbl_MTG_Set[[#This Row],[Play Booster Box Size]]</f>
        <v/>
      </c>
      <c r="AN375" s="23" t="n"/>
      <c r="AO375" s="23" t="n"/>
      <c r="AP375" s="23" t="n"/>
      <c r="AQ375" s="23" t="n"/>
      <c r="AT375" s="23">
        <f>tbl_MTG_Set[[#This Row],[Play Booster Sell Price CardMarket]]*tbl_MTG_Set[[#This Row],[Play Booster Expected Market Value]]/tbl_MTG_Set[[#This Row],[Play Boost Sealed Market Value]]</f>
        <v/>
      </c>
    </row>
    <row r="376" ht="15" customHeight="1" s="20">
      <c r="A376" s="19" t="n">
        <v>840</v>
      </c>
      <c r="B376" s="19" t="inlineStr">
        <is>
          <t>Friday Night Magic 2007 F07</t>
        </is>
      </c>
      <c r="C376" s="19" t="n">
        <v>12</v>
      </c>
      <c r="D376" s="28" t="n">
        <v>39083</v>
      </c>
      <c r="F376" s="19" t="inlineStr">
        <is>
          <t>en es fr de it pt ja ko ru 汉语 漢語</t>
        </is>
      </c>
      <c r="G376" s="19" t="n">
        <v>1626</v>
      </c>
      <c r="H376" s="19">
        <f>MONTH(NOW())+12*YEAR(NOW())-MONTH(tbl_MTG_Set[[#This Row],[Released On]])-12*YEAR(tbl_MTG_Set[[#This Row],[Released On]])</f>
        <v/>
      </c>
      <c r="I376" s="19">
        <f>_xlfn.xlookup(tbl_MTG_Set[[#This Row],[Type Name]], tbl_MTG_Set_Type[Set Type], tbl_MTG_Set_Type[Index], "(Set Type not found)")</f>
        <v/>
      </c>
      <c r="J376" s="19">
        <f>_xlfn.xlookup(tbl_MTG_Set[[#This Row],[Type Name]], tbl_MTG_Set_Type[Set Type], tbl_MTG_Set_Type[Buy Window Month Start], "(Set Type not found)")</f>
        <v/>
      </c>
      <c r="K376" s="28">
        <f>tbl_MTG_Set[[#This Row],[Released On]]+tbl_MTG_Set[[#This Row],[Buy Window Month Start]]*365.25/12</f>
        <v/>
      </c>
      <c r="L376" s="19">
        <f>_xlfn.xlookup(tbl_MTG_Set[[#This Row],[Type Name]], tbl_MTG_Set_Type[Set Type], tbl_MTG_Set_Type[Buy Window Month End], "(Set Type not found)", 0, 1)</f>
        <v/>
      </c>
      <c r="M376" s="28">
        <f>tbl_MTG_Set[[#This Row],[Released On]]+tbl_MTG_Set[[#This Row],[Buy Window Month End]]*365.25/12</f>
        <v/>
      </c>
      <c r="N376" s="28">
        <f>AND(NOW()&gt;=tbl_MTG_Set[[#This Row],[Buy Window Start]], NOW()&lt;=tbl_MTG_Set[[#This Row],[Buy Window End]])</f>
        <v/>
      </c>
      <c r="O376" s="19">
        <f>_xlfn.xlookup(tbl_MTG_Set[[#This Row],[Type Name]], tbl_MTG_Set_Type[Set Type], tbl_MTG_Set_Type[Heavy Printing Window Month Start], "(Set Type not found)", 0, 1)</f>
        <v/>
      </c>
      <c r="P376" s="28">
        <f>tbl_MTG_Set[[#This Row],[Released On]]+tbl_MTG_Set[[#This Row],[Heavy Printing Window Month Start]]*365.25/12</f>
        <v/>
      </c>
      <c r="Q376" s="19">
        <f>_xlfn.xlookup(tbl_MTG_Set[[#This Row],[Type Name]], tbl_MTG_Set_Type[Set Type], tbl_MTG_Set_Type[Heavy Printing Window Month End], "(Set Type not found)", 0, 1)</f>
        <v/>
      </c>
      <c r="R376" s="28">
        <f>tbl_MTG_Set[[#This Row],[Released On]]+tbl_MTG_Set[[#This Row],[Heavy Printing Window Month End]]*365.25/12</f>
        <v/>
      </c>
      <c r="S376" s="28">
        <f>AND(NOW()&gt;=tbl_MTG_Set[[#This Row],[Heavy Printing Window Start]], NOW()&lt;=tbl_MTG_Set[[#This Row],[Heavy Printing Window End]])</f>
        <v/>
      </c>
      <c r="T376" s="19">
        <f>_xlfn.xlookup(tbl_MTG_Set[[#This Row],[Type Name]], tbl_MTG_Set_Type[Set Type], tbl_MTG_Set_Type[Sell Window Month Start], "(Set Type not found)", 0, 1)</f>
        <v/>
      </c>
      <c r="U376" s="28">
        <f>tbl_MTG_Set[[#This Row],[Released On]]+tbl_MTG_Set[[#This Row],[Sell Window Month Start]]*365.25/12</f>
        <v/>
      </c>
      <c r="V376" s="19">
        <f>_xlfn.xlookup(tbl_MTG_Set[[#This Row],[Type Name]], tbl_MTG_Set_Type[Set Type], tbl_MTG_Set_Type[Sell Window Month End], "(Set Type not found)", 0, 1)</f>
        <v/>
      </c>
      <c r="W376" s="28">
        <f>tbl_MTG_Set[[#This Row],[Released On]]+tbl_MTG_Set[[#This Row],[Sell Window Month End]]*365.25/12</f>
        <v/>
      </c>
      <c r="X376" s="28">
        <f>AND(NOW()&gt;=tbl_MTG_Set[[#This Row],[Sell Window Start]], NOW()&lt;=tbl_MTG_Set[[#This Row],[Sell Window End]])</f>
        <v/>
      </c>
      <c r="AG376" s="23" t="n"/>
      <c r="AH376" s="23" t="n"/>
      <c r="AJ376" s="23">
        <f t="array" ref="AJ376:AJ376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376" s="23">
        <f t="array" ref="AK376:AK376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376" s="24">
        <f>_xlfn.xlookup(tbl_MTG_Set[[#This Row],[Play Booster Box Product Id]], tbl_Product[Product Id], tbl_Product[Pack Size])</f>
        <v/>
      </c>
      <c r="AM376" s="23">
        <f>(tbl_MTG_Set[[#This Row],[Play Booster Box Cost]]+v_Item_Shipping_Cost_In)/tbl_MTG_Set[[#This Row],[Play Booster Box Size]]</f>
        <v/>
      </c>
      <c r="AN376" s="23" t="n"/>
      <c r="AO376" s="23" t="n"/>
      <c r="AP376" s="23" t="n"/>
      <c r="AQ376" s="23" t="n"/>
      <c r="AT376" s="23">
        <f>tbl_MTG_Set[[#This Row],[Play Booster Sell Price CardMarket]]*tbl_MTG_Set[[#This Row],[Play Booster Expected Market Value]]/tbl_MTG_Set[[#This Row],[Play Boost Sealed Market Value]]</f>
        <v/>
      </c>
    </row>
    <row r="377" ht="15" customHeight="1" s="20">
      <c r="A377" s="19" t="n">
        <v>820</v>
      </c>
      <c r="B377" s="19" t="inlineStr">
        <is>
          <t>Friday Night Magic 2008 F08</t>
        </is>
      </c>
      <c r="C377" s="19" t="n">
        <v>12</v>
      </c>
      <c r="D377" s="28" t="n">
        <v>39448</v>
      </c>
      <c r="F377" s="19" t="inlineStr">
        <is>
          <t>en es fr de it pt ja ko ru 汉语 漢語</t>
        </is>
      </c>
      <c r="G377" s="19" t="n">
        <v>1586</v>
      </c>
      <c r="H377" s="19">
        <f>MONTH(NOW())+12*YEAR(NOW())-MONTH(tbl_MTG_Set[[#This Row],[Released On]])-12*YEAR(tbl_MTG_Set[[#This Row],[Released On]])</f>
        <v/>
      </c>
      <c r="I377" s="19">
        <f>_xlfn.xlookup(tbl_MTG_Set[[#This Row],[Type Name]], tbl_MTG_Set_Type[Set Type], tbl_MTG_Set_Type[Index], "(Set Type not found)")</f>
        <v/>
      </c>
      <c r="J377" s="19">
        <f>_xlfn.xlookup(tbl_MTG_Set[[#This Row],[Type Name]], tbl_MTG_Set_Type[Set Type], tbl_MTG_Set_Type[Buy Window Month Start], "(Set Type not found)")</f>
        <v/>
      </c>
      <c r="K377" s="28">
        <f>tbl_MTG_Set[[#This Row],[Released On]]+tbl_MTG_Set[[#This Row],[Buy Window Month Start]]*365.25/12</f>
        <v/>
      </c>
      <c r="L377" s="19">
        <f>_xlfn.xlookup(tbl_MTG_Set[[#This Row],[Type Name]], tbl_MTG_Set_Type[Set Type], tbl_MTG_Set_Type[Buy Window Month End], "(Set Type not found)", 0, 1)</f>
        <v/>
      </c>
      <c r="M377" s="28">
        <f>tbl_MTG_Set[[#This Row],[Released On]]+tbl_MTG_Set[[#This Row],[Buy Window Month End]]*365.25/12</f>
        <v/>
      </c>
      <c r="N377" s="28">
        <f>AND(NOW()&gt;=tbl_MTG_Set[[#This Row],[Buy Window Start]], NOW()&lt;=tbl_MTG_Set[[#This Row],[Buy Window End]])</f>
        <v/>
      </c>
      <c r="O377" s="19">
        <f>_xlfn.xlookup(tbl_MTG_Set[[#This Row],[Type Name]], tbl_MTG_Set_Type[Set Type], tbl_MTG_Set_Type[Heavy Printing Window Month Start], "(Set Type not found)", 0, 1)</f>
        <v/>
      </c>
      <c r="P377" s="28">
        <f>tbl_MTG_Set[[#This Row],[Released On]]+tbl_MTG_Set[[#This Row],[Heavy Printing Window Month Start]]*365.25/12</f>
        <v/>
      </c>
      <c r="Q377" s="19">
        <f>_xlfn.xlookup(tbl_MTG_Set[[#This Row],[Type Name]], tbl_MTG_Set_Type[Set Type], tbl_MTG_Set_Type[Heavy Printing Window Month End], "(Set Type not found)", 0, 1)</f>
        <v/>
      </c>
      <c r="R377" s="28">
        <f>tbl_MTG_Set[[#This Row],[Released On]]+tbl_MTG_Set[[#This Row],[Heavy Printing Window Month End]]*365.25/12</f>
        <v/>
      </c>
      <c r="S377" s="28">
        <f>AND(NOW()&gt;=tbl_MTG_Set[[#This Row],[Heavy Printing Window Start]], NOW()&lt;=tbl_MTG_Set[[#This Row],[Heavy Printing Window End]])</f>
        <v/>
      </c>
      <c r="T377" s="19">
        <f>_xlfn.xlookup(tbl_MTG_Set[[#This Row],[Type Name]], tbl_MTG_Set_Type[Set Type], tbl_MTG_Set_Type[Sell Window Month Start], "(Set Type not found)", 0, 1)</f>
        <v/>
      </c>
      <c r="U377" s="28">
        <f>tbl_MTG_Set[[#This Row],[Released On]]+tbl_MTG_Set[[#This Row],[Sell Window Month Start]]*365.25/12</f>
        <v/>
      </c>
      <c r="V377" s="19">
        <f>_xlfn.xlookup(tbl_MTG_Set[[#This Row],[Type Name]], tbl_MTG_Set_Type[Set Type], tbl_MTG_Set_Type[Sell Window Month End], "(Set Type not found)", 0, 1)</f>
        <v/>
      </c>
      <c r="W377" s="28">
        <f>tbl_MTG_Set[[#This Row],[Released On]]+tbl_MTG_Set[[#This Row],[Sell Window Month End]]*365.25/12</f>
        <v/>
      </c>
      <c r="X377" s="28">
        <f>AND(NOW()&gt;=tbl_MTG_Set[[#This Row],[Sell Window Start]], NOW()&lt;=tbl_MTG_Set[[#This Row],[Sell Window End]])</f>
        <v/>
      </c>
      <c r="AG377" s="23" t="n"/>
      <c r="AH377" s="23" t="n"/>
      <c r="AJ377" s="23">
        <f t="array" ref="AJ377:AJ377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377" s="23">
        <f t="array" ref="AK377:AK377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377" s="24">
        <f>_xlfn.xlookup(tbl_MTG_Set[[#This Row],[Play Booster Box Product Id]], tbl_Product[Product Id], tbl_Product[Pack Size])</f>
        <v/>
      </c>
      <c r="AM377" s="23">
        <f>(tbl_MTG_Set[[#This Row],[Play Booster Box Cost]]+v_Item_Shipping_Cost_In)/tbl_MTG_Set[[#This Row],[Play Booster Box Size]]</f>
        <v/>
      </c>
      <c r="AN377" s="23" t="n"/>
      <c r="AO377" s="23" t="n"/>
      <c r="AP377" s="23" t="n"/>
      <c r="AQ377" s="23" t="n"/>
      <c r="AT377" s="23">
        <f>tbl_MTG_Set[[#This Row],[Play Booster Sell Price CardMarket]]*tbl_MTG_Set[[#This Row],[Play Booster Expected Market Value]]/tbl_MTG_Set[[#This Row],[Play Boost Sealed Market Value]]</f>
        <v/>
      </c>
    </row>
    <row r="378" ht="15" customHeight="1" s="20">
      <c r="A378" s="19" t="n">
        <v>798</v>
      </c>
      <c r="B378" s="19" t="inlineStr">
        <is>
          <t>Friday Night Magic 2009 F09</t>
        </is>
      </c>
      <c r="C378" s="19" t="n">
        <v>12</v>
      </c>
      <c r="D378" s="28" t="n">
        <v>39814</v>
      </c>
      <c r="F378" s="19" t="inlineStr">
        <is>
          <t>en es fr de it pt ja ko ru 汉语 漢語</t>
        </is>
      </c>
      <c r="G378" s="19" t="n">
        <v>1542</v>
      </c>
      <c r="H378" s="19">
        <f>MONTH(NOW())+12*YEAR(NOW())-MONTH(tbl_MTG_Set[[#This Row],[Released On]])-12*YEAR(tbl_MTG_Set[[#This Row],[Released On]])</f>
        <v/>
      </c>
      <c r="I378" s="19">
        <f>_xlfn.xlookup(tbl_MTG_Set[[#This Row],[Type Name]], tbl_MTG_Set_Type[Set Type], tbl_MTG_Set_Type[Index], "(Set Type not found)")</f>
        <v/>
      </c>
      <c r="J378" s="19">
        <f>_xlfn.xlookup(tbl_MTG_Set[[#This Row],[Type Name]], tbl_MTG_Set_Type[Set Type], tbl_MTG_Set_Type[Buy Window Month Start], "(Set Type not found)")</f>
        <v/>
      </c>
      <c r="K378" s="28">
        <f>tbl_MTG_Set[[#This Row],[Released On]]+tbl_MTG_Set[[#This Row],[Buy Window Month Start]]*365.25/12</f>
        <v/>
      </c>
      <c r="L378" s="19">
        <f>_xlfn.xlookup(tbl_MTG_Set[[#This Row],[Type Name]], tbl_MTG_Set_Type[Set Type], tbl_MTG_Set_Type[Buy Window Month End], "(Set Type not found)", 0, 1)</f>
        <v/>
      </c>
      <c r="M378" s="28">
        <f>tbl_MTG_Set[[#This Row],[Released On]]+tbl_MTG_Set[[#This Row],[Buy Window Month End]]*365.25/12</f>
        <v/>
      </c>
      <c r="N378" s="28">
        <f>AND(NOW()&gt;=tbl_MTG_Set[[#This Row],[Buy Window Start]], NOW()&lt;=tbl_MTG_Set[[#This Row],[Buy Window End]])</f>
        <v/>
      </c>
      <c r="O378" s="19">
        <f>_xlfn.xlookup(tbl_MTG_Set[[#This Row],[Type Name]], tbl_MTG_Set_Type[Set Type], tbl_MTG_Set_Type[Heavy Printing Window Month Start], "(Set Type not found)", 0, 1)</f>
        <v/>
      </c>
      <c r="P378" s="28">
        <f>tbl_MTG_Set[[#This Row],[Released On]]+tbl_MTG_Set[[#This Row],[Heavy Printing Window Month Start]]*365.25/12</f>
        <v/>
      </c>
      <c r="Q378" s="19">
        <f>_xlfn.xlookup(tbl_MTG_Set[[#This Row],[Type Name]], tbl_MTG_Set_Type[Set Type], tbl_MTG_Set_Type[Heavy Printing Window Month End], "(Set Type not found)", 0, 1)</f>
        <v/>
      </c>
      <c r="R378" s="28">
        <f>tbl_MTG_Set[[#This Row],[Released On]]+tbl_MTG_Set[[#This Row],[Heavy Printing Window Month End]]*365.25/12</f>
        <v/>
      </c>
      <c r="S378" s="28">
        <f>AND(NOW()&gt;=tbl_MTG_Set[[#This Row],[Heavy Printing Window Start]], NOW()&lt;=tbl_MTG_Set[[#This Row],[Heavy Printing Window End]])</f>
        <v/>
      </c>
      <c r="T378" s="19">
        <f>_xlfn.xlookup(tbl_MTG_Set[[#This Row],[Type Name]], tbl_MTG_Set_Type[Set Type], tbl_MTG_Set_Type[Sell Window Month Start], "(Set Type not found)", 0, 1)</f>
        <v/>
      </c>
      <c r="U378" s="28">
        <f>tbl_MTG_Set[[#This Row],[Released On]]+tbl_MTG_Set[[#This Row],[Sell Window Month Start]]*365.25/12</f>
        <v/>
      </c>
      <c r="V378" s="19">
        <f>_xlfn.xlookup(tbl_MTG_Set[[#This Row],[Type Name]], tbl_MTG_Set_Type[Set Type], tbl_MTG_Set_Type[Sell Window Month End], "(Set Type not found)", 0, 1)</f>
        <v/>
      </c>
      <c r="W378" s="28">
        <f>tbl_MTG_Set[[#This Row],[Released On]]+tbl_MTG_Set[[#This Row],[Sell Window Month End]]*365.25/12</f>
        <v/>
      </c>
      <c r="X378" s="28">
        <f>AND(NOW()&gt;=tbl_MTG_Set[[#This Row],[Sell Window Start]], NOW()&lt;=tbl_MTG_Set[[#This Row],[Sell Window End]])</f>
        <v/>
      </c>
      <c r="AG378" s="23" t="n"/>
      <c r="AH378" s="23" t="n"/>
      <c r="AJ378" s="23">
        <f t="array" ref="AJ378:AJ378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378" s="23">
        <f t="array" ref="AK378:AK378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378" s="24">
        <f>_xlfn.xlookup(tbl_MTG_Set[[#This Row],[Play Booster Box Product Id]], tbl_Product[Product Id], tbl_Product[Pack Size])</f>
        <v/>
      </c>
      <c r="AM378" s="23">
        <f>(tbl_MTG_Set[[#This Row],[Play Booster Box Cost]]+v_Item_Shipping_Cost_In)/tbl_MTG_Set[[#This Row],[Play Booster Box Size]]</f>
        <v/>
      </c>
      <c r="AN378" s="23" t="n"/>
      <c r="AO378" s="23" t="n"/>
      <c r="AP378" s="23" t="n"/>
      <c r="AQ378" s="23" t="n"/>
      <c r="AT378" s="23">
        <f>tbl_MTG_Set[[#This Row],[Play Booster Sell Price CardMarket]]*tbl_MTG_Set[[#This Row],[Play Booster Expected Market Value]]/tbl_MTG_Set[[#This Row],[Play Boost Sealed Market Value]]</f>
        <v/>
      </c>
    </row>
    <row r="379" ht="15" customHeight="1" s="20">
      <c r="A379" s="19" t="n">
        <v>772</v>
      </c>
      <c r="B379" s="19" t="inlineStr">
        <is>
          <t>Friday Night Magic 2010 F10</t>
        </is>
      </c>
      <c r="C379" s="19" t="n">
        <v>12</v>
      </c>
      <c r="D379" s="28" t="n">
        <v>40179</v>
      </c>
      <c r="F379" s="19" t="inlineStr">
        <is>
          <t>en es fr de it pt ja ko ru 汉语 漢語</t>
        </is>
      </c>
      <c r="G379" s="19" t="n">
        <v>1490</v>
      </c>
      <c r="H379" s="19">
        <f>MONTH(NOW())+12*YEAR(NOW())-MONTH(tbl_MTG_Set[[#This Row],[Released On]])-12*YEAR(tbl_MTG_Set[[#This Row],[Released On]])</f>
        <v/>
      </c>
      <c r="I379" s="19">
        <f>_xlfn.xlookup(tbl_MTG_Set[[#This Row],[Type Name]], tbl_MTG_Set_Type[Set Type], tbl_MTG_Set_Type[Index], "(Set Type not found)")</f>
        <v/>
      </c>
      <c r="J379" s="19">
        <f>_xlfn.xlookup(tbl_MTG_Set[[#This Row],[Type Name]], tbl_MTG_Set_Type[Set Type], tbl_MTG_Set_Type[Buy Window Month Start], "(Set Type not found)")</f>
        <v/>
      </c>
      <c r="K379" s="28">
        <f>tbl_MTG_Set[[#This Row],[Released On]]+tbl_MTG_Set[[#This Row],[Buy Window Month Start]]*365.25/12</f>
        <v/>
      </c>
      <c r="L379" s="19">
        <f>_xlfn.xlookup(tbl_MTG_Set[[#This Row],[Type Name]], tbl_MTG_Set_Type[Set Type], tbl_MTG_Set_Type[Buy Window Month End], "(Set Type not found)", 0, 1)</f>
        <v/>
      </c>
      <c r="M379" s="28">
        <f>tbl_MTG_Set[[#This Row],[Released On]]+tbl_MTG_Set[[#This Row],[Buy Window Month End]]*365.25/12</f>
        <v/>
      </c>
      <c r="N379" s="28">
        <f>AND(NOW()&gt;=tbl_MTG_Set[[#This Row],[Buy Window Start]], NOW()&lt;=tbl_MTG_Set[[#This Row],[Buy Window End]])</f>
        <v/>
      </c>
      <c r="O379" s="19">
        <f>_xlfn.xlookup(tbl_MTG_Set[[#This Row],[Type Name]], tbl_MTG_Set_Type[Set Type], tbl_MTG_Set_Type[Heavy Printing Window Month Start], "(Set Type not found)", 0, 1)</f>
        <v/>
      </c>
      <c r="P379" s="28">
        <f>tbl_MTG_Set[[#This Row],[Released On]]+tbl_MTG_Set[[#This Row],[Heavy Printing Window Month Start]]*365.25/12</f>
        <v/>
      </c>
      <c r="Q379" s="19">
        <f>_xlfn.xlookup(tbl_MTG_Set[[#This Row],[Type Name]], tbl_MTG_Set_Type[Set Type], tbl_MTG_Set_Type[Heavy Printing Window Month End], "(Set Type not found)", 0, 1)</f>
        <v/>
      </c>
      <c r="R379" s="28">
        <f>tbl_MTG_Set[[#This Row],[Released On]]+tbl_MTG_Set[[#This Row],[Heavy Printing Window Month End]]*365.25/12</f>
        <v/>
      </c>
      <c r="S379" s="28">
        <f>AND(NOW()&gt;=tbl_MTG_Set[[#This Row],[Heavy Printing Window Start]], NOW()&lt;=tbl_MTG_Set[[#This Row],[Heavy Printing Window End]])</f>
        <v/>
      </c>
      <c r="T379" s="19">
        <f>_xlfn.xlookup(tbl_MTG_Set[[#This Row],[Type Name]], tbl_MTG_Set_Type[Set Type], tbl_MTG_Set_Type[Sell Window Month Start], "(Set Type not found)", 0, 1)</f>
        <v/>
      </c>
      <c r="U379" s="28">
        <f>tbl_MTG_Set[[#This Row],[Released On]]+tbl_MTG_Set[[#This Row],[Sell Window Month Start]]*365.25/12</f>
        <v/>
      </c>
      <c r="V379" s="19">
        <f>_xlfn.xlookup(tbl_MTG_Set[[#This Row],[Type Name]], tbl_MTG_Set_Type[Set Type], tbl_MTG_Set_Type[Sell Window Month End], "(Set Type not found)", 0, 1)</f>
        <v/>
      </c>
      <c r="W379" s="28">
        <f>tbl_MTG_Set[[#This Row],[Released On]]+tbl_MTG_Set[[#This Row],[Sell Window Month End]]*365.25/12</f>
        <v/>
      </c>
      <c r="X379" s="28">
        <f>AND(NOW()&gt;=tbl_MTG_Set[[#This Row],[Sell Window Start]], NOW()&lt;=tbl_MTG_Set[[#This Row],[Sell Window End]])</f>
        <v/>
      </c>
      <c r="AG379" s="23" t="n"/>
      <c r="AH379" s="23" t="n"/>
      <c r="AJ379" s="23">
        <f t="array" ref="AJ379:AJ379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379" s="23">
        <f t="array" ref="AK379:AK379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379" s="24">
        <f>_xlfn.xlookup(tbl_MTG_Set[[#This Row],[Play Booster Box Product Id]], tbl_Product[Product Id], tbl_Product[Pack Size])</f>
        <v/>
      </c>
      <c r="AM379" s="23">
        <f>(tbl_MTG_Set[[#This Row],[Play Booster Box Cost]]+v_Item_Shipping_Cost_In)/tbl_MTG_Set[[#This Row],[Play Booster Box Size]]</f>
        <v/>
      </c>
      <c r="AN379" s="23" t="n"/>
      <c r="AO379" s="23" t="n"/>
      <c r="AP379" s="23" t="n"/>
      <c r="AQ379" s="23" t="n"/>
      <c r="AT379" s="23">
        <f>tbl_MTG_Set[[#This Row],[Play Booster Sell Price CardMarket]]*tbl_MTG_Set[[#This Row],[Play Booster Expected Market Value]]/tbl_MTG_Set[[#This Row],[Play Boost Sealed Market Value]]</f>
        <v/>
      </c>
    </row>
    <row r="380" ht="15" customHeight="1" s="20">
      <c r="A380" s="19" t="n">
        <v>745</v>
      </c>
      <c r="B380" s="19" t="inlineStr">
        <is>
          <t>Friday Night Magic 2011 F11</t>
        </is>
      </c>
      <c r="C380" s="19" t="n">
        <v>12</v>
      </c>
      <c r="D380" s="28" t="n">
        <v>40544</v>
      </c>
      <c r="F380" s="19" t="inlineStr">
        <is>
          <t>en es fr de it pt ja ko ru 汉语 漢語</t>
        </is>
      </c>
      <c r="G380" s="19" t="n">
        <v>1436</v>
      </c>
      <c r="H380" s="19">
        <f>MONTH(NOW())+12*YEAR(NOW())-MONTH(tbl_MTG_Set[[#This Row],[Released On]])-12*YEAR(tbl_MTG_Set[[#This Row],[Released On]])</f>
        <v/>
      </c>
      <c r="I380" s="19">
        <f>_xlfn.xlookup(tbl_MTG_Set[[#This Row],[Type Name]], tbl_MTG_Set_Type[Set Type], tbl_MTG_Set_Type[Index], "(Set Type not found)")</f>
        <v/>
      </c>
      <c r="J380" s="19">
        <f>_xlfn.xlookup(tbl_MTG_Set[[#This Row],[Type Name]], tbl_MTG_Set_Type[Set Type], tbl_MTG_Set_Type[Buy Window Month Start], "(Set Type not found)")</f>
        <v/>
      </c>
      <c r="K380" s="28">
        <f>tbl_MTG_Set[[#This Row],[Released On]]+tbl_MTG_Set[[#This Row],[Buy Window Month Start]]*365.25/12</f>
        <v/>
      </c>
      <c r="L380" s="19">
        <f>_xlfn.xlookup(tbl_MTG_Set[[#This Row],[Type Name]], tbl_MTG_Set_Type[Set Type], tbl_MTG_Set_Type[Buy Window Month End], "(Set Type not found)", 0, 1)</f>
        <v/>
      </c>
      <c r="M380" s="28">
        <f>tbl_MTG_Set[[#This Row],[Released On]]+tbl_MTG_Set[[#This Row],[Buy Window Month End]]*365.25/12</f>
        <v/>
      </c>
      <c r="N380" s="28">
        <f>AND(NOW()&gt;=tbl_MTG_Set[[#This Row],[Buy Window Start]], NOW()&lt;=tbl_MTG_Set[[#This Row],[Buy Window End]])</f>
        <v/>
      </c>
      <c r="O380" s="19">
        <f>_xlfn.xlookup(tbl_MTG_Set[[#This Row],[Type Name]], tbl_MTG_Set_Type[Set Type], tbl_MTG_Set_Type[Heavy Printing Window Month Start], "(Set Type not found)", 0, 1)</f>
        <v/>
      </c>
      <c r="P380" s="28">
        <f>tbl_MTG_Set[[#This Row],[Released On]]+tbl_MTG_Set[[#This Row],[Heavy Printing Window Month Start]]*365.25/12</f>
        <v/>
      </c>
      <c r="Q380" s="19">
        <f>_xlfn.xlookup(tbl_MTG_Set[[#This Row],[Type Name]], tbl_MTG_Set_Type[Set Type], tbl_MTG_Set_Type[Heavy Printing Window Month End], "(Set Type not found)", 0, 1)</f>
        <v/>
      </c>
      <c r="R380" s="28">
        <f>tbl_MTG_Set[[#This Row],[Released On]]+tbl_MTG_Set[[#This Row],[Heavy Printing Window Month End]]*365.25/12</f>
        <v/>
      </c>
      <c r="S380" s="28">
        <f>AND(NOW()&gt;=tbl_MTG_Set[[#This Row],[Heavy Printing Window Start]], NOW()&lt;=tbl_MTG_Set[[#This Row],[Heavy Printing Window End]])</f>
        <v/>
      </c>
      <c r="T380" s="19">
        <f>_xlfn.xlookup(tbl_MTG_Set[[#This Row],[Type Name]], tbl_MTG_Set_Type[Set Type], tbl_MTG_Set_Type[Sell Window Month Start], "(Set Type not found)", 0, 1)</f>
        <v/>
      </c>
      <c r="U380" s="28">
        <f>tbl_MTG_Set[[#This Row],[Released On]]+tbl_MTG_Set[[#This Row],[Sell Window Month Start]]*365.25/12</f>
        <v/>
      </c>
      <c r="V380" s="19">
        <f>_xlfn.xlookup(tbl_MTG_Set[[#This Row],[Type Name]], tbl_MTG_Set_Type[Set Type], tbl_MTG_Set_Type[Sell Window Month End], "(Set Type not found)", 0, 1)</f>
        <v/>
      </c>
      <c r="W380" s="28">
        <f>tbl_MTG_Set[[#This Row],[Released On]]+tbl_MTG_Set[[#This Row],[Sell Window Month End]]*365.25/12</f>
        <v/>
      </c>
      <c r="X380" s="28">
        <f>AND(NOW()&gt;=tbl_MTG_Set[[#This Row],[Sell Window Start]], NOW()&lt;=tbl_MTG_Set[[#This Row],[Sell Window End]])</f>
        <v/>
      </c>
      <c r="AG380" s="23" t="n"/>
      <c r="AH380" s="23" t="n"/>
      <c r="AJ380" s="23">
        <f t="array" ref="AJ380:AJ380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380" s="23">
        <f t="array" ref="AK380:AK380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380" s="24">
        <f>_xlfn.xlookup(tbl_MTG_Set[[#This Row],[Play Booster Box Product Id]], tbl_Product[Product Id], tbl_Product[Pack Size])</f>
        <v/>
      </c>
      <c r="AM380" s="23">
        <f>(tbl_MTG_Set[[#This Row],[Play Booster Box Cost]]+v_Item_Shipping_Cost_In)/tbl_MTG_Set[[#This Row],[Play Booster Box Size]]</f>
        <v/>
      </c>
      <c r="AN380" s="23" t="n"/>
      <c r="AO380" s="23" t="n"/>
      <c r="AP380" s="23" t="n"/>
      <c r="AQ380" s="23" t="n"/>
      <c r="AT380" s="23">
        <f>tbl_MTG_Set[[#This Row],[Play Booster Sell Price CardMarket]]*tbl_MTG_Set[[#This Row],[Play Booster Expected Market Value]]/tbl_MTG_Set[[#This Row],[Play Boost Sealed Market Value]]</f>
        <v/>
      </c>
    </row>
    <row r="381" ht="15" customHeight="1" s="20">
      <c r="A381" s="19" t="n">
        <v>714</v>
      </c>
      <c r="B381" s="19" t="inlineStr">
        <is>
          <t>Friday Night Magic 2012 F12</t>
        </is>
      </c>
      <c r="C381" s="19" t="n">
        <v>13</v>
      </c>
      <c r="D381" s="28" t="n">
        <v>40909</v>
      </c>
      <c r="F381" s="19" t="inlineStr">
        <is>
          <t>en es fr de it pt ja ko ru 汉语 漢語</t>
        </is>
      </c>
      <c r="G381" s="19" t="n">
        <v>1374</v>
      </c>
      <c r="H381" s="19">
        <f>MONTH(NOW())+12*YEAR(NOW())-MONTH(tbl_MTG_Set[[#This Row],[Released On]])-12*YEAR(tbl_MTG_Set[[#This Row],[Released On]])</f>
        <v/>
      </c>
      <c r="I381" s="19">
        <f>_xlfn.xlookup(tbl_MTG_Set[[#This Row],[Type Name]], tbl_MTG_Set_Type[Set Type], tbl_MTG_Set_Type[Index], "(Set Type not found)")</f>
        <v/>
      </c>
      <c r="J381" s="19">
        <f>_xlfn.xlookup(tbl_MTG_Set[[#This Row],[Type Name]], tbl_MTG_Set_Type[Set Type], tbl_MTG_Set_Type[Buy Window Month Start], "(Set Type not found)")</f>
        <v/>
      </c>
      <c r="K381" s="28">
        <f>tbl_MTG_Set[[#This Row],[Released On]]+tbl_MTG_Set[[#This Row],[Buy Window Month Start]]*365.25/12</f>
        <v/>
      </c>
      <c r="L381" s="19">
        <f>_xlfn.xlookup(tbl_MTG_Set[[#This Row],[Type Name]], tbl_MTG_Set_Type[Set Type], tbl_MTG_Set_Type[Buy Window Month End], "(Set Type not found)", 0, 1)</f>
        <v/>
      </c>
      <c r="M381" s="28">
        <f>tbl_MTG_Set[[#This Row],[Released On]]+tbl_MTG_Set[[#This Row],[Buy Window Month End]]*365.25/12</f>
        <v/>
      </c>
      <c r="N381" s="28">
        <f>AND(NOW()&gt;=tbl_MTG_Set[[#This Row],[Buy Window Start]], NOW()&lt;=tbl_MTG_Set[[#This Row],[Buy Window End]])</f>
        <v/>
      </c>
      <c r="O381" s="19">
        <f>_xlfn.xlookup(tbl_MTG_Set[[#This Row],[Type Name]], tbl_MTG_Set_Type[Set Type], tbl_MTG_Set_Type[Heavy Printing Window Month Start], "(Set Type not found)", 0, 1)</f>
        <v/>
      </c>
      <c r="P381" s="28">
        <f>tbl_MTG_Set[[#This Row],[Released On]]+tbl_MTG_Set[[#This Row],[Heavy Printing Window Month Start]]*365.25/12</f>
        <v/>
      </c>
      <c r="Q381" s="19">
        <f>_xlfn.xlookup(tbl_MTG_Set[[#This Row],[Type Name]], tbl_MTG_Set_Type[Set Type], tbl_MTG_Set_Type[Heavy Printing Window Month End], "(Set Type not found)", 0, 1)</f>
        <v/>
      </c>
      <c r="R381" s="28">
        <f>tbl_MTG_Set[[#This Row],[Released On]]+tbl_MTG_Set[[#This Row],[Heavy Printing Window Month End]]*365.25/12</f>
        <v/>
      </c>
      <c r="S381" s="28">
        <f>AND(NOW()&gt;=tbl_MTG_Set[[#This Row],[Heavy Printing Window Start]], NOW()&lt;=tbl_MTG_Set[[#This Row],[Heavy Printing Window End]])</f>
        <v/>
      </c>
      <c r="T381" s="19">
        <f>_xlfn.xlookup(tbl_MTG_Set[[#This Row],[Type Name]], tbl_MTG_Set_Type[Set Type], tbl_MTG_Set_Type[Sell Window Month Start], "(Set Type not found)", 0, 1)</f>
        <v/>
      </c>
      <c r="U381" s="28">
        <f>tbl_MTG_Set[[#This Row],[Released On]]+tbl_MTG_Set[[#This Row],[Sell Window Month Start]]*365.25/12</f>
        <v/>
      </c>
      <c r="V381" s="19">
        <f>_xlfn.xlookup(tbl_MTG_Set[[#This Row],[Type Name]], tbl_MTG_Set_Type[Set Type], tbl_MTG_Set_Type[Sell Window Month End], "(Set Type not found)", 0, 1)</f>
        <v/>
      </c>
      <c r="W381" s="28">
        <f>tbl_MTG_Set[[#This Row],[Released On]]+tbl_MTG_Set[[#This Row],[Sell Window Month End]]*365.25/12</f>
        <v/>
      </c>
      <c r="X381" s="28">
        <f>AND(NOW()&gt;=tbl_MTG_Set[[#This Row],[Sell Window Start]], NOW()&lt;=tbl_MTG_Set[[#This Row],[Sell Window End]])</f>
        <v/>
      </c>
      <c r="AG381" s="23" t="n"/>
      <c r="AH381" s="23" t="n"/>
      <c r="AJ381" s="23">
        <f t="array" ref="AJ381:AJ381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381" s="23">
        <f t="array" ref="AK381:AK381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381" s="24">
        <f>_xlfn.xlookup(tbl_MTG_Set[[#This Row],[Play Booster Box Product Id]], tbl_Product[Product Id], tbl_Product[Pack Size])</f>
        <v/>
      </c>
      <c r="AM381" s="23">
        <f>(tbl_MTG_Set[[#This Row],[Play Booster Box Cost]]+v_Item_Shipping_Cost_In)/tbl_MTG_Set[[#This Row],[Play Booster Box Size]]</f>
        <v/>
      </c>
      <c r="AN381" s="23" t="n"/>
      <c r="AO381" s="23" t="n"/>
      <c r="AP381" s="23" t="n"/>
      <c r="AQ381" s="23" t="n"/>
      <c r="AT381" s="23">
        <f>tbl_MTG_Set[[#This Row],[Play Booster Sell Price CardMarket]]*tbl_MTG_Set[[#This Row],[Play Booster Expected Market Value]]/tbl_MTG_Set[[#This Row],[Play Boost Sealed Market Value]]</f>
        <v/>
      </c>
    </row>
    <row r="382" ht="15" customHeight="1" s="20">
      <c r="A382" s="19" t="n">
        <v>686</v>
      </c>
      <c r="B382" s="19" t="inlineStr">
        <is>
          <t>Friday Night Magic 2013 F13</t>
        </is>
      </c>
      <c r="C382" s="19" t="n">
        <v>12</v>
      </c>
      <c r="D382" s="28" t="n">
        <v>41275</v>
      </c>
      <c r="F382" s="19" t="inlineStr">
        <is>
          <t>en es fr de it pt ja ko ru 汉语 漢語</t>
        </is>
      </c>
      <c r="G382" s="19" t="n">
        <v>1318</v>
      </c>
      <c r="H382" s="19">
        <f>MONTH(NOW())+12*YEAR(NOW())-MONTH(tbl_MTG_Set[[#This Row],[Released On]])-12*YEAR(tbl_MTG_Set[[#This Row],[Released On]])</f>
        <v/>
      </c>
      <c r="I382" s="19">
        <f>_xlfn.xlookup(tbl_MTG_Set[[#This Row],[Type Name]], tbl_MTG_Set_Type[Set Type], tbl_MTG_Set_Type[Index], "(Set Type not found)")</f>
        <v/>
      </c>
      <c r="J382" s="19">
        <f>_xlfn.xlookup(tbl_MTG_Set[[#This Row],[Type Name]], tbl_MTG_Set_Type[Set Type], tbl_MTG_Set_Type[Buy Window Month Start], "(Set Type not found)")</f>
        <v/>
      </c>
      <c r="K382" s="28">
        <f>tbl_MTG_Set[[#This Row],[Released On]]+tbl_MTG_Set[[#This Row],[Buy Window Month Start]]*365.25/12</f>
        <v/>
      </c>
      <c r="L382" s="19">
        <f>_xlfn.xlookup(tbl_MTG_Set[[#This Row],[Type Name]], tbl_MTG_Set_Type[Set Type], tbl_MTG_Set_Type[Buy Window Month End], "(Set Type not found)", 0, 1)</f>
        <v/>
      </c>
      <c r="M382" s="28">
        <f>tbl_MTG_Set[[#This Row],[Released On]]+tbl_MTG_Set[[#This Row],[Buy Window Month End]]*365.25/12</f>
        <v/>
      </c>
      <c r="N382" s="28">
        <f>AND(NOW()&gt;=tbl_MTG_Set[[#This Row],[Buy Window Start]], NOW()&lt;=tbl_MTG_Set[[#This Row],[Buy Window End]])</f>
        <v/>
      </c>
      <c r="O382" s="19">
        <f>_xlfn.xlookup(tbl_MTG_Set[[#This Row],[Type Name]], tbl_MTG_Set_Type[Set Type], tbl_MTG_Set_Type[Heavy Printing Window Month Start], "(Set Type not found)", 0, 1)</f>
        <v/>
      </c>
      <c r="P382" s="28">
        <f>tbl_MTG_Set[[#This Row],[Released On]]+tbl_MTG_Set[[#This Row],[Heavy Printing Window Month Start]]*365.25/12</f>
        <v/>
      </c>
      <c r="Q382" s="19">
        <f>_xlfn.xlookup(tbl_MTG_Set[[#This Row],[Type Name]], tbl_MTG_Set_Type[Set Type], tbl_MTG_Set_Type[Heavy Printing Window Month End], "(Set Type not found)", 0, 1)</f>
        <v/>
      </c>
      <c r="R382" s="28">
        <f>tbl_MTG_Set[[#This Row],[Released On]]+tbl_MTG_Set[[#This Row],[Heavy Printing Window Month End]]*365.25/12</f>
        <v/>
      </c>
      <c r="S382" s="28">
        <f>AND(NOW()&gt;=tbl_MTG_Set[[#This Row],[Heavy Printing Window Start]], NOW()&lt;=tbl_MTG_Set[[#This Row],[Heavy Printing Window End]])</f>
        <v/>
      </c>
      <c r="T382" s="19">
        <f>_xlfn.xlookup(tbl_MTG_Set[[#This Row],[Type Name]], tbl_MTG_Set_Type[Set Type], tbl_MTG_Set_Type[Sell Window Month Start], "(Set Type not found)", 0, 1)</f>
        <v/>
      </c>
      <c r="U382" s="28">
        <f>tbl_MTG_Set[[#This Row],[Released On]]+tbl_MTG_Set[[#This Row],[Sell Window Month Start]]*365.25/12</f>
        <v/>
      </c>
      <c r="V382" s="19">
        <f>_xlfn.xlookup(tbl_MTG_Set[[#This Row],[Type Name]], tbl_MTG_Set_Type[Set Type], tbl_MTG_Set_Type[Sell Window Month End], "(Set Type not found)", 0, 1)</f>
        <v/>
      </c>
      <c r="W382" s="28">
        <f>tbl_MTG_Set[[#This Row],[Released On]]+tbl_MTG_Set[[#This Row],[Sell Window Month End]]*365.25/12</f>
        <v/>
      </c>
      <c r="X382" s="28">
        <f>AND(NOW()&gt;=tbl_MTG_Set[[#This Row],[Sell Window Start]], NOW()&lt;=tbl_MTG_Set[[#This Row],[Sell Window End]])</f>
        <v/>
      </c>
      <c r="AG382" s="23" t="n"/>
      <c r="AH382" s="23" t="n"/>
      <c r="AJ382" s="23">
        <f t="array" ref="AJ382:AJ382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382" s="23">
        <f t="array" ref="AK382:AK382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382" s="24">
        <f>_xlfn.xlookup(tbl_MTG_Set[[#This Row],[Play Booster Box Product Id]], tbl_Product[Product Id], tbl_Product[Pack Size])</f>
        <v/>
      </c>
      <c r="AM382" s="23">
        <f>(tbl_MTG_Set[[#This Row],[Play Booster Box Cost]]+v_Item_Shipping_Cost_In)/tbl_MTG_Set[[#This Row],[Play Booster Box Size]]</f>
        <v/>
      </c>
      <c r="AN382" s="23" t="n"/>
      <c r="AO382" s="23" t="n"/>
      <c r="AP382" s="23" t="n"/>
      <c r="AQ382" s="23" t="n"/>
      <c r="AT382" s="23">
        <f>tbl_MTG_Set[[#This Row],[Play Booster Sell Price CardMarket]]*tbl_MTG_Set[[#This Row],[Play Booster Expected Market Value]]/tbl_MTG_Set[[#This Row],[Play Boost Sealed Market Value]]</f>
        <v/>
      </c>
    </row>
    <row r="383" ht="15" customHeight="1" s="20">
      <c r="A383" s="19" t="n">
        <v>657</v>
      </c>
      <c r="B383" s="19" t="inlineStr">
        <is>
          <t>Friday Night Magic 2014 F14</t>
        </is>
      </c>
      <c r="C383" s="19" t="n">
        <v>12</v>
      </c>
      <c r="D383" s="28" t="n">
        <v>41640</v>
      </c>
      <c r="F383" s="19" t="inlineStr">
        <is>
          <t>en es fr de it pt ja ko ru 汉语 漢語</t>
        </is>
      </c>
      <c r="G383" s="19" t="n">
        <v>1260</v>
      </c>
      <c r="H383" s="19">
        <f>MONTH(NOW())+12*YEAR(NOW())-MONTH(tbl_MTG_Set[[#This Row],[Released On]])-12*YEAR(tbl_MTG_Set[[#This Row],[Released On]])</f>
        <v/>
      </c>
      <c r="I383" s="19">
        <f>_xlfn.xlookup(tbl_MTG_Set[[#This Row],[Type Name]], tbl_MTG_Set_Type[Set Type], tbl_MTG_Set_Type[Index], "(Set Type not found)")</f>
        <v/>
      </c>
      <c r="J383" s="19">
        <f>_xlfn.xlookup(tbl_MTG_Set[[#This Row],[Type Name]], tbl_MTG_Set_Type[Set Type], tbl_MTG_Set_Type[Buy Window Month Start], "(Set Type not found)")</f>
        <v/>
      </c>
      <c r="K383" s="28">
        <f>tbl_MTG_Set[[#This Row],[Released On]]+tbl_MTG_Set[[#This Row],[Buy Window Month Start]]*365.25/12</f>
        <v/>
      </c>
      <c r="L383" s="19">
        <f>_xlfn.xlookup(tbl_MTG_Set[[#This Row],[Type Name]], tbl_MTG_Set_Type[Set Type], tbl_MTG_Set_Type[Buy Window Month End], "(Set Type not found)", 0, 1)</f>
        <v/>
      </c>
      <c r="M383" s="28">
        <f>tbl_MTG_Set[[#This Row],[Released On]]+tbl_MTG_Set[[#This Row],[Buy Window Month End]]*365.25/12</f>
        <v/>
      </c>
      <c r="N383" s="28">
        <f>AND(NOW()&gt;=tbl_MTG_Set[[#This Row],[Buy Window Start]], NOW()&lt;=tbl_MTG_Set[[#This Row],[Buy Window End]])</f>
        <v/>
      </c>
      <c r="O383" s="19">
        <f>_xlfn.xlookup(tbl_MTG_Set[[#This Row],[Type Name]], tbl_MTG_Set_Type[Set Type], tbl_MTG_Set_Type[Heavy Printing Window Month Start], "(Set Type not found)", 0, 1)</f>
        <v/>
      </c>
      <c r="P383" s="28">
        <f>tbl_MTG_Set[[#This Row],[Released On]]+tbl_MTG_Set[[#This Row],[Heavy Printing Window Month Start]]*365.25/12</f>
        <v/>
      </c>
      <c r="Q383" s="19">
        <f>_xlfn.xlookup(tbl_MTG_Set[[#This Row],[Type Name]], tbl_MTG_Set_Type[Set Type], tbl_MTG_Set_Type[Heavy Printing Window Month End], "(Set Type not found)", 0, 1)</f>
        <v/>
      </c>
      <c r="R383" s="28">
        <f>tbl_MTG_Set[[#This Row],[Released On]]+tbl_MTG_Set[[#This Row],[Heavy Printing Window Month End]]*365.25/12</f>
        <v/>
      </c>
      <c r="S383" s="28">
        <f>AND(NOW()&gt;=tbl_MTG_Set[[#This Row],[Heavy Printing Window Start]], NOW()&lt;=tbl_MTG_Set[[#This Row],[Heavy Printing Window End]])</f>
        <v/>
      </c>
      <c r="T383" s="19">
        <f>_xlfn.xlookup(tbl_MTG_Set[[#This Row],[Type Name]], tbl_MTG_Set_Type[Set Type], tbl_MTG_Set_Type[Sell Window Month Start], "(Set Type not found)", 0, 1)</f>
        <v/>
      </c>
      <c r="U383" s="28">
        <f>tbl_MTG_Set[[#This Row],[Released On]]+tbl_MTG_Set[[#This Row],[Sell Window Month Start]]*365.25/12</f>
        <v/>
      </c>
      <c r="V383" s="19">
        <f>_xlfn.xlookup(tbl_MTG_Set[[#This Row],[Type Name]], tbl_MTG_Set_Type[Set Type], tbl_MTG_Set_Type[Sell Window Month End], "(Set Type not found)", 0, 1)</f>
        <v/>
      </c>
      <c r="W383" s="28">
        <f>tbl_MTG_Set[[#This Row],[Released On]]+tbl_MTG_Set[[#This Row],[Sell Window Month End]]*365.25/12</f>
        <v/>
      </c>
      <c r="X383" s="28">
        <f>AND(NOW()&gt;=tbl_MTG_Set[[#This Row],[Sell Window Start]], NOW()&lt;=tbl_MTG_Set[[#This Row],[Sell Window End]])</f>
        <v/>
      </c>
      <c r="AG383" s="23" t="n"/>
      <c r="AH383" s="23" t="n"/>
      <c r="AJ383" s="23">
        <f t="array" ref="AJ383:AJ383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383" s="23">
        <f t="array" ref="AK383:AK383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383" s="24">
        <f>_xlfn.xlookup(tbl_MTG_Set[[#This Row],[Play Booster Box Product Id]], tbl_Product[Product Id], tbl_Product[Pack Size])</f>
        <v/>
      </c>
      <c r="AM383" s="23">
        <f>(tbl_MTG_Set[[#This Row],[Play Booster Box Cost]]+v_Item_Shipping_Cost_In)/tbl_MTG_Set[[#This Row],[Play Booster Box Size]]</f>
        <v/>
      </c>
      <c r="AN383" s="23" t="n"/>
      <c r="AO383" s="23" t="n"/>
      <c r="AP383" s="23" t="n"/>
      <c r="AQ383" s="23" t="n"/>
      <c r="AT383" s="23">
        <f>tbl_MTG_Set[[#This Row],[Play Booster Sell Price CardMarket]]*tbl_MTG_Set[[#This Row],[Play Booster Expected Market Value]]/tbl_MTG_Set[[#This Row],[Play Boost Sealed Market Value]]</f>
        <v/>
      </c>
    </row>
    <row r="384" ht="15" customHeight="1" s="20">
      <c r="A384" s="19" t="n">
        <v>612</v>
      </c>
      <c r="B384" s="19" t="inlineStr">
        <is>
          <t>Friday Night Magic 2015 F15</t>
        </is>
      </c>
      <c r="C384" s="19" t="n">
        <v>12</v>
      </c>
      <c r="D384" s="28" t="n">
        <v>42005</v>
      </c>
      <c r="F384" s="19" t="inlineStr">
        <is>
          <t>en es fr de it pt ja ko ru 汉语 漢語</t>
        </is>
      </c>
      <c r="G384" s="19" t="n">
        <v>1170</v>
      </c>
      <c r="H384" s="19">
        <f>MONTH(NOW())+12*YEAR(NOW())-MONTH(tbl_MTG_Set[[#This Row],[Released On]])-12*YEAR(tbl_MTG_Set[[#This Row],[Released On]])</f>
        <v/>
      </c>
      <c r="I384" s="19">
        <f>_xlfn.xlookup(tbl_MTG_Set[[#This Row],[Type Name]], tbl_MTG_Set_Type[Set Type], tbl_MTG_Set_Type[Index], "(Set Type not found)")</f>
        <v/>
      </c>
      <c r="J384" s="19">
        <f>_xlfn.xlookup(tbl_MTG_Set[[#This Row],[Type Name]], tbl_MTG_Set_Type[Set Type], tbl_MTG_Set_Type[Buy Window Month Start], "(Set Type not found)")</f>
        <v/>
      </c>
      <c r="K384" s="28">
        <f>tbl_MTG_Set[[#This Row],[Released On]]+tbl_MTG_Set[[#This Row],[Buy Window Month Start]]*365.25/12</f>
        <v/>
      </c>
      <c r="L384" s="19">
        <f>_xlfn.xlookup(tbl_MTG_Set[[#This Row],[Type Name]], tbl_MTG_Set_Type[Set Type], tbl_MTG_Set_Type[Buy Window Month End], "(Set Type not found)", 0, 1)</f>
        <v/>
      </c>
      <c r="M384" s="28">
        <f>tbl_MTG_Set[[#This Row],[Released On]]+tbl_MTG_Set[[#This Row],[Buy Window Month End]]*365.25/12</f>
        <v/>
      </c>
      <c r="N384" s="28">
        <f>AND(NOW()&gt;=tbl_MTG_Set[[#This Row],[Buy Window Start]], NOW()&lt;=tbl_MTG_Set[[#This Row],[Buy Window End]])</f>
        <v/>
      </c>
      <c r="O384" s="19">
        <f>_xlfn.xlookup(tbl_MTG_Set[[#This Row],[Type Name]], tbl_MTG_Set_Type[Set Type], tbl_MTG_Set_Type[Heavy Printing Window Month Start], "(Set Type not found)", 0, 1)</f>
        <v/>
      </c>
      <c r="P384" s="28">
        <f>tbl_MTG_Set[[#This Row],[Released On]]+tbl_MTG_Set[[#This Row],[Heavy Printing Window Month Start]]*365.25/12</f>
        <v/>
      </c>
      <c r="Q384" s="19">
        <f>_xlfn.xlookup(tbl_MTG_Set[[#This Row],[Type Name]], tbl_MTG_Set_Type[Set Type], tbl_MTG_Set_Type[Heavy Printing Window Month End], "(Set Type not found)", 0, 1)</f>
        <v/>
      </c>
      <c r="R384" s="28">
        <f>tbl_MTG_Set[[#This Row],[Released On]]+tbl_MTG_Set[[#This Row],[Heavy Printing Window Month End]]*365.25/12</f>
        <v/>
      </c>
      <c r="S384" s="28">
        <f>AND(NOW()&gt;=tbl_MTG_Set[[#This Row],[Heavy Printing Window Start]], NOW()&lt;=tbl_MTG_Set[[#This Row],[Heavy Printing Window End]])</f>
        <v/>
      </c>
      <c r="T384" s="19">
        <f>_xlfn.xlookup(tbl_MTG_Set[[#This Row],[Type Name]], tbl_MTG_Set_Type[Set Type], tbl_MTG_Set_Type[Sell Window Month Start], "(Set Type not found)", 0, 1)</f>
        <v/>
      </c>
      <c r="U384" s="28">
        <f>tbl_MTG_Set[[#This Row],[Released On]]+tbl_MTG_Set[[#This Row],[Sell Window Month Start]]*365.25/12</f>
        <v/>
      </c>
      <c r="V384" s="19">
        <f>_xlfn.xlookup(tbl_MTG_Set[[#This Row],[Type Name]], tbl_MTG_Set_Type[Set Type], tbl_MTG_Set_Type[Sell Window Month End], "(Set Type not found)", 0, 1)</f>
        <v/>
      </c>
      <c r="W384" s="28">
        <f>tbl_MTG_Set[[#This Row],[Released On]]+tbl_MTG_Set[[#This Row],[Sell Window Month End]]*365.25/12</f>
        <v/>
      </c>
      <c r="X384" s="28">
        <f>AND(NOW()&gt;=tbl_MTG_Set[[#This Row],[Sell Window Start]], NOW()&lt;=tbl_MTG_Set[[#This Row],[Sell Window End]])</f>
        <v/>
      </c>
      <c r="AG384" s="23" t="n"/>
      <c r="AH384" s="23" t="n"/>
      <c r="AJ384" s="23">
        <f t="array" ref="AJ384:AJ384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384" s="23">
        <f t="array" ref="AK384:AK384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384" s="24">
        <f>_xlfn.xlookup(tbl_MTG_Set[[#This Row],[Play Booster Box Product Id]], tbl_Product[Product Id], tbl_Product[Pack Size])</f>
        <v/>
      </c>
      <c r="AM384" s="23">
        <f>(tbl_MTG_Set[[#This Row],[Play Booster Box Cost]]+v_Item_Shipping_Cost_In)/tbl_MTG_Set[[#This Row],[Play Booster Box Size]]</f>
        <v/>
      </c>
      <c r="AN384" s="23" t="n"/>
      <c r="AO384" s="23" t="n"/>
      <c r="AP384" s="23" t="n"/>
      <c r="AQ384" s="23" t="n"/>
      <c r="AT384" s="23">
        <f>tbl_MTG_Set[[#This Row],[Play Booster Sell Price CardMarket]]*tbl_MTG_Set[[#This Row],[Play Booster Expected Market Value]]/tbl_MTG_Set[[#This Row],[Play Boost Sealed Market Value]]</f>
        <v/>
      </c>
    </row>
    <row r="385" ht="15" customHeight="1" s="20">
      <c r="A385" s="19" t="n">
        <v>581</v>
      </c>
      <c r="B385" s="19" t="inlineStr">
        <is>
          <t>Friday Night Magic 2016 F16</t>
        </is>
      </c>
      <c r="C385" s="19" t="n">
        <v>12</v>
      </c>
      <c r="D385" s="28" t="n">
        <v>42370</v>
      </c>
      <c r="F385" s="19" t="inlineStr">
        <is>
          <t>en es fr de it pt ja ko ru 汉语 漢語</t>
        </is>
      </c>
      <c r="G385" s="19" t="n">
        <v>1108</v>
      </c>
      <c r="H385" s="19">
        <f>MONTH(NOW())+12*YEAR(NOW())-MONTH(tbl_MTG_Set[[#This Row],[Released On]])-12*YEAR(tbl_MTG_Set[[#This Row],[Released On]])</f>
        <v/>
      </c>
      <c r="I385" s="19">
        <f>_xlfn.xlookup(tbl_MTG_Set[[#This Row],[Type Name]], tbl_MTG_Set_Type[Set Type], tbl_MTG_Set_Type[Index], "(Set Type not found)")</f>
        <v/>
      </c>
      <c r="J385" s="19">
        <f>_xlfn.xlookup(tbl_MTG_Set[[#This Row],[Type Name]], tbl_MTG_Set_Type[Set Type], tbl_MTG_Set_Type[Buy Window Month Start], "(Set Type not found)")</f>
        <v/>
      </c>
      <c r="K385" s="28">
        <f>tbl_MTG_Set[[#This Row],[Released On]]+tbl_MTG_Set[[#This Row],[Buy Window Month Start]]*365.25/12</f>
        <v/>
      </c>
      <c r="L385" s="19">
        <f>_xlfn.xlookup(tbl_MTG_Set[[#This Row],[Type Name]], tbl_MTG_Set_Type[Set Type], tbl_MTG_Set_Type[Buy Window Month End], "(Set Type not found)", 0, 1)</f>
        <v/>
      </c>
      <c r="M385" s="28">
        <f>tbl_MTG_Set[[#This Row],[Released On]]+tbl_MTG_Set[[#This Row],[Buy Window Month End]]*365.25/12</f>
        <v/>
      </c>
      <c r="N385" s="28">
        <f>AND(NOW()&gt;=tbl_MTG_Set[[#This Row],[Buy Window Start]], NOW()&lt;=tbl_MTG_Set[[#This Row],[Buy Window End]])</f>
        <v/>
      </c>
      <c r="O385" s="19">
        <f>_xlfn.xlookup(tbl_MTG_Set[[#This Row],[Type Name]], tbl_MTG_Set_Type[Set Type], tbl_MTG_Set_Type[Heavy Printing Window Month Start], "(Set Type not found)", 0, 1)</f>
        <v/>
      </c>
      <c r="P385" s="28">
        <f>tbl_MTG_Set[[#This Row],[Released On]]+tbl_MTG_Set[[#This Row],[Heavy Printing Window Month Start]]*365.25/12</f>
        <v/>
      </c>
      <c r="Q385" s="19">
        <f>_xlfn.xlookup(tbl_MTG_Set[[#This Row],[Type Name]], tbl_MTG_Set_Type[Set Type], tbl_MTG_Set_Type[Heavy Printing Window Month End], "(Set Type not found)", 0, 1)</f>
        <v/>
      </c>
      <c r="R385" s="28">
        <f>tbl_MTG_Set[[#This Row],[Released On]]+tbl_MTG_Set[[#This Row],[Heavy Printing Window Month End]]*365.25/12</f>
        <v/>
      </c>
      <c r="S385" s="28">
        <f>AND(NOW()&gt;=tbl_MTG_Set[[#This Row],[Heavy Printing Window Start]], NOW()&lt;=tbl_MTG_Set[[#This Row],[Heavy Printing Window End]])</f>
        <v/>
      </c>
      <c r="T385" s="19">
        <f>_xlfn.xlookup(tbl_MTG_Set[[#This Row],[Type Name]], tbl_MTG_Set_Type[Set Type], tbl_MTG_Set_Type[Sell Window Month Start], "(Set Type not found)", 0, 1)</f>
        <v/>
      </c>
      <c r="U385" s="28">
        <f>tbl_MTG_Set[[#This Row],[Released On]]+tbl_MTG_Set[[#This Row],[Sell Window Month Start]]*365.25/12</f>
        <v/>
      </c>
      <c r="V385" s="19">
        <f>_xlfn.xlookup(tbl_MTG_Set[[#This Row],[Type Name]], tbl_MTG_Set_Type[Set Type], tbl_MTG_Set_Type[Sell Window Month End], "(Set Type not found)", 0, 1)</f>
        <v/>
      </c>
      <c r="W385" s="28">
        <f>tbl_MTG_Set[[#This Row],[Released On]]+tbl_MTG_Set[[#This Row],[Sell Window Month End]]*365.25/12</f>
        <v/>
      </c>
      <c r="X385" s="28">
        <f>AND(NOW()&gt;=tbl_MTG_Set[[#This Row],[Sell Window Start]], NOW()&lt;=tbl_MTG_Set[[#This Row],[Sell Window End]])</f>
        <v/>
      </c>
      <c r="AG385" s="23" t="n"/>
      <c r="AH385" s="23" t="n"/>
      <c r="AJ385" s="23">
        <f t="array" ref="AJ385:AJ385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385" s="23">
        <f t="array" ref="AK385:AK385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385" s="24">
        <f>_xlfn.xlookup(tbl_MTG_Set[[#This Row],[Play Booster Box Product Id]], tbl_Product[Product Id], tbl_Product[Pack Size])</f>
        <v/>
      </c>
      <c r="AM385" s="23">
        <f>(tbl_MTG_Set[[#This Row],[Play Booster Box Cost]]+v_Item_Shipping_Cost_In)/tbl_MTG_Set[[#This Row],[Play Booster Box Size]]</f>
        <v/>
      </c>
      <c r="AN385" s="23" t="n"/>
      <c r="AO385" s="23" t="n"/>
      <c r="AP385" s="23" t="n"/>
      <c r="AQ385" s="23" t="n"/>
      <c r="AT385" s="23">
        <f>tbl_MTG_Set[[#This Row],[Play Booster Sell Price CardMarket]]*tbl_MTG_Set[[#This Row],[Play Booster Expected Market Value]]/tbl_MTG_Set[[#This Row],[Play Boost Sealed Market Value]]</f>
        <v/>
      </c>
    </row>
    <row r="386" ht="15" customHeight="1" s="20">
      <c r="A386" s="19" t="n">
        <v>547</v>
      </c>
      <c r="B386" s="19" t="inlineStr">
        <is>
          <t>Friday Night Magic 2017 F17</t>
        </is>
      </c>
      <c r="C386" s="19" t="n">
        <v>12</v>
      </c>
      <c r="D386" s="28" t="n">
        <v>42736</v>
      </c>
      <c r="F386" s="19" t="inlineStr">
        <is>
          <t>en es fr de it pt ja ko ru 汉语 漢語</t>
        </is>
      </c>
      <c r="G386" s="19" t="n">
        <v>1040</v>
      </c>
      <c r="H386" s="19">
        <f>MONTH(NOW())+12*YEAR(NOW())-MONTH(tbl_MTG_Set[[#This Row],[Released On]])-12*YEAR(tbl_MTG_Set[[#This Row],[Released On]])</f>
        <v/>
      </c>
      <c r="I386" s="19">
        <f>_xlfn.xlookup(tbl_MTG_Set[[#This Row],[Type Name]], tbl_MTG_Set_Type[Set Type], tbl_MTG_Set_Type[Index], "(Set Type not found)")</f>
        <v/>
      </c>
      <c r="J386" s="19">
        <f>_xlfn.xlookup(tbl_MTG_Set[[#This Row],[Type Name]], tbl_MTG_Set_Type[Set Type], tbl_MTG_Set_Type[Buy Window Month Start], "(Set Type not found)")</f>
        <v/>
      </c>
      <c r="K386" s="28">
        <f>tbl_MTG_Set[[#This Row],[Released On]]+tbl_MTG_Set[[#This Row],[Buy Window Month Start]]*365.25/12</f>
        <v/>
      </c>
      <c r="L386" s="19">
        <f>_xlfn.xlookup(tbl_MTG_Set[[#This Row],[Type Name]], tbl_MTG_Set_Type[Set Type], tbl_MTG_Set_Type[Buy Window Month End], "(Set Type not found)", 0, 1)</f>
        <v/>
      </c>
      <c r="M386" s="28">
        <f>tbl_MTG_Set[[#This Row],[Released On]]+tbl_MTG_Set[[#This Row],[Buy Window Month End]]*365.25/12</f>
        <v/>
      </c>
      <c r="N386" s="28">
        <f>AND(NOW()&gt;=tbl_MTG_Set[[#This Row],[Buy Window Start]], NOW()&lt;=tbl_MTG_Set[[#This Row],[Buy Window End]])</f>
        <v/>
      </c>
      <c r="O386" s="19">
        <f>_xlfn.xlookup(tbl_MTG_Set[[#This Row],[Type Name]], tbl_MTG_Set_Type[Set Type], tbl_MTG_Set_Type[Heavy Printing Window Month Start], "(Set Type not found)", 0, 1)</f>
        <v/>
      </c>
      <c r="P386" s="28">
        <f>tbl_MTG_Set[[#This Row],[Released On]]+tbl_MTG_Set[[#This Row],[Heavy Printing Window Month Start]]*365.25/12</f>
        <v/>
      </c>
      <c r="Q386" s="19">
        <f>_xlfn.xlookup(tbl_MTG_Set[[#This Row],[Type Name]], tbl_MTG_Set_Type[Set Type], tbl_MTG_Set_Type[Heavy Printing Window Month End], "(Set Type not found)", 0, 1)</f>
        <v/>
      </c>
      <c r="R386" s="28">
        <f>tbl_MTG_Set[[#This Row],[Released On]]+tbl_MTG_Set[[#This Row],[Heavy Printing Window Month End]]*365.25/12</f>
        <v/>
      </c>
      <c r="S386" s="28">
        <f>AND(NOW()&gt;=tbl_MTG_Set[[#This Row],[Heavy Printing Window Start]], NOW()&lt;=tbl_MTG_Set[[#This Row],[Heavy Printing Window End]])</f>
        <v/>
      </c>
      <c r="T386" s="19">
        <f>_xlfn.xlookup(tbl_MTG_Set[[#This Row],[Type Name]], tbl_MTG_Set_Type[Set Type], tbl_MTG_Set_Type[Sell Window Month Start], "(Set Type not found)", 0, 1)</f>
        <v/>
      </c>
      <c r="U386" s="28">
        <f>tbl_MTG_Set[[#This Row],[Released On]]+tbl_MTG_Set[[#This Row],[Sell Window Month Start]]*365.25/12</f>
        <v/>
      </c>
      <c r="V386" s="19">
        <f>_xlfn.xlookup(tbl_MTG_Set[[#This Row],[Type Name]], tbl_MTG_Set_Type[Set Type], tbl_MTG_Set_Type[Sell Window Month End], "(Set Type not found)", 0, 1)</f>
        <v/>
      </c>
      <c r="W386" s="28">
        <f>tbl_MTG_Set[[#This Row],[Released On]]+tbl_MTG_Set[[#This Row],[Sell Window Month End]]*365.25/12</f>
        <v/>
      </c>
      <c r="X386" s="28">
        <f>AND(NOW()&gt;=tbl_MTG_Set[[#This Row],[Sell Window Start]], NOW()&lt;=tbl_MTG_Set[[#This Row],[Sell Window End]])</f>
        <v/>
      </c>
      <c r="AG386" s="23" t="n"/>
      <c r="AH386" s="23" t="n"/>
      <c r="AJ386" s="23">
        <f t="array" ref="AJ386:AJ386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386" s="23">
        <f t="array" ref="AK386:AK386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386" s="24">
        <f>_xlfn.xlookup(tbl_MTG_Set[[#This Row],[Play Booster Box Product Id]], tbl_Product[Product Id], tbl_Product[Pack Size])</f>
        <v/>
      </c>
      <c r="AM386" s="23">
        <f>(tbl_MTG_Set[[#This Row],[Play Booster Box Cost]]+v_Item_Shipping_Cost_In)/tbl_MTG_Set[[#This Row],[Play Booster Box Size]]</f>
        <v/>
      </c>
      <c r="AN386" s="23" t="n"/>
      <c r="AO386" s="23" t="n"/>
      <c r="AP386" s="23" t="n"/>
      <c r="AQ386" s="23" t="n"/>
      <c r="AT386" s="23">
        <f>tbl_MTG_Set[[#This Row],[Play Booster Sell Price CardMarket]]*tbl_MTG_Set[[#This Row],[Play Booster Expected Market Value]]/tbl_MTG_Set[[#This Row],[Play Boost Sealed Market Value]]</f>
        <v/>
      </c>
    </row>
    <row r="387" ht="15" customHeight="1" s="20">
      <c r="A387" s="19" t="n">
        <v>502</v>
      </c>
      <c r="B387" s="19" t="inlineStr">
        <is>
          <t>Friday Night Magic 2018 F18</t>
        </is>
      </c>
      <c r="C387" s="19" t="n">
        <v>3</v>
      </c>
      <c r="D387" s="28" t="n">
        <v>43096</v>
      </c>
      <c r="F387" s="19" t="inlineStr">
        <is>
          <t>en es fr de it pt ja ko ru 汉语 漢語</t>
        </is>
      </c>
      <c r="G387" s="19" t="n">
        <v>950</v>
      </c>
      <c r="H387" s="19">
        <f>MONTH(NOW())+12*YEAR(NOW())-MONTH(tbl_MTG_Set[[#This Row],[Released On]])-12*YEAR(tbl_MTG_Set[[#This Row],[Released On]])</f>
        <v/>
      </c>
      <c r="I387" s="19">
        <f>_xlfn.xlookup(tbl_MTG_Set[[#This Row],[Type Name]], tbl_MTG_Set_Type[Set Type], tbl_MTG_Set_Type[Index], "(Set Type not found)")</f>
        <v/>
      </c>
      <c r="J387" s="19">
        <f>_xlfn.xlookup(tbl_MTG_Set[[#This Row],[Type Name]], tbl_MTG_Set_Type[Set Type], tbl_MTG_Set_Type[Buy Window Month Start], "(Set Type not found)")</f>
        <v/>
      </c>
      <c r="K387" s="28">
        <f>tbl_MTG_Set[[#This Row],[Released On]]+tbl_MTG_Set[[#This Row],[Buy Window Month Start]]*365.25/12</f>
        <v/>
      </c>
      <c r="L387" s="19">
        <f>_xlfn.xlookup(tbl_MTG_Set[[#This Row],[Type Name]], tbl_MTG_Set_Type[Set Type], tbl_MTG_Set_Type[Buy Window Month End], "(Set Type not found)", 0, 1)</f>
        <v/>
      </c>
      <c r="M387" s="28">
        <f>tbl_MTG_Set[[#This Row],[Released On]]+tbl_MTG_Set[[#This Row],[Buy Window Month End]]*365.25/12</f>
        <v/>
      </c>
      <c r="N387" s="28">
        <f>AND(NOW()&gt;=tbl_MTG_Set[[#This Row],[Buy Window Start]], NOW()&lt;=tbl_MTG_Set[[#This Row],[Buy Window End]])</f>
        <v/>
      </c>
      <c r="O387" s="19">
        <f>_xlfn.xlookup(tbl_MTG_Set[[#This Row],[Type Name]], tbl_MTG_Set_Type[Set Type], tbl_MTG_Set_Type[Heavy Printing Window Month Start], "(Set Type not found)", 0, 1)</f>
        <v/>
      </c>
      <c r="P387" s="28">
        <f>tbl_MTG_Set[[#This Row],[Released On]]+tbl_MTG_Set[[#This Row],[Heavy Printing Window Month Start]]*365.25/12</f>
        <v/>
      </c>
      <c r="Q387" s="19">
        <f>_xlfn.xlookup(tbl_MTG_Set[[#This Row],[Type Name]], tbl_MTG_Set_Type[Set Type], tbl_MTG_Set_Type[Heavy Printing Window Month End], "(Set Type not found)", 0, 1)</f>
        <v/>
      </c>
      <c r="R387" s="28">
        <f>tbl_MTG_Set[[#This Row],[Released On]]+tbl_MTG_Set[[#This Row],[Heavy Printing Window Month End]]*365.25/12</f>
        <v/>
      </c>
      <c r="S387" s="28">
        <f>AND(NOW()&gt;=tbl_MTG_Set[[#This Row],[Heavy Printing Window Start]], NOW()&lt;=tbl_MTG_Set[[#This Row],[Heavy Printing Window End]])</f>
        <v/>
      </c>
      <c r="T387" s="19">
        <f>_xlfn.xlookup(tbl_MTG_Set[[#This Row],[Type Name]], tbl_MTG_Set_Type[Set Type], tbl_MTG_Set_Type[Sell Window Month Start], "(Set Type not found)", 0, 1)</f>
        <v/>
      </c>
      <c r="U387" s="28">
        <f>tbl_MTG_Set[[#This Row],[Released On]]+tbl_MTG_Set[[#This Row],[Sell Window Month Start]]*365.25/12</f>
        <v/>
      </c>
      <c r="V387" s="19">
        <f>_xlfn.xlookup(tbl_MTG_Set[[#This Row],[Type Name]], tbl_MTG_Set_Type[Set Type], tbl_MTG_Set_Type[Sell Window Month End], "(Set Type not found)", 0, 1)</f>
        <v/>
      </c>
      <c r="W387" s="28">
        <f>tbl_MTG_Set[[#This Row],[Released On]]+tbl_MTG_Set[[#This Row],[Sell Window Month End]]*365.25/12</f>
        <v/>
      </c>
      <c r="X387" s="28">
        <f>AND(NOW()&gt;=tbl_MTG_Set[[#This Row],[Sell Window Start]], NOW()&lt;=tbl_MTG_Set[[#This Row],[Sell Window End]])</f>
        <v/>
      </c>
      <c r="AG387" s="23" t="n"/>
      <c r="AH387" s="23" t="n"/>
      <c r="AJ387" s="23">
        <f t="array" ref="AJ387:AJ387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387" s="23">
        <f t="array" ref="AK387:AK387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387" s="24">
        <f>_xlfn.xlookup(tbl_MTG_Set[[#This Row],[Play Booster Box Product Id]], tbl_Product[Product Id], tbl_Product[Pack Size])</f>
        <v/>
      </c>
      <c r="AM387" s="23">
        <f>(tbl_MTG_Set[[#This Row],[Play Booster Box Cost]]+v_Item_Shipping_Cost_In)/tbl_MTG_Set[[#This Row],[Play Booster Box Size]]</f>
        <v/>
      </c>
      <c r="AN387" s="23" t="n"/>
      <c r="AO387" s="23" t="n"/>
      <c r="AP387" s="23" t="n"/>
      <c r="AQ387" s="23" t="n"/>
      <c r="AT387" s="23">
        <f>tbl_MTG_Set[[#This Row],[Play Booster Sell Price CardMarket]]*tbl_MTG_Set[[#This Row],[Play Booster Expected Market Value]]/tbl_MTG_Set[[#This Row],[Play Boost Sealed Market Value]]</f>
        <v/>
      </c>
    </row>
    <row r="388" ht="15" customHeight="1" s="20">
      <c r="A388" s="19" t="n">
        <v>592</v>
      </c>
      <c r="B388" s="19" t="inlineStr">
        <is>
          <t>From the Vault: Angels V15</t>
        </is>
      </c>
      <c r="C388" s="19" t="n">
        <v>15</v>
      </c>
      <c r="D388" s="28" t="n">
        <v>42237</v>
      </c>
      <c r="F388" s="19" t="inlineStr">
        <is>
          <t>en es fr de it pt ja ko ru 汉语 漢語</t>
        </is>
      </c>
      <c r="G388" s="19" t="n">
        <v>1130</v>
      </c>
      <c r="H388" s="19">
        <f>MONTH(NOW())+12*YEAR(NOW())-MONTH(tbl_MTG_Set[[#This Row],[Released On]])-12*YEAR(tbl_MTG_Set[[#This Row],[Released On]])</f>
        <v/>
      </c>
      <c r="I388" s="19">
        <f>_xlfn.xlookup(tbl_MTG_Set[[#This Row],[Type Name]], tbl_MTG_Set_Type[Set Type], tbl_MTG_Set_Type[Index], "(Set Type not found)")</f>
        <v/>
      </c>
      <c r="J388" s="19">
        <f>_xlfn.xlookup(tbl_MTG_Set[[#This Row],[Type Name]], tbl_MTG_Set_Type[Set Type], tbl_MTG_Set_Type[Buy Window Month Start], "(Set Type not found)")</f>
        <v/>
      </c>
      <c r="K388" s="28">
        <f>tbl_MTG_Set[[#This Row],[Released On]]+tbl_MTG_Set[[#This Row],[Buy Window Month Start]]*365.25/12</f>
        <v/>
      </c>
      <c r="L388" s="19">
        <f>_xlfn.xlookup(tbl_MTG_Set[[#This Row],[Type Name]], tbl_MTG_Set_Type[Set Type], tbl_MTG_Set_Type[Buy Window Month End], "(Set Type not found)", 0, 1)</f>
        <v/>
      </c>
      <c r="M388" s="28">
        <f>tbl_MTG_Set[[#This Row],[Released On]]+tbl_MTG_Set[[#This Row],[Buy Window Month End]]*365.25/12</f>
        <v/>
      </c>
      <c r="N388" s="28">
        <f>AND(NOW()&gt;=tbl_MTG_Set[[#This Row],[Buy Window Start]], NOW()&lt;=tbl_MTG_Set[[#This Row],[Buy Window End]])</f>
        <v/>
      </c>
      <c r="O388" s="19">
        <f>_xlfn.xlookup(tbl_MTG_Set[[#This Row],[Type Name]], tbl_MTG_Set_Type[Set Type], tbl_MTG_Set_Type[Heavy Printing Window Month Start], "(Set Type not found)", 0, 1)</f>
        <v/>
      </c>
      <c r="P388" s="28">
        <f>tbl_MTG_Set[[#This Row],[Released On]]+tbl_MTG_Set[[#This Row],[Heavy Printing Window Month Start]]*365.25/12</f>
        <v/>
      </c>
      <c r="Q388" s="19">
        <f>_xlfn.xlookup(tbl_MTG_Set[[#This Row],[Type Name]], tbl_MTG_Set_Type[Set Type], tbl_MTG_Set_Type[Heavy Printing Window Month End], "(Set Type not found)", 0, 1)</f>
        <v/>
      </c>
      <c r="R388" s="28">
        <f>tbl_MTG_Set[[#This Row],[Released On]]+tbl_MTG_Set[[#This Row],[Heavy Printing Window Month End]]*365.25/12</f>
        <v/>
      </c>
      <c r="S388" s="28">
        <f>AND(NOW()&gt;=tbl_MTG_Set[[#This Row],[Heavy Printing Window Start]], NOW()&lt;=tbl_MTG_Set[[#This Row],[Heavy Printing Window End]])</f>
        <v/>
      </c>
      <c r="T388" s="19">
        <f>_xlfn.xlookup(tbl_MTG_Set[[#This Row],[Type Name]], tbl_MTG_Set_Type[Set Type], tbl_MTG_Set_Type[Sell Window Month Start], "(Set Type not found)", 0, 1)</f>
        <v/>
      </c>
      <c r="U388" s="28">
        <f>tbl_MTG_Set[[#This Row],[Released On]]+tbl_MTG_Set[[#This Row],[Sell Window Month Start]]*365.25/12</f>
        <v/>
      </c>
      <c r="V388" s="19">
        <f>_xlfn.xlookup(tbl_MTG_Set[[#This Row],[Type Name]], tbl_MTG_Set_Type[Set Type], tbl_MTG_Set_Type[Sell Window Month End], "(Set Type not found)", 0, 1)</f>
        <v/>
      </c>
      <c r="W388" s="28">
        <f>tbl_MTG_Set[[#This Row],[Released On]]+tbl_MTG_Set[[#This Row],[Sell Window Month End]]*365.25/12</f>
        <v/>
      </c>
      <c r="X388" s="28">
        <f>AND(NOW()&gt;=tbl_MTG_Set[[#This Row],[Sell Window Start]], NOW()&lt;=tbl_MTG_Set[[#This Row],[Sell Window End]])</f>
        <v/>
      </c>
      <c r="AG388" s="23" t="n"/>
      <c r="AH388" s="23" t="n"/>
      <c r="AJ388" s="23">
        <f t="array" ref="AJ388:AJ388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388" s="23">
        <f t="array" ref="AK388:AK388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388" s="24">
        <f>_xlfn.xlookup(tbl_MTG_Set[[#This Row],[Play Booster Box Product Id]], tbl_Product[Product Id], tbl_Product[Pack Size])</f>
        <v/>
      </c>
      <c r="AM388" s="23">
        <f>(tbl_MTG_Set[[#This Row],[Play Booster Box Cost]]+v_Item_Shipping_Cost_In)/tbl_MTG_Set[[#This Row],[Play Booster Box Size]]</f>
        <v/>
      </c>
      <c r="AN388" s="23" t="n"/>
      <c r="AO388" s="23" t="n"/>
      <c r="AP388" s="23" t="n"/>
      <c r="AQ388" s="23" t="n"/>
      <c r="AT388" s="23">
        <f>tbl_MTG_Set[[#This Row],[Play Booster Sell Price CardMarket]]*tbl_MTG_Set[[#This Row],[Play Booster Expected Market Value]]/tbl_MTG_Set[[#This Row],[Play Boost Sealed Market Value]]</f>
        <v/>
      </c>
    </row>
    <row r="389" ht="15" customHeight="1" s="20">
      <c r="A389" s="19" t="n">
        <v>629</v>
      </c>
      <c r="B389" s="19" t="inlineStr">
        <is>
          <t>From the Vault: Annihilation V14</t>
        </is>
      </c>
      <c r="C389" s="19" t="n">
        <v>15</v>
      </c>
      <c r="D389" s="28" t="n">
        <v>41873</v>
      </c>
      <c r="F389" s="19" t="inlineStr">
        <is>
          <t>en es fr de it pt ja ko ru 汉语 漢語</t>
        </is>
      </c>
      <c r="G389" s="19" t="n">
        <v>1204</v>
      </c>
      <c r="H389" s="19">
        <f>MONTH(NOW())+12*YEAR(NOW())-MONTH(tbl_MTG_Set[[#This Row],[Released On]])-12*YEAR(tbl_MTG_Set[[#This Row],[Released On]])</f>
        <v/>
      </c>
      <c r="I389" s="19">
        <f>_xlfn.xlookup(tbl_MTG_Set[[#This Row],[Type Name]], tbl_MTG_Set_Type[Set Type], tbl_MTG_Set_Type[Index], "(Set Type not found)")</f>
        <v/>
      </c>
      <c r="J389" s="19">
        <f>_xlfn.xlookup(tbl_MTG_Set[[#This Row],[Type Name]], tbl_MTG_Set_Type[Set Type], tbl_MTG_Set_Type[Buy Window Month Start], "(Set Type not found)")</f>
        <v/>
      </c>
      <c r="K389" s="28">
        <f>tbl_MTG_Set[[#This Row],[Released On]]+tbl_MTG_Set[[#This Row],[Buy Window Month Start]]*365.25/12</f>
        <v/>
      </c>
      <c r="L389" s="19">
        <f>_xlfn.xlookup(tbl_MTG_Set[[#This Row],[Type Name]], tbl_MTG_Set_Type[Set Type], tbl_MTG_Set_Type[Buy Window Month End], "(Set Type not found)", 0, 1)</f>
        <v/>
      </c>
      <c r="M389" s="28">
        <f>tbl_MTG_Set[[#This Row],[Released On]]+tbl_MTG_Set[[#This Row],[Buy Window Month End]]*365.25/12</f>
        <v/>
      </c>
      <c r="N389" s="28">
        <f>AND(NOW()&gt;=tbl_MTG_Set[[#This Row],[Buy Window Start]], NOW()&lt;=tbl_MTG_Set[[#This Row],[Buy Window End]])</f>
        <v/>
      </c>
      <c r="O389" s="19">
        <f>_xlfn.xlookup(tbl_MTG_Set[[#This Row],[Type Name]], tbl_MTG_Set_Type[Set Type], tbl_MTG_Set_Type[Heavy Printing Window Month Start], "(Set Type not found)", 0, 1)</f>
        <v/>
      </c>
      <c r="P389" s="28">
        <f>tbl_MTG_Set[[#This Row],[Released On]]+tbl_MTG_Set[[#This Row],[Heavy Printing Window Month Start]]*365.25/12</f>
        <v/>
      </c>
      <c r="Q389" s="19">
        <f>_xlfn.xlookup(tbl_MTG_Set[[#This Row],[Type Name]], tbl_MTG_Set_Type[Set Type], tbl_MTG_Set_Type[Heavy Printing Window Month End], "(Set Type not found)", 0, 1)</f>
        <v/>
      </c>
      <c r="R389" s="28">
        <f>tbl_MTG_Set[[#This Row],[Released On]]+tbl_MTG_Set[[#This Row],[Heavy Printing Window Month End]]*365.25/12</f>
        <v/>
      </c>
      <c r="S389" s="28">
        <f>AND(NOW()&gt;=tbl_MTG_Set[[#This Row],[Heavy Printing Window Start]], NOW()&lt;=tbl_MTG_Set[[#This Row],[Heavy Printing Window End]])</f>
        <v/>
      </c>
      <c r="T389" s="19">
        <f>_xlfn.xlookup(tbl_MTG_Set[[#This Row],[Type Name]], tbl_MTG_Set_Type[Set Type], tbl_MTG_Set_Type[Sell Window Month Start], "(Set Type not found)", 0, 1)</f>
        <v/>
      </c>
      <c r="U389" s="28">
        <f>tbl_MTG_Set[[#This Row],[Released On]]+tbl_MTG_Set[[#This Row],[Sell Window Month Start]]*365.25/12</f>
        <v/>
      </c>
      <c r="V389" s="19">
        <f>_xlfn.xlookup(tbl_MTG_Set[[#This Row],[Type Name]], tbl_MTG_Set_Type[Set Type], tbl_MTG_Set_Type[Sell Window Month End], "(Set Type not found)", 0, 1)</f>
        <v/>
      </c>
      <c r="W389" s="28">
        <f>tbl_MTG_Set[[#This Row],[Released On]]+tbl_MTG_Set[[#This Row],[Sell Window Month End]]*365.25/12</f>
        <v/>
      </c>
      <c r="X389" s="28">
        <f>AND(NOW()&gt;=tbl_MTG_Set[[#This Row],[Sell Window Start]], NOW()&lt;=tbl_MTG_Set[[#This Row],[Sell Window End]])</f>
        <v/>
      </c>
      <c r="AG389" s="23" t="n"/>
      <c r="AH389" s="23" t="n"/>
      <c r="AJ389" s="23">
        <f t="array" ref="AJ389:AJ389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389" s="23">
        <f t="array" ref="AK389:AK389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389" s="24">
        <f>_xlfn.xlookup(tbl_MTG_Set[[#This Row],[Play Booster Box Product Id]], tbl_Product[Product Id], tbl_Product[Pack Size])</f>
        <v/>
      </c>
      <c r="AM389" s="23">
        <f>(tbl_MTG_Set[[#This Row],[Play Booster Box Cost]]+v_Item_Shipping_Cost_In)/tbl_MTG_Set[[#This Row],[Play Booster Box Size]]</f>
        <v/>
      </c>
      <c r="AN389" s="23" t="n"/>
      <c r="AO389" s="23" t="n"/>
      <c r="AP389" s="23" t="n"/>
      <c r="AQ389" s="23" t="n"/>
      <c r="AT389" s="23">
        <f>tbl_MTG_Set[[#This Row],[Play Booster Sell Price CardMarket]]*tbl_MTG_Set[[#This Row],[Play Booster Expected Market Value]]/tbl_MTG_Set[[#This Row],[Play Boost Sealed Market Value]]</f>
        <v/>
      </c>
    </row>
    <row r="390" ht="15" customHeight="1" s="20">
      <c r="A390" s="19" t="n">
        <v>807</v>
      </c>
      <c r="B390" s="19" t="inlineStr">
        <is>
          <t>From the Vault: Dragons DRB</t>
        </is>
      </c>
      <c r="C390" s="19" t="n">
        <v>15</v>
      </c>
      <c r="D390" s="28" t="n">
        <v>39689</v>
      </c>
      <c r="F390" s="19" t="inlineStr">
        <is>
          <t>en es fr de it pt ja ko ru 汉语 漢語</t>
        </is>
      </c>
      <c r="G390" s="19" t="n">
        <v>1560</v>
      </c>
      <c r="H390" s="19">
        <f>MONTH(NOW())+12*YEAR(NOW())-MONTH(tbl_MTG_Set[[#This Row],[Released On]])-12*YEAR(tbl_MTG_Set[[#This Row],[Released On]])</f>
        <v/>
      </c>
      <c r="I390" s="19">
        <f>_xlfn.xlookup(tbl_MTG_Set[[#This Row],[Type Name]], tbl_MTG_Set_Type[Set Type], tbl_MTG_Set_Type[Index], "(Set Type not found)")</f>
        <v/>
      </c>
      <c r="J390" s="19">
        <f>_xlfn.xlookup(tbl_MTG_Set[[#This Row],[Type Name]], tbl_MTG_Set_Type[Set Type], tbl_MTG_Set_Type[Buy Window Month Start], "(Set Type not found)")</f>
        <v/>
      </c>
      <c r="K390" s="28">
        <f>tbl_MTG_Set[[#This Row],[Released On]]+tbl_MTG_Set[[#This Row],[Buy Window Month Start]]*365.25/12</f>
        <v/>
      </c>
      <c r="L390" s="19">
        <f>_xlfn.xlookup(tbl_MTG_Set[[#This Row],[Type Name]], tbl_MTG_Set_Type[Set Type], tbl_MTG_Set_Type[Buy Window Month End], "(Set Type not found)", 0, 1)</f>
        <v/>
      </c>
      <c r="M390" s="28">
        <f>tbl_MTG_Set[[#This Row],[Released On]]+tbl_MTG_Set[[#This Row],[Buy Window Month End]]*365.25/12</f>
        <v/>
      </c>
      <c r="N390" s="28">
        <f>AND(NOW()&gt;=tbl_MTG_Set[[#This Row],[Buy Window Start]], NOW()&lt;=tbl_MTG_Set[[#This Row],[Buy Window End]])</f>
        <v/>
      </c>
      <c r="O390" s="19">
        <f>_xlfn.xlookup(tbl_MTG_Set[[#This Row],[Type Name]], tbl_MTG_Set_Type[Set Type], tbl_MTG_Set_Type[Heavy Printing Window Month Start], "(Set Type not found)", 0, 1)</f>
        <v/>
      </c>
      <c r="P390" s="28">
        <f>tbl_MTG_Set[[#This Row],[Released On]]+tbl_MTG_Set[[#This Row],[Heavy Printing Window Month Start]]*365.25/12</f>
        <v/>
      </c>
      <c r="Q390" s="19">
        <f>_xlfn.xlookup(tbl_MTG_Set[[#This Row],[Type Name]], tbl_MTG_Set_Type[Set Type], tbl_MTG_Set_Type[Heavy Printing Window Month End], "(Set Type not found)", 0, 1)</f>
        <v/>
      </c>
      <c r="R390" s="28">
        <f>tbl_MTG_Set[[#This Row],[Released On]]+tbl_MTG_Set[[#This Row],[Heavy Printing Window Month End]]*365.25/12</f>
        <v/>
      </c>
      <c r="S390" s="28">
        <f>AND(NOW()&gt;=tbl_MTG_Set[[#This Row],[Heavy Printing Window Start]], NOW()&lt;=tbl_MTG_Set[[#This Row],[Heavy Printing Window End]])</f>
        <v/>
      </c>
      <c r="T390" s="19">
        <f>_xlfn.xlookup(tbl_MTG_Set[[#This Row],[Type Name]], tbl_MTG_Set_Type[Set Type], tbl_MTG_Set_Type[Sell Window Month Start], "(Set Type not found)", 0, 1)</f>
        <v/>
      </c>
      <c r="U390" s="28">
        <f>tbl_MTG_Set[[#This Row],[Released On]]+tbl_MTG_Set[[#This Row],[Sell Window Month Start]]*365.25/12</f>
        <v/>
      </c>
      <c r="V390" s="19">
        <f>_xlfn.xlookup(tbl_MTG_Set[[#This Row],[Type Name]], tbl_MTG_Set_Type[Set Type], tbl_MTG_Set_Type[Sell Window Month End], "(Set Type not found)", 0, 1)</f>
        <v/>
      </c>
      <c r="W390" s="28">
        <f>tbl_MTG_Set[[#This Row],[Released On]]+tbl_MTG_Set[[#This Row],[Sell Window Month End]]*365.25/12</f>
        <v/>
      </c>
      <c r="X390" s="28">
        <f>AND(NOW()&gt;=tbl_MTG_Set[[#This Row],[Sell Window Start]], NOW()&lt;=tbl_MTG_Set[[#This Row],[Sell Window End]])</f>
        <v/>
      </c>
      <c r="AG390" s="23" t="n"/>
      <c r="AH390" s="23" t="n"/>
      <c r="AJ390" s="23">
        <f t="array" ref="AJ390:AJ390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390" s="23">
        <f t="array" ref="AK390:AK390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390" s="24">
        <f>_xlfn.xlookup(tbl_MTG_Set[[#This Row],[Play Booster Box Product Id]], tbl_Product[Product Id], tbl_Product[Pack Size])</f>
        <v/>
      </c>
      <c r="AM390" s="23">
        <f>(tbl_MTG_Set[[#This Row],[Play Booster Box Cost]]+v_Item_Shipping_Cost_In)/tbl_MTG_Set[[#This Row],[Play Booster Box Size]]</f>
        <v/>
      </c>
      <c r="AN390" s="23" t="n"/>
      <c r="AO390" s="23" t="n"/>
      <c r="AP390" s="23" t="n"/>
      <c r="AQ390" s="23" t="n"/>
      <c r="AT390" s="23">
        <f>tbl_MTG_Set[[#This Row],[Play Booster Sell Price CardMarket]]*tbl_MTG_Set[[#This Row],[Play Booster Expected Market Value]]/tbl_MTG_Set[[#This Row],[Play Boost Sealed Market Value]]</f>
        <v/>
      </c>
    </row>
    <row r="391" ht="15" customHeight="1" s="20">
      <c r="A391" s="19" t="n">
        <v>783</v>
      </c>
      <c r="B391" s="19" t="inlineStr">
        <is>
          <t>From the Vault: Exiled V09</t>
        </is>
      </c>
      <c r="C391" s="19" t="n">
        <v>15</v>
      </c>
      <c r="D391" s="28" t="n">
        <v>40053</v>
      </c>
      <c r="F391" s="19" t="inlineStr">
        <is>
          <t>en es fr de it pt ja ko ru 汉语 漢語</t>
        </is>
      </c>
      <c r="G391" s="19" t="n">
        <v>1512</v>
      </c>
      <c r="H391" s="19">
        <f>MONTH(NOW())+12*YEAR(NOW())-MONTH(tbl_MTG_Set[[#This Row],[Released On]])-12*YEAR(tbl_MTG_Set[[#This Row],[Released On]])</f>
        <v/>
      </c>
      <c r="I391" s="19">
        <f>_xlfn.xlookup(tbl_MTG_Set[[#This Row],[Type Name]], tbl_MTG_Set_Type[Set Type], tbl_MTG_Set_Type[Index], "(Set Type not found)")</f>
        <v/>
      </c>
      <c r="J391" s="19">
        <f>_xlfn.xlookup(tbl_MTG_Set[[#This Row],[Type Name]], tbl_MTG_Set_Type[Set Type], tbl_MTG_Set_Type[Buy Window Month Start], "(Set Type not found)")</f>
        <v/>
      </c>
      <c r="K391" s="28">
        <f>tbl_MTG_Set[[#This Row],[Released On]]+tbl_MTG_Set[[#This Row],[Buy Window Month Start]]*365.25/12</f>
        <v/>
      </c>
      <c r="L391" s="19">
        <f>_xlfn.xlookup(tbl_MTG_Set[[#This Row],[Type Name]], tbl_MTG_Set_Type[Set Type], tbl_MTG_Set_Type[Buy Window Month End], "(Set Type not found)", 0, 1)</f>
        <v/>
      </c>
      <c r="M391" s="28">
        <f>tbl_MTG_Set[[#This Row],[Released On]]+tbl_MTG_Set[[#This Row],[Buy Window Month End]]*365.25/12</f>
        <v/>
      </c>
      <c r="N391" s="28">
        <f>AND(NOW()&gt;=tbl_MTG_Set[[#This Row],[Buy Window Start]], NOW()&lt;=tbl_MTG_Set[[#This Row],[Buy Window End]])</f>
        <v/>
      </c>
      <c r="O391" s="19">
        <f>_xlfn.xlookup(tbl_MTG_Set[[#This Row],[Type Name]], tbl_MTG_Set_Type[Set Type], tbl_MTG_Set_Type[Heavy Printing Window Month Start], "(Set Type not found)", 0, 1)</f>
        <v/>
      </c>
      <c r="P391" s="28">
        <f>tbl_MTG_Set[[#This Row],[Released On]]+tbl_MTG_Set[[#This Row],[Heavy Printing Window Month Start]]*365.25/12</f>
        <v/>
      </c>
      <c r="Q391" s="19">
        <f>_xlfn.xlookup(tbl_MTG_Set[[#This Row],[Type Name]], tbl_MTG_Set_Type[Set Type], tbl_MTG_Set_Type[Heavy Printing Window Month End], "(Set Type not found)", 0, 1)</f>
        <v/>
      </c>
      <c r="R391" s="28">
        <f>tbl_MTG_Set[[#This Row],[Released On]]+tbl_MTG_Set[[#This Row],[Heavy Printing Window Month End]]*365.25/12</f>
        <v/>
      </c>
      <c r="S391" s="28">
        <f>AND(NOW()&gt;=tbl_MTG_Set[[#This Row],[Heavy Printing Window Start]], NOW()&lt;=tbl_MTG_Set[[#This Row],[Heavy Printing Window End]])</f>
        <v/>
      </c>
      <c r="T391" s="19">
        <f>_xlfn.xlookup(tbl_MTG_Set[[#This Row],[Type Name]], tbl_MTG_Set_Type[Set Type], tbl_MTG_Set_Type[Sell Window Month Start], "(Set Type not found)", 0, 1)</f>
        <v/>
      </c>
      <c r="U391" s="28">
        <f>tbl_MTG_Set[[#This Row],[Released On]]+tbl_MTG_Set[[#This Row],[Sell Window Month Start]]*365.25/12</f>
        <v/>
      </c>
      <c r="V391" s="19">
        <f>_xlfn.xlookup(tbl_MTG_Set[[#This Row],[Type Name]], tbl_MTG_Set_Type[Set Type], tbl_MTG_Set_Type[Sell Window Month End], "(Set Type not found)", 0, 1)</f>
        <v/>
      </c>
      <c r="W391" s="28">
        <f>tbl_MTG_Set[[#This Row],[Released On]]+tbl_MTG_Set[[#This Row],[Sell Window Month End]]*365.25/12</f>
        <v/>
      </c>
      <c r="X391" s="28">
        <f>AND(NOW()&gt;=tbl_MTG_Set[[#This Row],[Sell Window Start]], NOW()&lt;=tbl_MTG_Set[[#This Row],[Sell Window End]])</f>
        <v/>
      </c>
      <c r="AG391" s="23" t="n"/>
      <c r="AH391" s="23" t="n"/>
      <c r="AJ391" s="23">
        <f t="array" ref="AJ391:AJ391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391" s="23">
        <f t="array" ref="AK391:AK391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391" s="24">
        <f>_xlfn.xlookup(tbl_MTG_Set[[#This Row],[Play Booster Box Product Id]], tbl_Product[Product Id], tbl_Product[Pack Size])</f>
        <v/>
      </c>
      <c r="AM391" s="23">
        <f>(tbl_MTG_Set[[#This Row],[Play Booster Box Cost]]+v_Item_Shipping_Cost_In)/tbl_MTG_Set[[#This Row],[Play Booster Box Size]]</f>
        <v/>
      </c>
      <c r="AN391" s="23" t="n"/>
      <c r="AO391" s="23" t="n"/>
      <c r="AP391" s="23" t="n"/>
      <c r="AQ391" s="23" t="n"/>
      <c r="AT391" s="23">
        <f>tbl_MTG_Set[[#This Row],[Play Booster Sell Price CardMarket]]*tbl_MTG_Set[[#This Row],[Play Booster Expected Market Value]]/tbl_MTG_Set[[#This Row],[Play Boost Sealed Market Value]]</f>
        <v/>
      </c>
    </row>
    <row r="392" ht="15" customHeight="1" s="20">
      <c r="A392" s="19" t="n">
        <v>721</v>
      </c>
      <c r="B392" s="19" t="inlineStr">
        <is>
          <t>From the Vault: Legends V11</t>
        </is>
      </c>
      <c r="C392" s="19" t="n">
        <v>15</v>
      </c>
      <c r="D392" s="28" t="n">
        <v>40781</v>
      </c>
      <c r="F392" s="19" t="inlineStr">
        <is>
          <t>en es fr de it pt ja ko ru 汉语 漢語</t>
        </is>
      </c>
      <c r="G392" s="19" t="n">
        <v>1388</v>
      </c>
      <c r="H392" s="19">
        <f>MONTH(NOW())+12*YEAR(NOW())-MONTH(tbl_MTG_Set[[#This Row],[Released On]])-12*YEAR(tbl_MTG_Set[[#This Row],[Released On]])</f>
        <v/>
      </c>
      <c r="I392" s="19">
        <f>_xlfn.xlookup(tbl_MTG_Set[[#This Row],[Type Name]], tbl_MTG_Set_Type[Set Type], tbl_MTG_Set_Type[Index], "(Set Type not found)")</f>
        <v/>
      </c>
      <c r="J392" s="19">
        <f>_xlfn.xlookup(tbl_MTG_Set[[#This Row],[Type Name]], tbl_MTG_Set_Type[Set Type], tbl_MTG_Set_Type[Buy Window Month Start], "(Set Type not found)")</f>
        <v/>
      </c>
      <c r="K392" s="28">
        <f>tbl_MTG_Set[[#This Row],[Released On]]+tbl_MTG_Set[[#This Row],[Buy Window Month Start]]*365.25/12</f>
        <v/>
      </c>
      <c r="L392" s="19">
        <f>_xlfn.xlookup(tbl_MTG_Set[[#This Row],[Type Name]], tbl_MTG_Set_Type[Set Type], tbl_MTG_Set_Type[Buy Window Month End], "(Set Type not found)", 0, 1)</f>
        <v/>
      </c>
      <c r="M392" s="28">
        <f>tbl_MTG_Set[[#This Row],[Released On]]+tbl_MTG_Set[[#This Row],[Buy Window Month End]]*365.25/12</f>
        <v/>
      </c>
      <c r="N392" s="28">
        <f>AND(NOW()&gt;=tbl_MTG_Set[[#This Row],[Buy Window Start]], NOW()&lt;=tbl_MTG_Set[[#This Row],[Buy Window End]])</f>
        <v/>
      </c>
      <c r="O392" s="19">
        <f>_xlfn.xlookup(tbl_MTG_Set[[#This Row],[Type Name]], tbl_MTG_Set_Type[Set Type], tbl_MTG_Set_Type[Heavy Printing Window Month Start], "(Set Type not found)", 0, 1)</f>
        <v/>
      </c>
      <c r="P392" s="28">
        <f>tbl_MTG_Set[[#This Row],[Released On]]+tbl_MTG_Set[[#This Row],[Heavy Printing Window Month Start]]*365.25/12</f>
        <v/>
      </c>
      <c r="Q392" s="19">
        <f>_xlfn.xlookup(tbl_MTG_Set[[#This Row],[Type Name]], tbl_MTG_Set_Type[Set Type], tbl_MTG_Set_Type[Heavy Printing Window Month End], "(Set Type not found)", 0, 1)</f>
        <v/>
      </c>
      <c r="R392" s="28">
        <f>tbl_MTG_Set[[#This Row],[Released On]]+tbl_MTG_Set[[#This Row],[Heavy Printing Window Month End]]*365.25/12</f>
        <v/>
      </c>
      <c r="S392" s="28">
        <f>AND(NOW()&gt;=tbl_MTG_Set[[#This Row],[Heavy Printing Window Start]], NOW()&lt;=tbl_MTG_Set[[#This Row],[Heavy Printing Window End]])</f>
        <v/>
      </c>
      <c r="T392" s="19">
        <f>_xlfn.xlookup(tbl_MTG_Set[[#This Row],[Type Name]], tbl_MTG_Set_Type[Set Type], tbl_MTG_Set_Type[Sell Window Month Start], "(Set Type not found)", 0, 1)</f>
        <v/>
      </c>
      <c r="U392" s="28">
        <f>tbl_MTG_Set[[#This Row],[Released On]]+tbl_MTG_Set[[#This Row],[Sell Window Month Start]]*365.25/12</f>
        <v/>
      </c>
      <c r="V392" s="19">
        <f>_xlfn.xlookup(tbl_MTG_Set[[#This Row],[Type Name]], tbl_MTG_Set_Type[Set Type], tbl_MTG_Set_Type[Sell Window Month End], "(Set Type not found)", 0, 1)</f>
        <v/>
      </c>
      <c r="W392" s="28">
        <f>tbl_MTG_Set[[#This Row],[Released On]]+tbl_MTG_Set[[#This Row],[Sell Window Month End]]*365.25/12</f>
        <v/>
      </c>
      <c r="X392" s="28">
        <f>AND(NOW()&gt;=tbl_MTG_Set[[#This Row],[Sell Window Start]], NOW()&lt;=tbl_MTG_Set[[#This Row],[Sell Window End]])</f>
        <v/>
      </c>
      <c r="AG392" s="23" t="n"/>
      <c r="AH392" s="23" t="n"/>
      <c r="AJ392" s="23">
        <f t="array" ref="AJ392:AJ392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392" s="23">
        <f t="array" ref="AK392:AK392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392" s="24">
        <f>_xlfn.xlookup(tbl_MTG_Set[[#This Row],[Play Booster Box Product Id]], tbl_Product[Product Id], tbl_Product[Pack Size])</f>
        <v/>
      </c>
      <c r="AM392" s="23">
        <f>(tbl_MTG_Set[[#This Row],[Play Booster Box Cost]]+v_Item_Shipping_Cost_In)/tbl_MTG_Set[[#This Row],[Play Booster Box Size]]</f>
        <v/>
      </c>
      <c r="AN392" s="23" t="n"/>
      <c r="AO392" s="23" t="n"/>
      <c r="AP392" s="23" t="n"/>
      <c r="AQ392" s="23" t="n"/>
      <c r="AT392" s="23">
        <f>tbl_MTG_Set[[#This Row],[Play Booster Sell Price CardMarket]]*tbl_MTG_Set[[#This Row],[Play Booster Expected Market Value]]/tbl_MTG_Set[[#This Row],[Play Boost Sealed Market Value]]</f>
        <v/>
      </c>
    </row>
    <row r="393" ht="15" customHeight="1" s="20">
      <c r="A393" s="19" t="n">
        <v>565</v>
      </c>
      <c r="B393" s="19" t="inlineStr">
        <is>
          <t>From the Vault: Lore V16</t>
        </is>
      </c>
      <c r="C393" s="19" t="n">
        <v>16</v>
      </c>
      <c r="D393" s="28" t="n">
        <v>42601</v>
      </c>
      <c r="F393" s="19" t="inlineStr">
        <is>
          <t>en es fr de it pt ja ko ru 汉语 漢語</t>
        </is>
      </c>
      <c r="G393" s="19" t="n">
        <v>1076</v>
      </c>
      <c r="H393" s="19">
        <f>MONTH(NOW())+12*YEAR(NOW())-MONTH(tbl_MTG_Set[[#This Row],[Released On]])-12*YEAR(tbl_MTG_Set[[#This Row],[Released On]])</f>
        <v/>
      </c>
      <c r="I393" s="19">
        <f>_xlfn.xlookup(tbl_MTG_Set[[#This Row],[Type Name]], tbl_MTG_Set_Type[Set Type], tbl_MTG_Set_Type[Index], "(Set Type not found)")</f>
        <v/>
      </c>
      <c r="J393" s="19">
        <f>_xlfn.xlookup(tbl_MTG_Set[[#This Row],[Type Name]], tbl_MTG_Set_Type[Set Type], tbl_MTG_Set_Type[Buy Window Month Start], "(Set Type not found)")</f>
        <v/>
      </c>
      <c r="K393" s="28">
        <f>tbl_MTG_Set[[#This Row],[Released On]]+tbl_MTG_Set[[#This Row],[Buy Window Month Start]]*365.25/12</f>
        <v/>
      </c>
      <c r="L393" s="19">
        <f>_xlfn.xlookup(tbl_MTG_Set[[#This Row],[Type Name]], tbl_MTG_Set_Type[Set Type], tbl_MTG_Set_Type[Buy Window Month End], "(Set Type not found)", 0, 1)</f>
        <v/>
      </c>
      <c r="M393" s="28">
        <f>tbl_MTG_Set[[#This Row],[Released On]]+tbl_MTG_Set[[#This Row],[Buy Window Month End]]*365.25/12</f>
        <v/>
      </c>
      <c r="N393" s="28">
        <f>AND(NOW()&gt;=tbl_MTG_Set[[#This Row],[Buy Window Start]], NOW()&lt;=tbl_MTG_Set[[#This Row],[Buy Window End]])</f>
        <v/>
      </c>
      <c r="O393" s="19">
        <f>_xlfn.xlookup(tbl_MTG_Set[[#This Row],[Type Name]], tbl_MTG_Set_Type[Set Type], tbl_MTG_Set_Type[Heavy Printing Window Month Start], "(Set Type not found)", 0, 1)</f>
        <v/>
      </c>
      <c r="P393" s="28">
        <f>tbl_MTG_Set[[#This Row],[Released On]]+tbl_MTG_Set[[#This Row],[Heavy Printing Window Month Start]]*365.25/12</f>
        <v/>
      </c>
      <c r="Q393" s="19">
        <f>_xlfn.xlookup(tbl_MTG_Set[[#This Row],[Type Name]], tbl_MTG_Set_Type[Set Type], tbl_MTG_Set_Type[Heavy Printing Window Month End], "(Set Type not found)", 0, 1)</f>
        <v/>
      </c>
      <c r="R393" s="28">
        <f>tbl_MTG_Set[[#This Row],[Released On]]+tbl_MTG_Set[[#This Row],[Heavy Printing Window Month End]]*365.25/12</f>
        <v/>
      </c>
      <c r="S393" s="28">
        <f>AND(NOW()&gt;=tbl_MTG_Set[[#This Row],[Heavy Printing Window Start]], NOW()&lt;=tbl_MTG_Set[[#This Row],[Heavy Printing Window End]])</f>
        <v/>
      </c>
      <c r="T393" s="19">
        <f>_xlfn.xlookup(tbl_MTG_Set[[#This Row],[Type Name]], tbl_MTG_Set_Type[Set Type], tbl_MTG_Set_Type[Sell Window Month Start], "(Set Type not found)", 0, 1)</f>
        <v/>
      </c>
      <c r="U393" s="28">
        <f>tbl_MTG_Set[[#This Row],[Released On]]+tbl_MTG_Set[[#This Row],[Sell Window Month Start]]*365.25/12</f>
        <v/>
      </c>
      <c r="V393" s="19">
        <f>_xlfn.xlookup(tbl_MTG_Set[[#This Row],[Type Name]], tbl_MTG_Set_Type[Set Type], tbl_MTG_Set_Type[Sell Window Month End], "(Set Type not found)", 0, 1)</f>
        <v/>
      </c>
      <c r="W393" s="28">
        <f>tbl_MTG_Set[[#This Row],[Released On]]+tbl_MTG_Set[[#This Row],[Sell Window Month End]]*365.25/12</f>
        <v/>
      </c>
      <c r="X393" s="28">
        <f>AND(NOW()&gt;=tbl_MTG_Set[[#This Row],[Sell Window Start]], NOW()&lt;=tbl_MTG_Set[[#This Row],[Sell Window End]])</f>
        <v/>
      </c>
      <c r="AG393" s="23" t="n"/>
      <c r="AH393" s="23" t="n"/>
      <c r="AJ393" s="23">
        <f t="array" ref="AJ393:AJ393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393" s="23">
        <f t="array" ref="AK393:AK393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393" s="24">
        <f>_xlfn.xlookup(tbl_MTG_Set[[#This Row],[Play Booster Box Product Id]], tbl_Product[Product Id], tbl_Product[Pack Size])</f>
        <v/>
      </c>
      <c r="AM393" s="23">
        <f>(tbl_MTG_Set[[#This Row],[Play Booster Box Cost]]+v_Item_Shipping_Cost_In)/tbl_MTG_Set[[#This Row],[Play Booster Box Size]]</f>
        <v/>
      </c>
      <c r="AN393" s="23" t="n"/>
      <c r="AO393" s="23" t="n"/>
      <c r="AP393" s="23" t="n"/>
      <c r="AQ393" s="23" t="n"/>
      <c r="AT393" s="23">
        <f>tbl_MTG_Set[[#This Row],[Play Booster Sell Price CardMarket]]*tbl_MTG_Set[[#This Row],[Play Booster Expected Market Value]]/tbl_MTG_Set[[#This Row],[Play Boost Sealed Market Value]]</f>
        <v/>
      </c>
    </row>
    <row r="394" ht="15" customHeight="1" s="20">
      <c r="A394" s="19" t="n">
        <v>694</v>
      </c>
      <c r="B394" s="19" t="inlineStr">
        <is>
          <t>From the Vault: Realms V12</t>
        </is>
      </c>
      <c r="C394" s="19" t="n">
        <v>15</v>
      </c>
      <c r="D394" s="28" t="n">
        <v>41152</v>
      </c>
      <c r="F394" s="19" t="inlineStr">
        <is>
          <t>en es fr de it pt ja ko ru 汉语 漢語</t>
        </is>
      </c>
      <c r="G394" s="19" t="n">
        <v>1334</v>
      </c>
      <c r="H394" s="19">
        <f>MONTH(NOW())+12*YEAR(NOW())-MONTH(tbl_MTG_Set[[#This Row],[Released On]])-12*YEAR(tbl_MTG_Set[[#This Row],[Released On]])</f>
        <v/>
      </c>
      <c r="I394" s="19">
        <f>_xlfn.xlookup(tbl_MTG_Set[[#This Row],[Type Name]], tbl_MTG_Set_Type[Set Type], tbl_MTG_Set_Type[Index], "(Set Type not found)")</f>
        <v/>
      </c>
      <c r="J394" s="19">
        <f>_xlfn.xlookup(tbl_MTG_Set[[#This Row],[Type Name]], tbl_MTG_Set_Type[Set Type], tbl_MTG_Set_Type[Buy Window Month Start], "(Set Type not found)")</f>
        <v/>
      </c>
      <c r="K394" s="28">
        <f>tbl_MTG_Set[[#This Row],[Released On]]+tbl_MTG_Set[[#This Row],[Buy Window Month Start]]*365.25/12</f>
        <v/>
      </c>
      <c r="L394" s="19">
        <f>_xlfn.xlookup(tbl_MTG_Set[[#This Row],[Type Name]], tbl_MTG_Set_Type[Set Type], tbl_MTG_Set_Type[Buy Window Month End], "(Set Type not found)", 0, 1)</f>
        <v/>
      </c>
      <c r="M394" s="28">
        <f>tbl_MTG_Set[[#This Row],[Released On]]+tbl_MTG_Set[[#This Row],[Buy Window Month End]]*365.25/12</f>
        <v/>
      </c>
      <c r="N394" s="28">
        <f>AND(NOW()&gt;=tbl_MTG_Set[[#This Row],[Buy Window Start]], NOW()&lt;=tbl_MTG_Set[[#This Row],[Buy Window End]])</f>
        <v/>
      </c>
      <c r="O394" s="19">
        <f>_xlfn.xlookup(tbl_MTG_Set[[#This Row],[Type Name]], tbl_MTG_Set_Type[Set Type], tbl_MTG_Set_Type[Heavy Printing Window Month Start], "(Set Type not found)", 0, 1)</f>
        <v/>
      </c>
      <c r="P394" s="28">
        <f>tbl_MTG_Set[[#This Row],[Released On]]+tbl_MTG_Set[[#This Row],[Heavy Printing Window Month Start]]*365.25/12</f>
        <v/>
      </c>
      <c r="Q394" s="19">
        <f>_xlfn.xlookup(tbl_MTG_Set[[#This Row],[Type Name]], tbl_MTG_Set_Type[Set Type], tbl_MTG_Set_Type[Heavy Printing Window Month End], "(Set Type not found)", 0, 1)</f>
        <v/>
      </c>
      <c r="R394" s="28">
        <f>tbl_MTG_Set[[#This Row],[Released On]]+tbl_MTG_Set[[#This Row],[Heavy Printing Window Month End]]*365.25/12</f>
        <v/>
      </c>
      <c r="S394" s="28">
        <f>AND(NOW()&gt;=tbl_MTG_Set[[#This Row],[Heavy Printing Window Start]], NOW()&lt;=tbl_MTG_Set[[#This Row],[Heavy Printing Window End]])</f>
        <v/>
      </c>
      <c r="T394" s="19">
        <f>_xlfn.xlookup(tbl_MTG_Set[[#This Row],[Type Name]], tbl_MTG_Set_Type[Set Type], tbl_MTG_Set_Type[Sell Window Month Start], "(Set Type not found)", 0, 1)</f>
        <v/>
      </c>
      <c r="U394" s="28">
        <f>tbl_MTG_Set[[#This Row],[Released On]]+tbl_MTG_Set[[#This Row],[Sell Window Month Start]]*365.25/12</f>
        <v/>
      </c>
      <c r="V394" s="19">
        <f>_xlfn.xlookup(tbl_MTG_Set[[#This Row],[Type Name]], tbl_MTG_Set_Type[Set Type], tbl_MTG_Set_Type[Sell Window Month End], "(Set Type not found)", 0, 1)</f>
        <v/>
      </c>
      <c r="W394" s="28">
        <f>tbl_MTG_Set[[#This Row],[Released On]]+tbl_MTG_Set[[#This Row],[Sell Window Month End]]*365.25/12</f>
        <v/>
      </c>
      <c r="X394" s="28">
        <f>AND(NOW()&gt;=tbl_MTG_Set[[#This Row],[Sell Window Start]], NOW()&lt;=tbl_MTG_Set[[#This Row],[Sell Window End]])</f>
        <v/>
      </c>
      <c r="AG394" s="23" t="n"/>
      <c r="AH394" s="23" t="n"/>
      <c r="AJ394" s="23">
        <f t="array" ref="AJ394:AJ394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394" s="23">
        <f t="array" ref="AK394:AK394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394" s="24">
        <f>_xlfn.xlookup(tbl_MTG_Set[[#This Row],[Play Booster Box Product Id]], tbl_Product[Product Id], tbl_Product[Pack Size])</f>
        <v/>
      </c>
      <c r="AM394" s="23">
        <f>(tbl_MTG_Set[[#This Row],[Play Booster Box Cost]]+v_Item_Shipping_Cost_In)/tbl_MTG_Set[[#This Row],[Play Booster Box Size]]</f>
        <v/>
      </c>
      <c r="AN394" s="23" t="n"/>
      <c r="AO394" s="23" t="n"/>
      <c r="AP394" s="23" t="n"/>
      <c r="AQ394" s="23" t="n"/>
      <c r="AT394" s="23">
        <f>tbl_MTG_Set[[#This Row],[Play Booster Sell Price CardMarket]]*tbl_MTG_Set[[#This Row],[Play Booster Expected Market Value]]/tbl_MTG_Set[[#This Row],[Play Boost Sealed Market Value]]</f>
        <v/>
      </c>
    </row>
    <row r="395" ht="15" customHeight="1" s="20">
      <c r="A395" s="19" t="n">
        <v>753</v>
      </c>
      <c r="B395" s="19" t="inlineStr">
        <is>
          <t>From the Vault: Relics V10</t>
        </is>
      </c>
      <c r="C395" s="19" t="n">
        <v>15</v>
      </c>
      <c r="D395" s="28" t="n">
        <v>40417</v>
      </c>
      <c r="F395" s="19" t="inlineStr">
        <is>
          <t>en es fr de it pt ja ko ru 汉语 漢語</t>
        </is>
      </c>
      <c r="G395" s="19" t="n">
        <v>1452</v>
      </c>
      <c r="H395" s="19">
        <f>MONTH(NOW())+12*YEAR(NOW())-MONTH(tbl_MTG_Set[[#This Row],[Released On]])-12*YEAR(tbl_MTG_Set[[#This Row],[Released On]])</f>
        <v/>
      </c>
      <c r="I395" s="19">
        <f>_xlfn.xlookup(tbl_MTG_Set[[#This Row],[Type Name]], tbl_MTG_Set_Type[Set Type], tbl_MTG_Set_Type[Index], "(Set Type not found)")</f>
        <v/>
      </c>
      <c r="J395" s="19">
        <f>_xlfn.xlookup(tbl_MTG_Set[[#This Row],[Type Name]], tbl_MTG_Set_Type[Set Type], tbl_MTG_Set_Type[Buy Window Month Start], "(Set Type not found)")</f>
        <v/>
      </c>
      <c r="K395" s="28">
        <f>tbl_MTG_Set[[#This Row],[Released On]]+tbl_MTG_Set[[#This Row],[Buy Window Month Start]]*365.25/12</f>
        <v/>
      </c>
      <c r="L395" s="19">
        <f>_xlfn.xlookup(tbl_MTG_Set[[#This Row],[Type Name]], tbl_MTG_Set_Type[Set Type], tbl_MTG_Set_Type[Buy Window Month End], "(Set Type not found)", 0, 1)</f>
        <v/>
      </c>
      <c r="M395" s="28">
        <f>tbl_MTG_Set[[#This Row],[Released On]]+tbl_MTG_Set[[#This Row],[Buy Window Month End]]*365.25/12</f>
        <v/>
      </c>
      <c r="N395" s="28">
        <f>AND(NOW()&gt;=tbl_MTG_Set[[#This Row],[Buy Window Start]], NOW()&lt;=tbl_MTG_Set[[#This Row],[Buy Window End]])</f>
        <v/>
      </c>
      <c r="O395" s="19">
        <f>_xlfn.xlookup(tbl_MTG_Set[[#This Row],[Type Name]], tbl_MTG_Set_Type[Set Type], tbl_MTG_Set_Type[Heavy Printing Window Month Start], "(Set Type not found)", 0, 1)</f>
        <v/>
      </c>
      <c r="P395" s="28">
        <f>tbl_MTG_Set[[#This Row],[Released On]]+tbl_MTG_Set[[#This Row],[Heavy Printing Window Month Start]]*365.25/12</f>
        <v/>
      </c>
      <c r="Q395" s="19">
        <f>_xlfn.xlookup(tbl_MTG_Set[[#This Row],[Type Name]], tbl_MTG_Set_Type[Set Type], tbl_MTG_Set_Type[Heavy Printing Window Month End], "(Set Type not found)", 0, 1)</f>
        <v/>
      </c>
      <c r="R395" s="28">
        <f>tbl_MTG_Set[[#This Row],[Released On]]+tbl_MTG_Set[[#This Row],[Heavy Printing Window Month End]]*365.25/12</f>
        <v/>
      </c>
      <c r="S395" s="28">
        <f>AND(NOW()&gt;=tbl_MTG_Set[[#This Row],[Heavy Printing Window Start]], NOW()&lt;=tbl_MTG_Set[[#This Row],[Heavy Printing Window End]])</f>
        <v/>
      </c>
      <c r="T395" s="19">
        <f>_xlfn.xlookup(tbl_MTG_Set[[#This Row],[Type Name]], tbl_MTG_Set_Type[Set Type], tbl_MTG_Set_Type[Sell Window Month Start], "(Set Type not found)", 0, 1)</f>
        <v/>
      </c>
      <c r="U395" s="28">
        <f>tbl_MTG_Set[[#This Row],[Released On]]+tbl_MTG_Set[[#This Row],[Sell Window Month Start]]*365.25/12</f>
        <v/>
      </c>
      <c r="V395" s="19">
        <f>_xlfn.xlookup(tbl_MTG_Set[[#This Row],[Type Name]], tbl_MTG_Set_Type[Set Type], tbl_MTG_Set_Type[Sell Window Month End], "(Set Type not found)", 0, 1)</f>
        <v/>
      </c>
      <c r="W395" s="28">
        <f>tbl_MTG_Set[[#This Row],[Released On]]+tbl_MTG_Set[[#This Row],[Sell Window Month End]]*365.25/12</f>
        <v/>
      </c>
      <c r="X395" s="28">
        <f>AND(NOW()&gt;=tbl_MTG_Set[[#This Row],[Sell Window Start]], NOW()&lt;=tbl_MTG_Set[[#This Row],[Sell Window End]])</f>
        <v/>
      </c>
      <c r="AG395" s="23" t="n"/>
      <c r="AH395" s="23" t="n"/>
      <c r="AJ395" s="23">
        <f t="array" ref="AJ395:AJ395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395" s="23">
        <f t="array" ref="AK395:AK395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395" s="24">
        <f>_xlfn.xlookup(tbl_MTG_Set[[#This Row],[Play Booster Box Product Id]], tbl_Product[Product Id], tbl_Product[Pack Size])</f>
        <v/>
      </c>
      <c r="AM395" s="23">
        <f>(tbl_MTG_Set[[#This Row],[Play Booster Box Cost]]+v_Item_Shipping_Cost_In)/tbl_MTG_Set[[#This Row],[Play Booster Box Size]]</f>
        <v/>
      </c>
      <c r="AN395" s="23" t="n"/>
      <c r="AO395" s="23" t="n"/>
      <c r="AP395" s="23" t="n"/>
      <c r="AQ395" s="23" t="n"/>
      <c r="AT395" s="23">
        <f>tbl_MTG_Set[[#This Row],[Play Booster Sell Price CardMarket]]*tbl_MTG_Set[[#This Row],[Play Booster Expected Market Value]]/tbl_MTG_Set[[#This Row],[Play Boost Sealed Market Value]]</f>
        <v/>
      </c>
    </row>
    <row r="396" ht="15" customHeight="1" s="20">
      <c r="A396" s="19" t="n">
        <v>506</v>
      </c>
      <c r="B396" s="19" t="inlineStr">
        <is>
          <t>From the Vault: Transform V17</t>
        </is>
      </c>
      <c r="C396" s="19" t="n">
        <v>16</v>
      </c>
      <c r="D396" s="28" t="n">
        <v>43063</v>
      </c>
      <c r="F396" s="19" t="inlineStr">
        <is>
          <t>en es fr de it pt ja ko ru 汉语 漢語</t>
        </is>
      </c>
      <c r="G396" s="19" t="n">
        <v>958</v>
      </c>
      <c r="H396" s="19">
        <f>MONTH(NOW())+12*YEAR(NOW())-MONTH(tbl_MTG_Set[[#This Row],[Released On]])-12*YEAR(tbl_MTG_Set[[#This Row],[Released On]])</f>
        <v/>
      </c>
      <c r="I396" s="19">
        <f>_xlfn.xlookup(tbl_MTG_Set[[#This Row],[Type Name]], tbl_MTG_Set_Type[Set Type], tbl_MTG_Set_Type[Index], "(Set Type not found)")</f>
        <v/>
      </c>
      <c r="J396" s="19">
        <f>_xlfn.xlookup(tbl_MTG_Set[[#This Row],[Type Name]], tbl_MTG_Set_Type[Set Type], tbl_MTG_Set_Type[Buy Window Month Start], "(Set Type not found)")</f>
        <v/>
      </c>
      <c r="K396" s="28">
        <f>tbl_MTG_Set[[#This Row],[Released On]]+tbl_MTG_Set[[#This Row],[Buy Window Month Start]]*365.25/12</f>
        <v/>
      </c>
      <c r="L396" s="19">
        <f>_xlfn.xlookup(tbl_MTG_Set[[#This Row],[Type Name]], tbl_MTG_Set_Type[Set Type], tbl_MTG_Set_Type[Buy Window Month End], "(Set Type not found)", 0, 1)</f>
        <v/>
      </c>
      <c r="M396" s="28">
        <f>tbl_MTG_Set[[#This Row],[Released On]]+tbl_MTG_Set[[#This Row],[Buy Window Month End]]*365.25/12</f>
        <v/>
      </c>
      <c r="N396" s="28">
        <f>AND(NOW()&gt;=tbl_MTG_Set[[#This Row],[Buy Window Start]], NOW()&lt;=tbl_MTG_Set[[#This Row],[Buy Window End]])</f>
        <v/>
      </c>
      <c r="O396" s="19">
        <f>_xlfn.xlookup(tbl_MTG_Set[[#This Row],[Type Name]], tbl_MTG_Set_Type[Set Type], tbl_MTG_Set_Type[Heavy Printing Window Month Start], "(Set Type not found)", 0, 1)</f>
        <v/>
      </c>
      <c r="P396" s="28">
        <f>tbl_MTG_Set[[#This Row],[Released On]]+tbl_MTG_Set[[#This Row],[Heavy Printing Window Month Start]]*365.25/12</f>
        <v/>
      </c>
      <c r="Q396" s="19">
        <f>_xlfn.xlookup(tbl_MTG_Set[[#This Row],[Type Name]], tbl_MTG_Set_Type[Set Type], tbl_MTG_Set_Type[Heavy Printing Window Month End], "(Set Type not found)", 0, 1)</f>
        <v/>
      </c>
      <c r="R396" s="28">
        <f>tbl_MTG_Set[[#This Row],[Released On]]+tbl_MTG_Set[[#This Row],[Heavy Printing Window Month End]]*365.25/12</f>
        <v/>
      </c>
      <c r="S396" s="28">
        <f>AND(NOW()&gt;=tbl_MTG_Set[[#This Row],[Heavy Printing Window Start]], NOW()&lt;=tbl_MTG_Set[[#This Row],[Heavy Printing Window End]])</f>
        <v/>
      </c>
      <c r="T396" s="19">
        <f>_xlfn.xlookup(tbl_MTG_Set[[#This Row],[Type Name]], tbl_MTG_Set_Type[Set Type], tbl_MTG_Set_Type[Sell Window Month Start], "(Set Type not found)", 0, 1)</f>
        <v/>
      </c>
      <c r="U396" s="28">
        <f>tbl_MTG_Set[[#This Row],[Released On]]+tbl_MTG_Set[[#This Row],[Sell Window Month Start]]*365.25/12</f>
        <v/>
      </c>
      <c r="V396" s="19">
        <f>_xlfn.xlookup(tbl_MTG_Set[[#This Row],[Type Name]], tbl_MTG_Set_Type[Set Type], tbl_MTG_Set_Type[Sell Window Month End], "(Set Type not found)", 0, 1)</f>
        <v/>
      </c>
      <c r="W396" s="28">
        <f>tbl_MTG_Set[[#This Row],[Released On]]+tbl_MTG_Set[[#This Row],[Sell Window Month End]]*365.25/12</f>
        <v/>
      </c>
      <c r="X396" s="28">
        <f>AND(NOW()&gt;=tbl_MTG_Set[[#This Row],[Sell Window Start]], NOW()&lt;=tbl_MTG_Set[[#This Row],[Sell Window End]])</f>
        <v/>
      </c>
      <c r="AG396" s="23" t="n"/>
      <c r="AH396" s="23" t="n"/>
      <c r="AJ396" s="23">
        <f t="array" ref="AJ396:AJ396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396" s="23">
        <f t="array" ref="AK396:AK396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396" s="24">
        <f>_xlfn.xlookup(tbl_MTG_Set[[#This Row],[Play Booster Box Product Id]], tbl_Product[Product Id], tbl_Product[Pack Size])</f>
        <v/>
      </c>
      <c r="AM396" s="23">
        <f>(tbl_MTG_Set[[#This Row],[Play Booster Box Cost]]+v_Item_Shipping_Cost_In)/tbl_MTG_Set[[#This Row],[Play Booster Box Size]]</f>
        <v/>
      </c>
      <c r="AN396" s="23" t="n"/>
      <c r="AO396" s="23" t="n"/>
      <c r="AP396" s="23" t="n"/>
      <c r="AQ396" s="23" t="n"/>
      <c r="AT396" s="23">
        <f>tbl_MTG_Set[[#This Row],[Play Booster Sell Price CardMarket]]*tbl_MTG_Set[[#This Row],[Play Booster Expected Market Value]]/tbl_MTG_Set[[#This Row],[Play Boost Sealed Market Value]]</f>
        <v/>
      </c>
    </row>
    <row r="397" ht="15" customHeight="1" s="20">
      <c r="A397" s="19" t="n">
        <v>667</v>
      </c>
      <c r="B397" s="19" t="inlineStr">
        <is>
          <t>From the Vault: Twenty V13</t>
        </is>
      </c>
      <c r="C397" s="19" t="n">
        <v>20</v>
      </c>
      <c r="D397" s="28" t="n">
        <v>41509</v>
      </c>
      <c r="F397" s="19" t="inlineStr">
        <is>
          <t>en es fr de it pt ja ko ru 汉语 漢語</t>
        </is>
      </c>
      <c r="G397" s="19" t="n">
        <v>1280</v>
      </c>
      <c r="H397" s="19">
        <f>MONTH(NOW())+12*YEAR(NOW())-MONTH(tbl_MTG_Set[[#This Row],[Released On]])-12*YEAR(tbl_MTG_Set[[#This Row],[Released On]])</f>
        <v/>
      </c>
      <c r="I397" s="19">
        <f>_xlfn.xlookup(tbl_MTG_Set[[#This Row],[Type Name]], tbl_MTG_Set_Type[Set Type], tbl_MTG_Set_Type[Index], "(Set Type not found)")</f>
        <v/>
      </c>
      <c r="J397" s="19">
        <f>_xlfn.xlookup(tbl_MTG_Set[[#This Row],[Type Name]], tbl_MTG_Set_Type[Set Type], tbl_MTG_Set_Type[Buy Window Month Start], "(Set Type not found)")</f>
        <v/>
      </c>
      <c r="K397" s="28">
        <f>tbl_MTG_Set[[#This Row],[Released On]]+tbl_MTG_Set[[#This Row],[Buy Window Month Start]]*365.25/12</f>
        <v/>
      </c>
      <c r="L397" s="19">
        <f>_xlfn.xlookup(tbl_MTG_Set[[#This Row],[Type Name]], tbl_MTG_Set_Type[Set Type], tbl_MTG_Set_Type[Buy Window Month End], "(Set Type not found)", 0, 1)</f>
        <v/>
      </c>
      <c r="M397" s="28">
        <f>tbl_MTG_Set[[#This Row],[Released On]]+tbl_MTG_Set[[#This Row],[Buy Window Month End]]*365.25/12</f>
        <v/>
      </c>
      <c r="N397" s="28">
        <f>AND(NOW()&gt;=tbl_MTG_Set[[#This Row],[Buy Window Start]], NOW()&lt;=tbl_MTG_Set[[#This Row],[Buy Window End]])</f>
        <v/>
      </c>
      <c r="O397" s="19">
        <f>_xlfn.xlookup(tbl_MTG_Set[[#This Row],[Type Name]], tbl_MTG_Set_Type[Set Type], tbl_MTG_Set_Type[Heavy Printing Window Month Start], "(Set Type not found)", 0, 1)</f>
        <v/>
      </c>
      <c r="P397" s="28">
        <f>tbl_MTG_Set[[#This Row],[Released On]]+tbl_MTG_Set[[#This Row],[Heavy Printing Window Month Start]]*365.25/12</f>
        <v/>
      </c>
      <c r="Q397" s="19">
        <f>_xlfn.xlookup(tbl_MTG_Set[[#This Row],[Type Name]], tbl_MTG_Set_Type[Set Type], tbl_MTG_Set_Type[Heavy Printing Window Month End], "(Set Type not found)", 0, 1)</f>
        <v/>
      </c>
      <c r="R397" s="28">
        <f>tbl_MTG_Set[[#This Row],[Released On]]+tbl_MTG_Set[[#This Row],[Heavy Printing Window Month End]]*365.25/12</f>
        <v/>
      </c>
      <c r="S397" s="28">
        <f>AND(NOW()&gt;=tbl_MTG_Set[[#This Row],[Heavy Printing Window Start]], NOW()&lt;=tbl_MTG_Set[[#This Row],[Heavy Printing Window End]])</f>
        <v/>
      </c>
      <c r="T397" s="19">
        <f>_xlfn.xlookup(tbl_MTG_Set[[#This Row],[Type Name]], tbl_MTG_Set_Type[Set Type], tbl_MTG_Set_Type[Sell Window Month Start], "(Set Type not found)", 0, 1)</f>
        <v/>
      </c>
      <c r="U397" s="28">
        <f>tbl_MTG_Set[[#This Row],[Released On]]+tbl_MTG_Set[[#This Row],[Sell Window Month Start]]*365.25/12</f>
        <v/>
      </c>
      <c r="V397" s="19">
        <f>_xlfn.xlookup(tbl_MTG_Set[[#This Row],[Type Name]], tbl_MTG_Set_Type[Set Type], tbl_MTG_Set_Type[Sell Window Month End], "(Set Type not found)", 0, 1)</f>
        <v/>
      </c>
      <c r="W397" s="28">
        <f>tbl_MTG_Set[[#This Row],[Released On]]+tbl_MTG_Set[[#This Row],[Sell Window Month End]]*365.25/12</f>
        <v/>
      </c>
      <c r="X397" s="28">
        <f>AND(NOW()&gt;=tbl_MTG_Set[[#This Row],[Sell Window Start]], NOW()&lt;=tbl_MTG_Set[[#This Row],[Sell Window End]])</f>
        <v/>
      </c>
      <c r="AG397" s="23" t="n"/>
      <c r="AH397" s="23" t="n"/>
      <c r="AJ397" s="23">
        <f t="array" ref="AJ397:AJ397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397" s="23">
        <f t="array" ref="AK397:AK397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397" s="24">
        <f>_xlfn.xlookup(tbl_MTG_Set[[#This Row],[Play Booster Box Product Id]], tbl_Product[Product Id], tbl_Product[Pack Size])</f>
        <v/>
      </c>
      <c r="AM397" s="23">
        <f>(tbl_MTG_Set[[#This Row],[Play Booster Box Cost]]+v_Item_Shipping_Cost_In)/tbl_MTG_Set[[#This Row],[Play Booster Box Size]]</f>
        <v/>
      </c>
      <c r="AN397" s="23" t="n"/>
      <c r="AO397" s="23" t="n"/>
      <c r="AP397" s="23" t="n"/>
      <c r="AQ397" s="23" t="n"/>
      <c r="AT397" s="23">
        <f>tbl_MTG_Set[[#This Row],[Play Booster Sell Price CardMarket]]*tbl_MTG_Set[[#This Row],[Play Booster Expected Market Value]]/tbl_MTG_Set[[#This Row],[Play Boost Sealed Market Value]]</f>
        <v/>
      </c>
    </row>
    <row r="398" ht="15" customHeight="1" s="20">
      <c r="A398" s="19" t="n">
        <v>831</v>
      </c>
      <c r="B398" s="19" t="inlineStr">
        <is>
          <t>Future Sight FUT</t>
        </is>
      </c>
      <c r="C398" s="19" t="n">
        <v>180</v>
      </c>
      <c r="D398" s="28" t="n">
        <v>39206</v>
      </c>
      <c r="F398" s="19" t="inlineStr">
        <is>
          <t>en es fr de it pt ja ko ru 汉语 漢語</t>
        </is>
      </c>
      <c r="G398" s="19" t="n">
        <v>1608</v>
      </c>
      <c r="H398" s="19">
        <f>MONTH(NOW())+12*YEAR(NOW())-MONTH(tbl_MTG_Set[[#This Row],[Released On]])-12*YEAR(tbl_MTG_Set[[#This Row],[Released On]])</f>
        <v/>
      </c>
      <c r="I398" s="19">
        <f>_xlfn.xlookup(tbl_MTG_Set[[#This Row],[Type Name]], tbl_MTG_Set_Type[Set Type], tbl_MTG_Set_Type[Index], "(Set Type not found)")</f>
        <v/>
      </c>
      <c r="J398" s="19">
        <f>_xlfn.xlookup(tbl_MTG_Set[[#This Row],[Type Name]], tbl_MTG_Set_Type[Set Type], tbl_MTG_Set_Type[Buy Window Month Start], "(Set Type not found)")</f>
        <v/>
      </c>
      <c r="K398" s="28">
        <f>tbl_MTG_Set[[#This Row],[Released On]]+tbl_MTG_Set[[#This Row],[Buy Window Month Start]]*365.25/12</f>
        <v/>
      </c>
      <c r="L398" s="19">
        <f>_xlfn.xlookup(tbl_MTG_Set[[#This Row],[Type Name]], tbl_MTG_Set_Type[Set Type], tbl_MTG_Set_Type[Buy Window Month End], "(Set Type not found)", 0, 1)</f>
        <v/>
      </c>
      <c r="M398" s="28">
        <f>tbl_MTG_Set[[#This Row],[Released On]]+tbl_MTG_Set[[#This Row],[Buy Window Month End]]*365.25/12</f>
        <v/>
      </c>
      <c r="N398" s="28">
        <f>AND(NOW()&gt;=tbl_MTG_Set[[#This Row],[Buy Window Start]], NOW()&lt;=tbl_MTG_Set[[#This Row],[Buy Window End]])</f>
        <v/>
      </c>
      <c r="O398" s="19">
        <f>_xlfn.xlookup(tbl_MTG_Set[[#This Row],[Type Name]], tbl_MTG_Set_Type[Set Type], tbl_MTG_Set_Type[Heavy Printing Window Month Start], "(Set Type not found)", 0, 1)</f>
        <v/>
      </c>
      <c r="P398" s="28">
        <f>tbl_MTG_Set[[#This Row],[Released On]]+tbl_MTG_Set[[#This Row],[Heavy Printing Window Month Start]]*365.25/12</f>
        <v/>
      </c>
      <c r="Q398" s="19">
        <f>_xlfn.xlookup(tbl_MTG_Set[[#This Row],[Type Name]], tbl_MTG_Set_Type[Set Type], tbl_MTG_Set_Type[Heavy Printing Window Month End], "(Set Type not found)", 0, 1)</f>
        <v/>
      </c>
      <c r="R398" s="28">
        <f>tbl_MTG_Set[[#This Row],[Released On]]+tbl_MTG_Set[[#This Row],[Heavy Printing Window Month End]]*365.25/12</f>
        <v/>
      </c>
      <c r="S398" s="28">
        <f>AND(NOW()&gt;=tbl_MTG_Set[[#This Row],[Heavy Printing Window Start]], NOW()&lt;=tbl_MTG_Set[[#This Row],[Heavy Printing Window End]])</f>
        <v/>
      </c>
      <c r="T398" s="19">
        <f>_xlfn.xlookup(tbl_MTG_Set[[#This Row],[Type Name]], tbl_MTG_Set_Type[Set Type], tbl_MTG_Set_Type[Sell Window Month Start], "(Set Type not found)", 0, 1)</f>
        <v/>
      </c>
      <c r="U398" s="28">
        <f>tbl_MTG_Set[[#This Row],[Released On]]+tbl_MTG_Set[[#This Row],[Sell Window Month Start]]*365.25/12</f>
        <v/>
      </c>
      <c r="V398" s="19">
        <f>_xlfn.xlookup(tbl_MTG_Set[[#This Row],[Type Name]], tbl_MTG_Set_Type[Set Type], tbl_MTG_Set_Type[Sell Window Month End], "(Set Type not found)", 0, 1)</f>
        <v/>
      </c>
      <c r="W398" s="28">
        <f>tbl_MTG_Set[[#This Row],[Released On]]+tbl_MTG_Set[[#This Row],[Sell Window Month End]]*365.25/12</f>
        <v/>
      </c>
      <c r="X398" s="28">
        <f>AND(NOW()&gt;=tbl_MTG_Set[[#This Row],[Sell Window Start]], NOW()&lt;=tbl_MTG_Set[[#This Row],[Sell Window End]])</f>
        <v/>
      </c>
      <c r="AG398" s="23" t="n"/>
      <c r="AH398" s="23" t="n"/>
      <c r="AJ398" s="23">
        <f t="array" ref="AJ398:AJ398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398" s="23">
        <f t="array" ref="AK398:AK398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398" s="24">
        <f>_xlfn.xlookup(tbl_MTG_Set[[#This Row],[Play Booster Box Product Id]], tbl_Product[Product Id], tbl_Product[Pack Size])</f>
        <v/>
      </c>
      <c r="AM398" s="23">
        <f>(tbl_MTG_Set[[#This Row],[Play Booster Box Cost]]+v_Item_Shipping_Cost_In)/tbl_MTG_Set[[#This Row],[Play Booster Box Size]]</f>
        <v/>
      </c>
      <c r="AN398" s="23" t="n"/>
      <c r="AO398" s="23" t="n"/>
      <c r="AP398" s="23" t="n"/>
      <c r="AQ398" s="23" t="n"/>
      <c r="AT398" s="23">
        <f>tbl_MTG_Set[[#This Row],[Play Booster Sell Price CardMarket]]*tbl_MTG_Set[[#This Row],[Play Booster Expected Market Value]]/tbl_MTG_Set[[#This Row],[Play Boost Sealed Market Value]]</f>
        <v/>
      </c>
    </row>
    <row r="399" ht="15" customHeight="1" s="20">
      <c r="A399" s="19" t="n">
        <v>832</v>
      </c>
      <c r="B399" s="19" t="inlineStr">
        <is>
          <t>Future Sight Promos PFUT</t>
        </is>
      </c>
      <c r="C399" s="19" t="n">
        <v>2</v>
      </c>
      <c r="D399" s="28" t="n">
        <v>39206</v>
      </c>
      <c r="F399" s="19" t="inlineStr">
        <is>
          <t>en es fr de it pt ja ko ru 汉语 漢語</t>
        </is>
      </c>
      <c r="G399" s="19" t="n">
        <v>1610</v>
      </c>
      <c r="H399" s="19">
        <f>MONTH(NOW())+12*YEAR(NOW())-MONTH(tbl_MTG_Set[[#This Row],[Released On]])-12*YEAR(tbl_MTG_Set[[#This Row],[Released On]])</f>
        <v/>
      </c>
      <c r="I399" s="19">
        <f>_xlfn.xlookup(tbl_MTG_Set[[#This Row],[Type Name]], tbl_MTG_Set_Type[Set Type], tbl_MTG_Set_Type[Index], "(Set Type not found)")</f>
        <v/>
      </c>
      <c r="J399" s="19">
        <f>_xlfn.xlookup(tbl_MTG_Set[[#This Row],[Type Name]], tbl_MTG_Set_Type[Set Type], tbl_MTG_Set_Type[Buy Window Month Start], "(Set Type not found)")</f>
        <v/>
      </c>
      <c r="K399" s="28">
        <f>tbl_MTG_Set[[#This Row],[Released On]]+tbl_MTG_Set[[#This Row],[Buy Window Month Start]]*365.25/12</f>
        <v/>
      </c>
      <c r="L399" s="19">
        <f>_xlfn.xlookup(tbl_MTG_Set[[#This Row],[Type Name]], tbl_MTG_Set_Type[Set Type], tbl_MTG_Set_Type[Buy Window Month End], "(Set Type not found)", 0, 1)</f>
        <v/>
      </c>
      <c r="M399" s="28">
        <f>tbl_MTG_Set[[#This Row],[Released On]]+tbl_MTG_Set[[#This Row],[Buy Window Month End]]*365.25/12</f>
        <v/>
      </c>
      <c r="N399" s="28">
        <f>AND(NOW()&gt;=tbl_MTG_Set[[#This Row],[Buy Window Start]], NOW()&lt;=tbl_MTG_Set[[#This Row],[Buy Window End]])</f>
        <v/>
      </c>
      <c r="O399" s="19">
        <f>_xlfn.xlookup(tbl_MTG_Set[[#This Row],[Type Name]], tbl_MTG_Set_Type[Set Type], tbl_MTG_Set_Type[Heavy Printing Window Month Start], "(Set Type not found)", 0, 1)</f>
        <v/>
      </c>
      <c r="P399" s="28">
        <f>tbl_MTG_Set[[#This Row],[Released On]]+tbl_MTG_Set[[#This Row],[Heavy Printing Window Month Start]]*365.25/12</f>
        <v/>
      </c>
      <c r="Q399" s="19">
        <f>_xlfn.xlookup(tbl_MTG_Set[[#This Row],[Type Name]], tbl_MTG_Set_Type[Set Type], tbl_MTG_Set_Type[Heavy Printing Window Month End], "(Set Type not found)", 0, 1)</f>
        <v/>
      </c>
      <c r="R399" s="28">
        <f>tbl_MTG_Set[[#This Row],[Released On]]+tbl_MTG_Set[[#This Row],[Heavy Printing Window Month End]]*365.25/12</f>
        <v/>
      </c>
      <c r="S399" s="28">
        <f>AND(NOW()&gt;=tbl_MTG_Set[[#This Row],[Heavy Printing Window Start]], NOW()&lt;=tbl_MTG_Set[[#This Row],[Heavy Printing Window End]])</f>
        <v/>
      </c>
      <c r="T399" s="19">
        <f>_xlfn.xlookup(tbl_MTG_Set[[#This Row],[Type Name]], tbl_MTG_Set_Type[Set Type], tbl_MTG_Set_Type[Sell Window Month Start], "(Set Type not found)", 0, 1)</f>
        <v/>
      </c>
      <c r="U399" s="28">
        <f>tbl_MTG_Set[[#This Row],[Released On]]+tbl_MTG_Set[[#This Row],[Sell Window Month Start]]*365.25/12</f>
        <v/>
      </c>
      <c r="V399" s="19">
        <f>_xlfn.xlookup(tbl_MTG_Set[[#This Row],[Type Name]], tbl_MTG_Set_Type[Set Type], tbl_MTG_Set_Type[Sell Window Month End], "(Set Type not found)", 0, 1)</f>
        <v/>
      </c>
      <c r="W399" s="28">
        <f>tbl_MTG_Set[[#This Row],[Released On]]+tbl_MTG_Set[[#This Row],[Sell Window Month End]]*365.25/12</f>
        <v/>
      </c>
      <c r="X399" s="28">
        <f>AND(NOW()&gt;=tbl_MTG_Set[[#This Row],[Sell Window Start]], NOW()&lt;=tbl_MTG_Set[[#This Row],[Sell Window End]])</f>
        <v/>
      </c>
      <c r="AG399" s="23" t="n"/>
      <c r="AH399" s="23" t="n"/>
      <c r="AJ399" s="23">
        <f t="array" ref="AJ399:AJ399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399" s="23">
        <f t="array" ref="AK399:AK399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399" s="24">
        <f>_xlfn.xlookup(tbl_MTG_Set[[#This Row],[Play Booster Box Product Id]], tbl_Product[Product Id], tbl_Product[Pack Size])</f>
        <v/>
      </c>
      <c r="AM399" s="23">
        <f>(tbl_MTG_Set[[#This Row],[Play Booster Box Cost]]+v_Item_Shipping_Cost_In)/tbl_MTG_Set[[#This Row],[Play Booster Box Size]]</f>
        <v/>
      </c>
      <c r="AN399" s="23" t="n"/>
      <c r="AO399" s="23" t="n"/>
      <c r="AP399" s="23" t="n"/>
      <c r="AQ399" s="23" t="n"/>
      <c r="AT399" s="23">
        <f>tbl_MTG_Set[[#This Row],[Play Booster Sell Price CardMarket]]*tbl_MTG_Set[[#This Row],[Play Booster Expected Market Value]]/tbl_MTG_Set[[#This Row],[Play Boost Sealed Market Value]]</f>
        <v/>
      </c>
    </row>
    <row r="400" ht="15" customHeight="1" s="20">
      <c r="A400" s="19" t="n">
        <v>283</v>
      </c>
      <c r="B400" s="19" t="inlineStr">
        <is>
          <t>Game Day Promos GDY</t>
        </is>
      </c>
      <c r="C400" s="19" t="n">
        <v>9</v>
      </c>
      <c r="D400" s="28" t="n">
        <v>44659</v>
      </c>
      <c r="F400" s="19" t="inlineStr">
        <is>
          <t>en es fr de it pt ja ko ru 汉语 漢語</t>
        </is>
      </c>
      <c r="G400" s="19" t="n">
        <v>512</v>
      </c>
      <c r="H400" s="19">
        <f>MONTH(NOW())+12*YEAR(NOW())-MONTH(tbl_MTG_Set[[#This Row],[Released On]])-12*YEAR(tbl_MTG_Set[[#This Row],[Released On]])</f>
        <v/>
      </c>
      <c r="I400" s="19">
        <f>_xlfn.xlookup(tbl_MTG_Set[[#This Row],[Type Name]], tbl_MTG_Set_Type[Set Type], tbl_MTG_Set_Type[Index], "(Set Type not found)")</f>
        <v/>
      </c>
      <c r="J400" s="19">
        <f>_xlfn.xlookup(tbl_MTG_Set[[#This Row],[Type Name]], tbl_MTG_Set_Type[Set Type], tbl_MTG_Set_Type[Buy Window Month Start], "(Set Type not found)")</f>
        <v/>
      </c>
      <c r="K400" s="28">
        <f>tbl_MTG_Set[[#This Row],[Released On]]+tbl_MTG_Set[[#This Row],[Buy Window Month Start]]*365.25/12</f>
        <v/>
      </c>
      <c r="L400" s="19">
        <f>_xlfn.xlookup(tbl_MTG_Set[[#This Row],[Type Name]], tbl_MTG_Set_Type[Set Type], tbl_MTG_Set_Type[Buy Window Month End], "(Set Type not found)", 0, 1)</f>
        <v/>
      </c>
      <c r="M400" s="28">
        <f>tbl_MTG_Set[[#This Row],[Released On]]+tbl_MTG_Set[[#This Row],[Buy Window Month End]]*365.25/12</f>
        <v/>
      </c>
      <c r="N400" s="28">
        <f>AND(NOW()&gt;=tbl_MTG_Set[[#This Row],[Buy Window Start]], NOW()&lt;=tbl_MTG_Set[[#This Row],[Buy Window End]])</f>
        <v/>
      </c>
      <c r="O400" s="19">
        <f>_xlfn.xlookup(tbl_MTG_Set[[#This Row],[Type Name]], tbl_MTG_Set_Type[Set Type], tbl_MTG_Set_Type[Heavy Printing Window Month Start], "(Set Type not found)", 0, 1)</f>
        <v/>
      </c>
      <c r="P400" s="28">
        <f>tbl_MTG_Set[[#This Row],[Released On]]+tbl_MTG_Set[[#This Row],[Heavy Printing Window Month Start]]*365.25/12</f>
        <v/>
      </c>
      <c r="Q400" s="19">
        <f>_xlfn.xlookup(tbl_MTG_Set[[#This Row],[Type Name]], tbl_MTG_Set_Type[Set Type], tbl_MTG_Set_Type[Heavy Printing Window Month End], "(Set Type not found)", 0, 1)</f>
        <v/>
      </c>
      <c r="R400" s="28">
        <f>tbl_MTG_Set[[#This Row],[Released On]]+tbl_MTG_Set[[#This Row],[Heavy Printing Window Month End]]*365.25/12</f>
        <v/>
      </c>
      <c r="S400" s="28">
        <f>AND(NOW()&gt;=tbl_MTG_Set[[#This Row],[Heavy Printing Window Start]], NOW()&lt;=tbl_MTG_Set[[#This Row],[Heavy Printing Window End]])</f>
        <v/>
      </c>
      <c r="T400" s="19">
        <f>_xlfn.xlookup(tbl_MTG_Set[[#This Row],[Type Name]], tbl_MTG_Set_Type[Set Type], tbl_MTG_Set_Type[Sell Window Month Start], "(Set Type not found)", 0, 1)</f>
        <v/>
      </c>
      <c r="U400" s="28">
        <f>tbl_MTG_Set[[#This Row],[Released On]]+tbl_MTG_Set[[#This Row],[Sell Window Month Start]]*365.25/12</f>
        <v/>
      </c>
      <c r="V400" s="19">
        <f>_xlfn.xlookup(tbl_MTG_Set[[#This Row],[Type Name]], tbl_MTG_Set_Type[Set Type], tbl_MTG_Set_Type[Sell Window Month End], "(Set Type not found)", 0, 1)</f>
        <v/>
      </c>
      <c r="W400" s="28">
        <f>tbl_MTG_Set[[#This Row],[Released On]]+tbl_MTG_Set[[#This Row],[Sell Window Month End]]*365.25/12</f>
        <v/>
      </c>
      <c r="X400" s="28">
        <f>AND(NOW()&gt;=tbl_MTG_Set[[#This Row],[Sell Window Start]], NOW()&lt;=tbl_MTG_Set[[#This Row],[Sell Window End]])</f>
        <v/>
      </c>
      <c r="AG400" s="23" t="n"/>
      <c r="AH400" s="23" t="n"/>
      <c r="AJ400" s="23">
        <f t="array" ref="AJ400:AJ400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400" s="23">
        <f t="array" ref="AK400:AK400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400" s="24">
        <f>_xlfn.xlookup(tbl_MTG_Set[[#This Row],[Play Booster Box Product Id]], tbl_Product[Product Id], tbl_Product[Pack Size])</f>
        <v/>
      </c>
      <c r="AM400" s="23">
        <f>(tbl_MTG_Set[[#This Row],[Play Booster Box Cost]]+v_Item_Shipping_Cost_In)/tbl_MTG_Set[[#This Row],[Play Booster Box Size]]</f>
        <v/>
      </c>
      <c r="AN400" s="23" t="n"/>
      <c r="AO400" s="23" t="n"/>
      <c r="AP400" s="23" t="n"/>
      <c r="AQ400" s="23" t="n"/>
      <c r="AT400" s="23">
        <f>tbl_MTG_Set[[#This Row],[Play Booster Sell Price CardMarket]]*tbl_MTG_Set[[#This Row],[Play Booster Expected Market Value]]/tbl_MTG_Set[[#This Row],[Play Boost Sealed Market Value]]</f>
        <v/>
      </c>
    </row>
    <row r="401" ht="15" customHeight="1" s="20">
      <c r="A401" s="19" t="n">
        <v>419</v>
      </c>
      <c r="B401" s="19" t="inlineStr">
        <is>
          <t>Game Night 2019 GN2</t>
        </is>
      </c>
      <c r="C401" s="19" t="n">
        <v>64</v>
      </c>
      <c r="D401" s="28" t="n">
        <v>43784</v>
      </c>
      <c r="F401" s="19" t="inlineStr">
        <is>
          <t>en es fr de it pt ja ko ru 汉语 漢語</t>
        </is>
      </c>
      <c r="G401" s="19" t="n">
        <v>784</v>
      </c>
      <c r="H401" s="19">
        <f>MONTH(NOW())+12*YEAR(NOW())-MONTH(tbl_MTG_Set[[#This Row],[Released On]])-12*YEAR(tbl_MTG_Set[[#This Row],[Released On]])</f>
        <v/>
      </c>
      <c r="I401" s="19">
        <f>_xlfn.xlookup(tbl_MTG_Set[[#This Row],[Type Name]], tbl_MTG_Set_Type[Set Type], tbl_MTG_Set_Type[Index], "(Set Type not found)")</f>
        <v/>
      </c>
      <c r="J401" s="19">
        <f>_xlfn.xlookup(tbl_MTG_Set[[#This Row],[Type Name]], tbl_MTG_Set_Type[Set Type], tbl_MTG_Set_Type[Buy Window Month Start], "(Set Type not found)")</f>
        <v/>
      </c>
      <c r="K401" s="28">
        <f>tbl_MTG_Set[[#This Row],[Released On]]+tbl_MTG_Set[[#This Row],[Buy Window Month Start]]*365.25/12</f>
        <v/>
      </c>
      <c r="L401" s="19">
        <f>_xlfn.xlookup(tbl_MTG_Set[[#This Row],[Type Name]], tbl_MTG_Set_Type[Set Type], tbl_MTG_Set_Type[Buy Window Month End], "(Set Type not found)", 0, 1)</f>
        <v/>
      </c>
      <c r="M401" s="28">
        <f>tbl_MTG_Set[[#This Row],[Released On]]+tbl_MTG_Set[[#This Row],[Buy Window Month End]]*365.25/12</f>
        <v/>
      </c>
      <c r="N401" s="28">
        <f>AND(NOW()&gt;=tbl_MTG_Set[[#This Row],[Buy Window Start]], NOW()&lt;=tbl_MTG_Set[[#This Row],[Buy Window End]])</f>
        <v/>
      </c>
      <c r="O401" s="19">
        <f>_xlfn.xlookup(tbl_MTG_Set[[#This Row],[Type Name]], tbl_MTG_Set_Type[Set Type], tbl_MTG_Set_Type[Heavy Printing Window Month Start], "(Set Type not found)", 0, 1)</f>
        <v/>
      </c>
      <c r="P401" s="28">
        <f>tbl_MTG_Set[[#This Row],[Released On]]+tbl_MTG_Set[[#This Row],[Heavy Printing Window Month Start]]*365.25/12</f>
        <v/>
      </c>
      <c r="Q401" s="19">
        <f>_xlfn.xlookup(tbl_MTG_Set[[#This Row],[Type Name]], tbl_MTG_Set_Type[Set Type], tbl_MTG_Set_Type[Heavy Printing Window Month End], "(Set Type not found)", 0, 1)</f>
        <v/>
      </c>
      <c r="R401" s="28">
        <f>tbl_MTG_Set[[#This Row],[Released On]]+tbl_MTG_Set[[#This Row],[Heavy Printing Window Month End]]*365.25/12</f>
        <v/>
      </c>
      <c r="S401" s="28">
        <f>AND(NOW()&gt;=tbl_MTG_Set[[#This Row],[Heavy Printing Window Start]], NOW()&lt;=tbl_MTG_Set[[#This Row],[Heavy Printing Window End]])</f>
        <v/>
      </c>
      <c r="T401" s="19">
        <f>_xlfn.xlookup(tbl_MTG_Set[[#This Row],[Type Name]], tbl_MTG_Set_Type[Set Type], tbl_MTG_Set_Type[Sell Window Month Start], "(Set Type not found)", 0, 1)</f>
        <v/>
      </c>
      <c r="U401" s="28">
        <f>tbl_MTG_Set[[#This Row],[Released On]]+tbl_MTG_Set[[#This Row],[Sell Window Month Start]]*365.25/12</f>
        <v/>
      </c>
      <c r="V401" s="19">
        <f>_xlfn.xlookup(tbl_MTG_Set[[#This Row],[Type Name]], tbl_MTG_Set_Type[Set Type], tbl_MTG_Set_Type[Sell Window Month End], "(Set Type not found)", 0, 1)</f>
        <v/>
      </c>
      <c r="W401" s="28">
        <f>tbl_MTG_Set[[#This Row],[Released On]]+tbl_MTG_Set[[#This Row],[Sell Window Month End]]*365.25/12</f>
        <v/>
      </c>
      <c r="X401" s="28">
        <f>AND(NOW()&gt;=tbl_MTG_Set[[#This Row],[Sell Window Start]], NOW()&lt;=tbl_MTG_Set[[#This Row],[Sell Window End]])</f>
        <v/>
      </c>
      <c r="AG401" s="23" t="n"/>
      <c r="AH401" s="23" t="n"/>
      <c r="AJ401" s="23">
        <f t="array" ref="AJ401:AJ401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401" s="23">
        <f t="array" ref="AK401:AK401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401" s="24">
        <f>_xlfn.xlookup(tbl_MTG_Set[[#This Row],[Play Booster Box Product Id]], tbl_Product[Product Id], tbl_Product[Pack Size])</f>
        <v/>
      </c>
      <c r="AM401" s="23">
        <f>(tbl_MTG_Set[[#This Row],[Play Booster Box Cost]]+v_Item_Shipping_Cost_In)/tbl_MTG_Set[[#This Row],[Play Booster Box Size]]</f>
        <v/>
      </c>
      <c r="AN401" s="23" t="n"/>
      <c r="AO401" s="23" t="n"/>
      <c r="AP401" s="23" t="n"/>
      <c r="AQ401" s="23" t="n"/>
      <c r="AT401" s="23">
        <f>tbl_MTG_Set[[#This Row],[Play Booster Sell Price CardMarket]]*tbl_MTG_Set[[#This Row],[Play Booster Expected Market Value]]/tbl_MTG_Set[[#This Row],[Play Boost Sealed Market Value]]</f>
        <v/>
      </c>
    </row>
    <row r="402" ht="15" customHeight="1" s="20">
      <c r="A402" s="19" t="n">
        <v>420</v>
      </c>
      <c r="B402" s="19" t="inlineStr">
        <is>
          <t>Game Night 2019 Tokens TGN2</t>
        </is>
      </c>
      <c r="C402" s="19" t="n">
        <v>3</v>
      </c>
      <c r="D402" s="28" t="n">
        <v>43784</v>
      </c>
      <c r="F402" s="19" t="inlineStr">
        <is>
          <t>en es fr de it pt ja ko ru 汉语 漢語</t>
        </is>
      </c>
      <c r="G402" s="19" t="n">
        <v>786</v>
      </c>
      <c r="H402" s="19">
        <f>MONTH(NOW())+12*YEAR(NOW())-MONTH(tbl_MTG_Set[[#This Row],[Released On]])-12*YEAR(tbl_MTG_Set[[#This Row],[Released On]])</f>
        <v/>
      </c>
      <c r="I402" s="19">
        <f>_xlfn.xlookup(tbl_MTG_Set[[#This Row],[Type Name]], tbl_MTG_Set_Type[Set Type], tbl_MTG_Set_Type[Index], "(Set Type not found)")</f>
        <v/>
      </c>
      <c r="J402" s="19">
        <f>_xlfn.xlookup(tbl_MTG_Set[[#This Row],[Type Name]], tbl_MTG_Set_Type[Set Type], tbl_MTG_Set_Type[Buy Window Month Start], "(Set Type not found)")</f>
        <v/>
      </c>
      <c r="K402" s="28">
        <f>tbl_MTG_Set[[#This Row],[Released On]]+tbl_MTG_Set[[#This Row],[Buy Window Month Start]]*365.25/12</f>
        <v/>
      </c>
      <c r="L402" s="19">
        <f>_xlfn.xlookup(tbl_MTG_Set[[#This Row],[Type Name]], tbl_MTG_Set_Type[Set Type], tbl_MTG_Set_Type[Buy Window Month End], "(Set Type not found)", 0, 1)</f>
        <v/>
      </c>
      <c r="M402" s="28">
        <f>tbl_MTG_Set[[#This Row],[Released On]]+tbl_MTG_Set[[#This Row],[Buy Window Month End]]*365.25/12</f>
        <v/>
      </c>
      <c r="N402" s="28">
        <f>AND(NOW()&gt;=tbl_MTG_Set[[#This Row],[Buy Window Start]], NOW()&lt;=tbl_MTG_Set[[#This Row],[Buy Window End]])</f>
        <v/>
      </c>
      <c r="O402" s="19">
        <f>_xlfn.xlookup(tbl_MTG_Set[[#This Row],[Type Name]], tbl_MTG_Set_Type[Set Type], tbl_MTG_Set_Type[Heavy Printing Window Month Start], "(Set Type not found)", 0, 1)</f>
        <v/>
      </c>
      <c r="P402" s="28">
        <f>tbl_MTG_Set[[#This Row],[Released On]]+tbl_MTG_Set[[#This Row],[Heavy Printing Window Month Start]]*365.25/12</f>
        <v/>
      </c>
      <c r="Q402" s="19">
        <f>_xlfn.xlookup(tbl_MTG_Set[[#This Row],[Type Name]], tbl_MTG_Set_Type[Set Type], tbl_MTG_Set_Type[Heavy Printing Window Month End], "(Set Type not found)", 0, 1)</f>
        <v/>
      </c>
      <c r="R402" s="28">
        <f>tbl_MTG_Set[[#This Row],[Released On]]+tbl_MTG_Set[[#This Row],[Heavy Printing Window Month End]]*365.25/12</f>
        <v/>
      </c>
      <c r="S402" s="28">
        <f>AND(NOW()&gt;=tbl_MTG_Set[[#This Row],[Heavy Printing Window Start]], NOW()&lt;=tbl_MTG_Set[[#This Row],[Heavy Printing Window End]])</f>
        <v/>
      </c>
      <c r="T402" s="19">
        <f>_xlfn.xlookup(tbl_MTG_Set[[#This Row],[Type Name]], tbl_MTG_Set_Type[Set Type], tbl_MTG_Set_Type[Sell Window Month Start], "(Set Type not found)", 0, 1)</f>
        <v/>
      </c>
      <c r="U402" s="28">
        <f>tbl_MTG_Set[[#This Row],[Released On]]+tbl_MTG_Set[[#This Row],[Sell Window Month Start]]*365.25/12</f>
        <v/>
      </c>
      <c r="V402" s="19">
        <f>_xlfn.xlookup(tbl_MTG_Set[[#This Row],[Type Name]], tbl_MTG_Set_Type[Set Type], tbl_MTG_Set_Type[Sell Window Month End], "(Set Type not found)", 0, 1)</f>
        <v/>
      </c>
      <c r="W402" s="28">
        <f>tbl_MTG_Set[[#This Row],[Released On]]+tbl_MTG_Set[[#This Row],[Sell Window Month End]]*365.25/12</f>
        <v/>
      </c>
      <c r="X402" s="28">
        <f>AND(NOW()&gt;=tbl_MTG_Set[[#This Row],[Sell Window Start]], NOW()&lt;=tbl_MTG_Set[[#This Row],[Sell Window End]])</f>
        <v/>
      </c>
      <c r="AG402" s="23" t="n"/>
      <c r="AH402" s="23" t="n"/>
      <c r="AJ402" s="23">
        <f t="array" ref="AJ402:AJ402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402" s="23">
        <f t="array" ref="AK402:AK402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402" s="24">
        <f>_xlfn.xlookup(tbl_MTG_Set[[#This Row],[Play Booster Box Product Id]], tbl_Product[Product Id], tbl_Product[Pack Size])</f>
        <v/>
      </c>
      <c r="AM402" s="23">
        <f>(tbl_MTG_Set[[#This Row],[Play Booster Box Cost]]+v_Item_Shipping_Cost_In)/tbl_MTG_Set[[#This Row],[Play Booster Box Size]]</f>
        <v/>
      </c>
      <c r="AN402" s="23" t="n"/>
      <c r="AO402" s="23" t="n"/>
      <c r="AP402" s="23" t="n"/>
      <c r="AQ402" s="23" t="n"/>
      <c r="AT402" s="23">
        <f>tbl_MTG_Set[[#This Row],[Play Booster Sell Price CardMarket]]*tbl_MTG_Set[[#This Row],[Play Booster Expected Market Value]]/tbl_MTG_Set[[#This Row],[Play Boost Sealed Market Value]]</f>
        <v/>
      </c>
    </row>
    <row r="403" ht="15" customHeight="1" s="20">
      <c r="A403" s="19" t="n">
        <v>456</v>
      </c>
      <c r="B403" s="19" t="inlineStr">
        <is>
          <t>Game Night GNT</t>
        </is>
      </c>
      <c r="C403" s="19" t="n">
        <v>68</v>
      </c>
      <c r="D403" s="28" t="n">
        <v>43420</v>
      </c>
      <c r="F403" s="19" t="inlineStr">
        <is>
          <t>en es fr de it pt ja ko ru 汉语 漢語</t>
        </is>
      </c>
      <c r="G403" s="19" t="n">
        <v>858</v>
      </c>
      <c r="H403" s="19">
        <f>MONTH(NOW())+12*YEAR(NOW())-MONTH(tbl_MTG_Set[[#This Row],[Released On]])-12*YEAR(tbl_MTG_Set[[#This Row],[Released On]])</f>
        <v/>
      </c>
      <c r="I403" s="19">
        <f>_xlfn.xlookup(tbl_MTG_Set[[#This Row],[Type Name]], tbl_MTG_Set_Type[Set Type], tbl_MTG_Set_Type[Index], "(Set Type not found)")</f>
        <v/>
      </c>
      <c r="J403" s="19">
        <f>_xlfn.xlookup(tbl_MTG_Set[[#This Row],[Type Name]], tbl_MTG_Set_Type[Set Type], tbl_MTG_Set_Type[Buy Window Month Start], "(Set Type not found)")</f>
        <v/>
      </c>
      <c r="K403" s="28">
        <f>tbl_MTG_Set[[#This Row],[Released On]]+tbl_MTG_Set[[#This Row],[Buy Window Month Start]]*365.25/12</f>
        <v/>
      </c>
      <c r="L403" s="19">
        <f>_xlfn.xlookup(tbl_MTG_Set[[#This Row],[Type Name]], tbl_MTG_Set_Type[Set Type], tbl_MTG_Set_Type[Buy Window Month End], "(Set Type not found)", 0, 1)</f>
        <v/>
      </c>
      <c r="M403" s="28">
        <f>tbl_MTG_Set[[#This Row],[Released On]]+tbl_MTG_Set[[#This Row],[Buy Window Month End]]*365.25/12</f>
        <v/>
      </c>
      <c r="N403" s="28">
        <f>AND(NOW()&gt;=tbl_MTG_Set[[#This Row],[Buy Window Start]], NOW()&lt;=tbl_MTG_Set[[#This Row],[Buy Window End]])</f>
        <v/>
      </c>
      <c r="O403" s="19">
        <f>_xlfn.xlookup(tbl_MTG_Set[[#This Row],[Type Name]], tbl_MTG_Set_Type[Set Type], tbl_MTG_Set_Type[Heavy Printing Window Month Start], "(Set Type not found)", 0, 1)</f>
        <v/>
      </c>
      <c r="P403" s="28">
        <f>tbl_MTG_Set[[#This Row],[Released On]]+tbl_MTG_Set[[#This Row],[Heavy Printing Window Month Start]]*365.25/12</f>
        <v/>
      </c>
      <c r="Q403" s="19">
        <f>_xlfn.xlookup(tbl_MTG_Set[[#This Row],[Type Name]], tbl_MTG_Set_Type[Set Type], tbl_MTG_Set_Type[Heavy Printing Window Month End], "(Set Type not found)", 0, 1)</f>
        <v/>
      </c>
      <c r="R403" s="28">
        <f>tbl_MTG_Set[[#This Row],[Released On]]+tbl_MTG_Set[[#This Row],[Heavy Printing Window Month End]]*365.25/12</f>
        <v/>
      </c>
      <c r="S403" s="28">
        <f>AND(NOW()&gt;=tbl_MTG_Set[[#This Row],[Heavy Printing Window Start]], NOW()&lt;=tbl_MTG_Set[[#This Row],[Heavy Printing Window End]])</f>
        <v/>
      </c>
      <c r="T403" s="19">
        <f>_xlfn.xlookup(tbl_MTG_Set[[#This Row],[Type Name]], tbl_MTG_Set_Type[Set Type], tbl_MTG_Set_Type[Sell Window Month Start], "(Set Type not found)", 0, 1)</f>
        <v/>
      </c>
      <c r="U403" s="28">
        <f>tbl_MTG_Set[[#This Row],[Released On]]+tbl_MTG_Set[[#This Row],[Sell Window Month Start]]*365.25/12</f>
        <v/>
      </c>
      <c r="V403" s="19">
        <f>_xlfn.xlookup(tbl_MTG_Set[[#This Row],[Type Name]], tbl_MTG_Set_Type[Set Type], tbl_MTG_Set_Type[Sell Window Month End], "(Set Type not found)", 0, 1)</f>
        <v/>
      </c>
      <c r="W403" s="28">
        <f>tbl_MTG_Set[[#This Row],[Released On]]+tbl_MTG_Set[[#This Row],[Sell Window Month End]]*365.25/12</f>
        <v/>
      </c>
      <c r="X403" s="28">
        <f>AND(NOW()&gt;=tbl_MTG_Set[[#This Row],[Sell Window Start]], NOW()&lt;=tbl_MTG_Set[[#This Row],[Sell Window End]])</f>
        <v/>
      </c>
      <c r="AG403" s="23" t="n"/>
      <c r="AH403" s="23" t="n"/>
      <c r="AJ403" s="23">
        <f t="array" ref="AJ403:AJ403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403" s="23">
        <f t="array" ref="AK403:AK403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403" s="24">
        <f>_xlfn.xlookup(tbl_MTG_Set[[#This Row],[Play Booster Box Product Id]], tbl_Product[Product Id], tbl_Product[Pack Size])</f>
        <v/>
      </c>
      <c r="AM403" s="23">
        <f>(tbl_MTG_Set[[#This Row],[Play Booster Box Cost]]+v_Item_Shipping_Cost_In)/tbl_MTG_Set[[#This Row],[Play Booster Box Size]]</f>
        <v/>
      </c>
      <c r="AN403" s="23" t="n"/>
      <c r="AO403" s="23" t="n"/>
      <c r="AP403" s="23" t="n"/>
      <c r="AQ403" s="23" t="n"/>
      <c r="AT403" s="23">
        <f>tbl_MTG_Set[[#This Row],[Play Booster Sell Price CardMarket]]*tbl_MTG_Set[[#This Row],[Play Booster Expected Market Value]]/tbl_MTG_Set[[#This Row],[Play Boost Sealed Market Value]]</f>
        <v/>
      </c>
    </row>
    <row r="404" ht="15" customHeight="1" s="20">
      <c r="A404" s="19" t="n">
        <v>239</v>
      </c>
      <c r="B404" s="19" t="inlineStr">
        <is>
          <t>Game Night: Free-for-All GN3</t>
        </is>
      </c>
      <c r="C404" s="19" t="n">
        <v>135</v>
      </c>
      <c r="D404" s="28" t="n">
        <v>44848</v>
      </c>
      <c r="F404" s="19" t="inlineStr">
        <is>
          <t>en es fr de it pt ja ko ru 汉语 漢語</t>
        </is>
      </c>
      <c r="G404" s="19" t="n">
        <v>424</v>
      </c>
      <c r="H404" s="19">
        <f>MONTH(NOW())+12*YEAR(NOW())-MONTH(tbl_MTG_Set[[#This Row],[Released On]])-12*YEAR(tbl_MTG_Set[[#This Row],[Released On]])</f>
        <v/>
      </c>
      <c r="I404" s="19">
        <f>_xlfn.xlookup(tbl_MTG_Set[[#This Row],[Type Name]], tbl_MTG_Set_Type[Set Type], tbl_MTG_Set_Type[Index], "(Set Type not found)")</f>
        <v/>
      </c>
      <c r="J404" s="19">
        <f>_xlfn.xlookup(tbl_MTG_Set[[#This Row],[Type Name]], tbl_MTG_Set_Type[Set Type], tbl_MTG_Set_Type[Buy Window Month Start], "(Set Type not found)")</f>
        <v/>
      </c>
      <c r="K404" s="28">
        <f>tbl_MTG_Set[[#This Row],[Released On]]+tbl_MTG_Set[[#This Row],[Buy Window Month Start]]*365.25/12</f>
        <v/>
      </c>
      <c r="L404" s="19">
        <f>_xlfn.xlookup(tbl_MTG_Set[[#This Row],[Type Name]], tbl_MTG_Set_Type[Set Type], tbl_MTG_Set_Type[Buy Window Month End], "(Set Type not found)", 0, 1)</f>
        <v/>
      </c>
      <c r="M404" s="28">
        <f>tbl_MTG_Set[[#This Row],[Released On]]+tbl_MTG_Set[[#This Row],[Buy Window Month End]]*365.25/12</f>
        <v/>
      </c>
      <c r="N404" s="28">
        <f>AND(NOW()&gt;=tbl_MTG_Set[[#This Row],[Buy Window Start]], NOW()&lt;=tbl_MTG_Set[[#This Row],[Buy Window End]])</f>
        <v/>
      </c>
      <c r="O404" s="19">
        <f>_xlfn.xlookup(tbl_MTG_Set[[#This Row],[Type Name]], tbl_MTG_Set_Type[Set Type], tbl_MTG_Set_Type[Heavy Printing Window Month Start], "(Set Type not found)", 0, 1)</f>
        <v/>
      </c>
      <c r="P404" s="28">
        <f>tbl_MTG_Set[[#This Row],[Released On]]+tbl_MTG_Set[[#This Row],[Heavy Printing Window Month Start]]*365.25/12</f>
        <v/>
      </c>
      <c r="Q404" s="19">
        <f>_xlfn.xlookup(tbl_MTG_Set[[#This Row],[Type Name]], tbl_MTG_Set_Type[Set Type], tbl_MTG_Set_Type[Heavy Printing Window Month End], "(Set Type not found)", 0, 1)</f>
        <v/>
      </c>
      <c r="R404" s="28">
        <f>tbl_MTG_Set[[#This Row],[Released On]]+tbl_MTG_Set[[#This Row],[Heavy Printing Window Month End]]*365.25/12</f>
        <v/>
      </c>
      <c r="S404" s="28">
        <f>AND(NOW()&gt;=tbl_MTG_Set[[#This Row],[Heavy Printing Window Start]], NOW()&lt;=tbl_MTG_Set[[#This Row],[Heavy Printing Window End]])</f>
        <v/>
      </c>
      <c r="T404" s="19">
        <f>_xlfn.xlookup(tbl_MTG_Set[[#This Row],[Type Name]], tbl_MTG_Set_Type[Set Type], tbl_MTG_Set_Type[Sell Window Month Start], "(Set Type not found)", 0, 1)</f>
        <v/>
      </c>
      <c r="U404" s="28">
        <f>tbl_MTG_Set[[#This Row],[Released On]]+tbl_MTG_Set[[#This Row],[Sell Window Month Start]]*365.25/12</f>
        <v/>
      </c>
      <c r="V404" s="19">
        <f>_xlfn.xlookup(tbl_MTG_Set[[#This Row],[Type Name]], tbl_MTG_Set_Type[Set Type], tbl_MTG_Set_Type[Sell Window Month End], "(Set Type not found)", 0, 1)</f>
        <v/>
      </c>
      <c r="W404" s="28">
        <f>tbl_MTG_Set[[#This Row],[Released On]]+tbl_MTG_Set[[#This Row],[Sell Window Month End]]*365.25/12</f>
        <v/>
      </c>
      <c r="X404" s="28">
        <f>AND(NOW()&gt;=tbl_MTG_Set[[#This Row],[Sell Window Start]], NOW()&lt;=tbl_MTG_Set[[#This Row],[Sell Window End]])</f>
        <v/>
      </c>
      <c r="AG404" s="23" t="n"/>
      <c r="AH404" s="23" t="n"/>
      <c r="AJ404" s="23">
        <f t="array" ref="AJ404:AJ404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404" s="23">
        <f t="array" ref="AK404:AK404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404" s="24">
        <f>_xlfn.xlookup(tbl_MTG_Set[[#This Row],[Play Booster Box Product Id]], tbl_Product[Product Id], tbl_Product[Pack Size])</f>
        <v/>
      </c>
      <c r="AM404" s="23">
        <f>(tbl_MTG_Set[[#This Row],[Play Booster Box Cost]]+v_Item_Shipping_Cost_In)/tbl_MTG_Set[[#This Row],[Play Booster Box Size]]</f>
        <v/>
      </c>
      <c r="AN404" s="23" t="n"/>
      <c r="AO404" s="23" t="n"/>
      <c r="AP404" s="23" t="n"/>
      <c r="AQ404" s="23" t="n"/>
      <c r="AT404" s="23">
        <f>tbl_MTG_Set[[#This Row],[Play Booster Sell Price CardMarket]]*tbl_MTG_Set[[#This Row],[Play Booster Expected Market Value]]/tbl_MTG_Set[[#This Row],[Play Boost Sealed Market Value]]</f>
        <v/>
      </c>
    </row>
    <row r="405" ht="15" customHeight="1" s="20">
      <c r="A405" s="19" t="n">
        <v>240</v>
      </c>
      <c r="B405" s="19" t="inlineStr">
        <is>
          <t>Game Night: Free-for-All Tokens TGN3</t>
        </is>
      </c>
      <c r="C405" s="19" t="n">
        <v>10</v>
      </c>
      <c r="D405" s="28" t="n">
        <v>44848</v>
      </c>
      <c r="F405" s="19" t="inlineStr">
        <is>
          <t>en es fr de it pt ja ko ru 汉语 漢語</t>
        </is>
      </c>
      <c r="G405" s="19" t="n">
        <v>426</v>
      </c>
      <c r="H405" s="19">
        <f>MONTH(NOW())+12*YEAR(NOW())-MONTH(tbl_MTG_Set[[#This Row],[Released On]])-12*YEAR(tbl_MTG_Set[[#This Row],[Released On]])</f>
        <v/>
      </c>
      <c r="I405" s="19">
        <f>_xlfn.xlookup(tbl_MTG_Set[[#This Row],[Type Name]], tbl_MTG_Set_Type[Set Type], tbl_MTG_Set_Type[Index], "(Set Type not found)")</f>
        <v/>
      </c>
      <c r="J405" s="19">
        <f>_xlfn.xlookup(tbl_MTG_Set[[#This Row],[Type Name]], tbl_MTG_Set_Type[Set Type], tbl_MTG_Set_Type[Buy Window Month Start], "(Set Type not found)")</f>
        <v/>
      </c>
      <c r="K405" s="28">
        <f>tbl_MTG_Set[[#This Row],[Released On]]+tbl_MTG_Set[[#This Row],[Buy Window Month Start]]*365.25/12</f>
        <v/>
      </c>
      <c r="L405" s="19">
        <f>_xlfn.xlookup(tbl_MTG_Set[[#This Row],[Type Name]], tbl_MTG_Set_Type[Set Type], tbl_MTG_Set_Type[Buy Window Month End], "(Set Type not found)", 0, 1)</f>
        <v/>
      </c>
      <c r="M405" s="28">
        <f>tbl_MTG_Set[[#This Row],[Released On]]+tbl_MTG_Set[[#This Row],[Buy Window Month End]]*365.25/12</f>
        <v/>
      </c>
      <c r="N405" s="28">
        <f>AND(NOW()&gt;=tbl_MTG_Set[[#This Row],[Buy Window Start]], NOW()&lt;=tbl_MTG_Set[[#This Row],[Buy Window End]])</f>
        <v/>
      </c>
      <c r="O405" s="19">
        <f>_xlfn.xlookup(tbl_MTG_Set[[#This Row],[Type Name]], tbl_MTG_Set_Type[Set Type], tbl_MTG_Set_Type[Heavy Printing Window Month Start], "(Set Type not found)", 0, 1)</f>
        <v/>
      </c>
      <c r="P405" s="28">
        <f>tbl_MTG_Set[[#This Row],[Released On]]+tbl_MTG_Set[[#This Row],[Heavy Printing Window Month Start]]*365.25/12</f>
        <v/>
      </c>
      <c r="Q405" s="19">
        <f>_xlfn.xlookup(tbl_MTG_Set[[#This Row],[Type Name]], tbl_MTG_Set_Type[Set Type], tbl_MTG_Set_Type[Heavy Printing Window Month End], "(Set Type not found)", 0, 1)</f>
        <v/>
      </c>
      <c r="R405" s="28">
        <f>tbl_MTG_Set[[#This Row],[Released On]]+tbl_MTG_Set[[#This Row],[Heavy Printing Window Month End]]*365.25/12</f>
        <v/>
      </c>
      <c r="S405" s="28">
        <f>AND(NOW()&gt;=tbl_MTG_Set[[#This Row],[Heavy Printing Window Start]], NOW()&lt;=tbl_MTG_Set[[#This Row],[Heavy Printing Window End]])</f>
        <v/>
      </c>
      <c r="T405" s="19">
        <f>_xlfn.xlookup(tbl_MTG_Set[[#This Row],[Type Name]], tbl_MTG_Set_Type[Set Type], tbl_MTG_Set_Type[Sell Window Month Start], "(Set Type not found)", 0, 1)</f>
        <v/>
      </c>
      <c r="U405" s="28">
        <f>tbl_MTG_Set[[#This Row],[Released On]]+tbl_MTG_Set[[#This Row],[Sell Window Month Start]]*365.25/12</f>
        <v/>
      </c>
      <c r="V405" s="19">
        <f>_xlfn.xlookup(tbl_MTG_Set[[#This Row],[Type Name]], tbl_MTG_Set_Type[Set Type], tbl_MTG_Set_Type[Sell Window Month End], "(Set Type not found)", 0, 1)</f>
        <v/>
      </c>
      <c r="W405" s="28">
        <f>tbl_MTG_Set[[#This Row],[Released On]]+tbl_MTG_Set[[#This Row],[Sell Window Month End]]*365.25/12</f>
        <v/>
      </c>
      <c r="X405" s="28">
        <f>AND(NOW()&gt;=tbl_MTG_Set[[#This Row],[Sell Window Start]], NOW()&lt;=tbl_MTG_Set[[#This Row],[Sell Window End]])</f>
        <v/>
      </c>
      <c r="AG405" s="23" t="n"/>
      <c r="AH405" s="23" t="n"/>
      <c r="AJ405" s="23">
        <f t="array" ref="AJ405:AJ405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405" s="23">
        <f t="array" ref="AK405:AK405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405" s="24">
        <f>_xlfn.xlookup(tbl_MTG_Set[[#This Row],[Play Booster Box Product Id]], tbl_Product[Product Id], tbl_Product[Pack Size])</f>
        <v/>
      </c>
      <c r="AM405" s="23">
        <f>(tbl_MTG_Set[[#This Row],[Play Booster Box Cost]]+v_Item_Shipping_Cost_In)/tbl_MTG_Set[[#This Row],[Play Booster Box Size]]</f>
        <v/>
      </c>
      <c r="AN405" s="23" t="n"/>
      <c r="AO405" s="23" t="n"/>
      <c r="AP405" s="23" t="n"/>
      <c r="AQ405" s="23" t="n"/>
      <c r="AT405" s="23">
        <f>tbl_MTG_Set[[#This Row],[Play Booster Sell Price CardMarket]]*tbl_MTG_Set[[#This Row],[Play Booster Expected Market Value]]/tbl_MTG_Set[[#This Row],[Play Boost Sealed Market Value]]</f>
        <v/>
      </c>
    </row>
    <row r="406" ht="15" customHeight="1" s="20">
      <c r="A406" s="19" t="n">
        <v>680</v>
      </c>
      <c r="B406" s="19" t="inlineStr">
        <is>
          <t>Gatecrash GTC</t>
        </is>
      </c>
      <c r="C406" s="19" t="n">
        <v>249</v>
      </c>
      <c r="D406" s="28" t="n">
        <v>41306</v>
      </c>
      <c r="F406" s="19" t="inlineStr">
        <is>
          <t>en es fr de it pt ja ko ru 汉语 漢語</t>
        </is>
      </c>
      <c r="G406" s="19" t="n">
        <v>1306</v>
      </c>
      <c r="H406" s="19">
        <f>MONTH(NOW())+12*YEAR(NOW())-MONTH(tbl_MTG_Set[[#This Row],[Released On]])-12*YEAR(tbl_MTG_Set[[#This Row],[Released On]])</f>
        <v/>
      </c>
      <c r="I406" s="19">
        <f>_xlfn.xlookup(tbl_MTG_Set[[#This Row],[Type Name]], tbl_MTG_Set_Type[Set Type], tbl_MTG_Set_Type[Index], "(Set Type not found)")</f>
        <v/>
      </c>
      <c r="J406" s="19">
        <f>_xlfn.xlookup(tbl_MTG_Set[[#This Row],[Type Name]], tbl_MTG_Set_Type[Set Type], tbl_MTG_Set_Type[Buy Window Month Start], "(Set Type not found)")</f>
        <v/>
      </c>
      <c r="K406" s="28">
        <f>tbl_MTG_Set[[#This Row],[Released On]]+tbl_MTG_Set[[#This Row],[Buy Window Month Start]]*365.25/12</f>
        <v/>
      </c>
      <c r="L406" s="19">
        <f>_xlfn.xlookup(tbl_MTG_Set[[#This Row],[Type Name]], tbl_MTG_Set_Type[Set Type], tbl_MTG_Set_Type[Buy Window Month End], "(Set Type not found)", 0, 1)</f>
        <v/>
      </c>
      <c r="M406" s="28">
        <f>tbl_MTG_Set[[#This Row],[Released On]]+tbl_MTG_Set[[#This Row],[Buy Window Month End]]*365.25/12</f>
        <v/>
      </c>
      <c r="N406" s="28">
        <f>AND(NOW()&gt;=tbl_MTG_Set[[#This Row],[Buy Window Start]], NOW()&lt;=tbl_MTG_Set[[#This Row],[Buy Window End]])</f>
        <v/>
      </c>
      <c r="O406" s="19">
        <f>_xlfn.xlookup(tbl_MTG_Set[[#This Row],[Type Name]], tbl_MTG_Set_Type[Set Type], tbl_MTG_Set_Type[Heavy Printing Window Month Start], "(Set Type not found)", 0, 1)</f>
        <v/>
      </c>
      <c r="P406" s="28">
        <f>tbl_MTG_Set[[#This Row],[Released On]]+tbl_MTG_Set[[#This Row],[Heavy Printing Window Month Start]]*365.25/12</f>
        <v/>
      </c>
      <c r="Q406" s="19">
        <f>_xlfn.xlookup(tbl_MTG_Set[[#This Row],[Type Name]], tbl_MTG_Set_Type[Set Type], tbl_MTG_Set_Type[Heavy Printing Window Month End], "(Set Type not found)", 0, 1)</f>
        <v/>
      </c>
      <c r="R406" s="28">
        <f>tbl_MTG_Set[[#This Row],[Released On]]+tbl_MTG_Set[[#This Row],[Heavy Printing Window Month End]]*365.25/12</f>
        <v/>
      </c>
      <c r="S406" s="28">
        <f>AND(NOW()&gt;=tbl_MTG_Set[[#This Row],[Heavy Printing Window Start]], NOW()&lt;=tbl_MTG_Set[[#This Row],[Heavy Printing Window End]])</f>
        <v/>
      </c>
      <c r="T406" s="19">
        <f>_xlfn.xlookup(tbl_MTG_Set[[#This Row],[Type Name]], tbl_MTG_Set_Type[Set Type], tbl_MTG_Set_Type[Sell Window Month Start], "(Set Type not found)", 0, 1)</f>
        <v/>
      </c>
      <c r="U406" s="28">
        <f>tbl_MTG_Set[[#This Row],[Released On]]+tbl_MTG_Set[[#This Row],[Sell Window Month Start]]*365.25/12</f>
        <v/>
      </c>
      <c r="V406" s="19">
        <f>_xlfn.xlookup(tbl_MTG_Set[[#This Row],[Type Name]], tbl_MTG_Set_Type[Set Type], tbl_MTG_Set_Type[Sell Window Month End], "(Set Type not found)", 0, 1)</f>
        <v/>
      </c>
      <c r="W406" s="28">
        <f>tbl_MTG_Set[[#This Row],[Released On]]+tbl_MTG_Set[[#This Row],[Sell Window Month End]]*365.25/12</f>
        <v/>
      </c>
      <c r="X406" s="28">
        <f>AND(NOW()&gt;=tbl_MTG_Set[[#This Row],[Sell Window Start]], NOW()&lt;=tbl_MTG_Set[[#This Row],[Sell Window End]])</f>
        <v/>
      </c>
      <c r="AG406" s="23" t="n"/>
      <c r="AH406" s="23" t="n"/>
      <c r="AJ406" s="23">
        <f t="array" ref="AJ406:AJ406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406" s="23">
        <f t="array" ref="AK406:AK406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406" s="24">
        <f>_xlfn.xlookup(tbl_MTG_Set[[#This Row],[Play Booster Box Product Id]], tbl_Product[Product Id], tbl_Product[Pack Size])</f>
        <v/>
      </c>
      <c r="AM406" s="23">
        <f>(tbl_MTG_Set[[#This Row],[Play Booster Box Cost]]+v_Item_Shipping_Cost_In)/tbl_MTG_Set[[#This Row],[Play Booster Box Size]]</f>
        <v/>
      </c>
      <c r="AN406" s="23" t="n"/>
      <c r="AO406" s="23" t="n"/>
      <c r="AP406" s="23" t="n"/>
      <c r="AQ406" s="23" t="n"/>
      <c r="AT406" s="23">
        <f>tbl_MTG_Set[[#This Row],[Play Booster Sell Price CardMarket]]*tbl_MTG_Set[[#This Row],[Play Booster Expected Market Value]]/tbl_MTG_Set[[#This Row],[Play Boost Sealed Market Value]]</f>
        <v/>
      </c>
    </row>
    <row r="407" ht="15" customHeight="1" s="20">
      <c r="A407" s="19" t="n">
        <v>681</v>
      </c>
      <c r="B407" s="19" t="inlineStr">
        <is>
          <t>Gatecrash Promos PGTC</t>
        </is>
      </c>
      <c r="C407" s="19" t="n">
        <v>10</v>
      </c>
      <c r="D407" s="28" t="n">
        <v>41300</v>
      </c>
      <c r="F407" s="19" t="inlineStr">
        <is>
          <t>en es fr de it pt ja ko ru 汉语 漢語</t>
        </is>
      </c>
      <c r="G407" s="19" t="n">
        <v>1308</v>
      </c>
      <c r="H407" s="19">
        <f>MONTH(NOW())+12*YEAR(NOW())-MONTH(tbl_MTG_Set[[#This Row],[Released On]])-12*YEAR(tbl_MTG_Set[[#This Row],[Released On]])</f>
        <v/>
      </c>
      <c r="I407" s="19">
        <f>_xlfn.xlookup(tbl_MTG_Set[[#This Row],[Type Name]], tbl_MTG_Set_Type[Set Type], tbl_MTG_Set_Type[Index], "(Set Type not found)")</f>
        <v/>
      </c>
      <c r="J407" s="19">
        <f>_xlfn.xlookup(tbl_MTG_Set[[#This Row],[Type Name]], tbl_MTG_Set_Type[Set Type], tbl_MTG_Set_Type[Buy Window Month Start], "(Set Type not found)")</f>
        <v/>
      </c>
      <c r="K407" s="28">
        <f>tbl_MTG_Set[[#This Row],[Released On]]+tbl_MTG_Set[[#This Row],[Buy Window Month Start]]*365.25/12</f>
        <v/>
      </c>
      <c r="L407" s="19">
        <f>_xlfn.xlookup(tbl_MTG_Set[[#This Row],[Type Name]], tbl_MTG_Set_Type[Set Type], tbl_MTG_Set_Type[Buy Window Month End], "(Set Type not found)", 0, 1)</f>
        <v/>
      </c>
      <c r="M407" s="28">
        <f>tbl_MTG_Set[[#This Row],[Released On]]+tbl_MTG_Set[[#This Row],[Buy Window Month End]]*365.25/12</f>
        <v/>
      </c>
      <c r="N407" s="28">
        <f>AND(NOW()&gt;=tbl_MTG_Set[[#This Row],[Buy Window Start]], NOW()&lt;=tbl_MTG_Set[[#This Row],[Buy Window End]])</f>
        <v/>
      </c>
      <c r="O407" s="19">
        <f>_xlfn.xlookup(tbl_MTG_Set[[#This Row],[Type Name]], tbl_MTG_Set_Type[Set Type], tbl_MTG_Set_Type[Heavy Printing Window Month Start], "(Set Type not found)", 0, 1)</f>
        <v/>
      </c>
      <c r="P407" s="28">
        <f>tbl_MTG_Set[[#This Row],[Released On]]+tbl_MTG_Set[[#This Row],[Heavy Printing Window Month Start]]*365.25/12</f>
        <v/>
      </c>
      <c r="Q407" s="19">
        <f>_xlfn.xlookup(tbl_MTG_Set[[#This Row],[Type Name]], tbl_MTG_Set_Type[Set Type], tbl_MTG_Set_Type[Heavy Printing Window Month End], "(Set Type not found)", 0, 1)</f>
        <v/>
      </c>
      <c r="R407" s="28">
        <f>tbl_MTG_Set[[#This Row],[Released On]]+tbl_MTG_Set[[#This Row],[Heavy Printing Window Month End]]*365.25/12</f>
        <v/>
      </c>
      <c r="S407" s="28">
        <f>AND(NOW()&gt;=tbl_MTG_Set[[#This Row],[Heavy Printing Window Start]], NOW()&lt;=tbl_MTG_Set[[#This Row],[Heavy Printing Window End]])</f>
        <v/>
      </c>
      <c r="T407" s="19">
        <f>_xlfn.xlookup(tbl_MTG_Set[[#This Row],[Type Name]], tbl_MTG_Set_Type[Set Type], tbl_MTG_Set_Type[Sell Window Month Start], "(Set Type not found)", 0, 1)</f>
        <v/>
      </c>
      <c r="U407" s="28">
        <f>tbl_MTG_Set[[#This Row],[Released On]]+tbl_MTG_Set[[#This Row],[Sell Window Month Start]]*365.25/12</f>
        <v/>
      </c>
      <c r="V407" s="19">
        <f>_xlfn.xlookup(tbl_MTG_Set[[#This Row],[Type Name]], tbl_MTG_Set_Type[Set Type], tbl_MTG_Set_Type[Sell Window Month End], "(Set Type not found)", 0, 1)</f>
        <v/>
      </c>
      <c r="W407" s="28">
        <f>tbl_MTG_Set[[#This Row],[Released On]]+tbl_MTG_Set[[#This Row],[Sell Window Month End]]*365.25/12</f>
        <v/>
      </c>
      <c r="X407" s="28">
        <f>AND(NOW()&gt;=tbl_MTG_Set[[#This Row],[Sell Window Start]], NOW()&lt;=tbl_MTG_Set[[#This Row],[Sell Window End]])</f>
        <v/>
      </c>
      <c r="AG407" s="23" t="n"/>
      <c r="AH407" s="23" t="n"/>
      <c r="AJ407" s="23">
        <f t="array" ref="AJ407:AJ407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407" s="23">
        <f t="array" ref="AK407:AK407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407" s="24">
        <f>_xlfn.xlookup(tbl_MTG_Set[[#This Row],[Play Booster Box Product Id]], tbl_Product[Product Id], tbl_Product[Pack Size])</f>
        <v/>
      </c>
      <c r="AM407" s="23">
        <f>(tbl_MTG_Set[[#This Row],[Play Booster Box Cost]]+v_Item_Shipping_Cost_In)/tbl_MTG_Set[[#This Row],[Play Booster Box Size]]</f>
        <v/>
      </c>
      <c r="AN407" s="23" t="n"/>
      <c r="AO407" s="23" t="n"/>
      <c r="AP407" s="23" t="n"/>
      <c r="AQ407" s="23" t="n"/>
      <c r="AT407" s="23">
        <f>tbl_MTG_Set[[#This Row],[Play Booster Sell Price CardMarket]]*tbl_MTG_Set[[#This Row],[Play Booster Expected Market Value]]/tbl_MTG_Set[[#This Row],[Play Boost Sealed Market Value]]</f>
        <v/>
      </c>
    </row>
    <row r="408" ht="15" customHeight="1" s="20">
      <c r="A408" s="19" t="n">
        <v>682</v>
      </c>
      <c r="B408" s="19" t="inlineStr">
        <is>
          <t>Gatecrash Tokens TGTC</t>
        </is>
      </c>
      <c r="C408" s="19" t="n">
        <v>8</v>
      </c>
      <c r="D408" s="28" t="n">
        <v>41306</v>
      </c>
      <c r="F408" s="19" t="inlineStr">
        <is>
          <t>en es fr de it pt ja ko ru 汉语 漢語</t>
        </is>
      </c>
      <c r="G408" s="19" t="n">
        <v>1310</v>
      </c>
      <c r="H408" s="19">
        <f>MONTH(NOW())+12*YEAR(NOW())-MONTH(tbl_MTG_Set[[#This Row],[Released On]])-12*YEAR(tbl_MTG_Set[[#This Row],[Released On]])</f>
        <v/>
      </c>
      <c r="I408" s="19">
        <f>_xlfn.xlookup(tbl_MTG_Set[[#This Row],[Type Name]], tbl_MTG_Set_Type[Set Type], tbl_MTG_Set_Type[Index], "(Set Type not found)")</f>
        <v/>
      </c>
      <c r="J408" s="19">
        <f>_xlfn.xlookup(tbl_MTG_Set[[#This Row],[Type Name]], tbl_MTG_Set_Type[Set Type], tbl_MTG_Set_Type[Buy Window Month Start], "(Set Type not found)")</f>
        <v/>
      </c>
      <c r="K408" s="28">
        <f>tbl_MTG_Set[[#This Row],[Released On]]+tbl_MTG_Set[[#This Row],[Buy Window Month Start]]*365.25/12</f>
        <v/>
      </c>
      <c r="L408" s="19">
        <f>_xlfn.xlookup(tbl_MTG_Set[[#This Row],[Type Name]], tbl_MTG_Set_Type[Set Type], tbl_MTG_Set_Type[Buy Window Month End], "(Set Type not found)", 0, 1)</f>
        <v/>
      </c>
      <c r="M408" s="28">
        <f>tbl_MTG_Set[[#This Row],[Released On]]+tbl_MTG_Set[[#This Row],[Buy Window Month End]]*365.25/12</f>
        <v/>
      </c>
      <c r="N408" s="28">
        <f>AND(NOW()&gt;=tbl_MTG_Set[[#This Row],[Buy Window Start]], NOW()&lt;=tbl_MTG_Set[[#This Row],[Buy Window End]])</f>
        <v/>
      </c>
      <c r="O408" s="19">
        <f>_xlfn.xlookup(tbl_MTG_Set[[#This Row],[Type Name]], tbl_MTG_Set_Type[Set Type], tbl_MTG_Set_Type[Heavy Printing Window Month Start], "(Set Type not found)", 0, 1)</f>
        <v/>
      </c>
      <c r="P408" s="28">
        <f>tbl_MTG_Set[[#This Row],[Released On]]+tbl_MTG_Set[[#This Row],[Heavy Printing Window Month Start]]*365.25/12</f>
        <v/>
      </c>
      <c r="Q408" s="19">
        <f>_xlfn.xlookup(tbl_MTG_Set[[#This Row],[Type Name]], tbl_MTG_Set_Type[Set Type], tbl_MTG_Set_Type[Heavy Printing Window Month End], "(Set Type not found)", 0, 1)</f>
        <v/>
      </c>
      <c r="R408" s="28">
        <f>tbl_MTG_Set[[#This Row],[Released On]]+tbl_MTG_Set[[#This Row],[Heavy Printing Window Month End]]*365.25/12</f>
        <v/>
      </c>
      <c r="S408" s="28">
        <f>AND(NOW()&gt;=tbl_MTG_Set[[#This Row],[Heavy Printing Window Start]], NOW()&lt;=tbl_MTG_Set[[#This Row],[Heavy Printing Window End]])</f>
        <v/>
      </c>
      <c r="T408" s="19">
        <f>_xlfn.xlookup(tbl_MTG_Set[[#This Row],[Type Name]], tbl_MTG_Set_Type[Set Type], tbl_MTG_Set_Type[Sell Window Month Start], "(Set Type not found)", 0, 1)</f>
        <v/>
      </c>
      <c r="U408" s="28">
        <f>tbl_MTG_Set[[#This Row],[Released On]]+tbl_MTG_Set[[#This Row],[Sell Window Month Start]]*365.25/12</f>
        <v/>
      </c>
      <c r="V408" s="19">
        <f>_xlfn.xlookup(tbl_MTG_Set[[#This Row],[Type Name]], tbl_MTG_Set_Type[Set Type], tbl_MTG_Set_Type[Sell Window Month End], "(Set Type not found)", 0, 1)</f>
        <v/>
      </c>
      <c r="W408" s="28">
        <f>tbl_MTG_Set[[#This Row],[Released On]]+tbl_MTG_Set[[#This Row],[Sell Window Month End]]*365.25/12</f>
        <v/>
      </c>
      <c r="X408" s="28">
        <f>AND(NOW()&gt;=tbl_MTG_Set[[#This Row],[Sell Window Start]], NOW()&lt;=tbl_MTG_Set[[#This Row],[Sell Window End]])</f>
        <v/>
      </c>
      <c r="AG408" s="23" t="n"/>
      <c r="AH408" s="23" t="n"/>
      <c r="AJ408" s="23">
        <f t="array" ref="AJ408:AJ408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408" s="23">
        <f t="array" ref="AK408:AK408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408" s="24">
        <f>_xlfn.xlookup(tbl_MTG_Set[[#This Row],[Play Booster Box Product Id]], tbl_Product[Product Id], tbl_Product[Pack Size])</f>
        <v/>
      </c>
      <c r="AM408" s="23">
        <f>(tbl_MTG_Set[[#This Row],[Play Booster Box Cost]]+v_Item_Shipping_Cost_In)/tbl_MTG_Set[[#This Row],[Play Booster Box Size]]</f>
        <v/>
      </c>
      <c r="AN408" s="23" t="n"/>
      <c r="AO408" s="23" t="n"/>
      <c r="AP408" s="23" t="n"/>
      <c r="AQ408" s="23" t="n"/>
      <c r="AT408" s="23">
        <f>tbl_MTG_Set[[#This Row],[Play Booster Sell Price CardMarket]]*tbl_MTG_Set[[#This Row],[Play Booster Expected Market Value]]/tbl_MTG_Set[[#This Row],[Play Boost Sealed Market Value]]</f>
        <v/>
      </c>
    </row>
    <row r="409" ht="15" customHeight="1" s="20">
      <c r="A409" s="19" t="n">
        <v>480</v>
      </c>
      <c r="B409" s="19" t="inlineStr">
        <is>
          <t>Global Series Jiang Yanggu &amp; Mu Yanling GS1</t>
        </is>
      </c>
      <c r="C409" s="19" t="n">
        <v>41</v>
      </c>
      <c r="D409" s="28" t="n">
        <v>43273</v>
      </c>
      <c r="F409" s="19" t="inlineStr">
        <is>
          <t>en es fr de it pt ja ko ru 汉语 漢語</t>
        </is>
      </c>
      <c r="G409" s="19" t="n">
        <v>906</v>
      </c>
      <c r="H409" s="19">
        <f>MONTH(NOW())+12*YEAR(NOW())-MONTH(tbl_MTG_Set[[#This Row],[Released On]])-12*YEAR(tbl_MTG_Set[[#This Row],[Released On]])</f>
        <v/>
      </c>
      <c r="I409" s="19">
        <f>_xlfn.xlookup(tbl_MTG_Set[[#This Row],[Type Name]], tbl_MTG_Set_Type[Set Type], tbl_MTG_Set_Type[Index], "(Set Type not found)")</f>
        <v/>
      </c>
      <c r="J409" s="19">
        <f>_xlfn.xlookup(tbl_MTG_Set[[#This Row],[Type Name]], tbl_MTG_Set_Type[Set Type], tbl_MTG_Set_Type[Buy Window Month Start], "(Set Type not found)")</f>
        <v/>
      </c>
      <c r="K409" s="28">
        <f>tbl_MTG_Set[[#This Row],[Released On]]+tbl_MTG_Set[[#This Row],[Buy Window Month Start]]*365.25/12</f>
        <v/>
      </c>
      <c r="L409" s="19">
        <f>_xlfn.xlookup(tbl_MTG_Set[[#This Row],[Type Name]], tbl_MTG_Set_Type[Set Type], tbl_MTG_Set_Type[Buy Window Month End], "(Set Type not found)", 0, 1)</f>
        <v/>
      </c>
      <c r="M409" s="28">
        <f>tbl_MTG_Set[[#This Row],[Released On]]+tbl_MTG_Set[[#This Row],[Buy Window Month End]]*365.25/12</f>
        <v/>
      </c>
      <c r="N409" s="28">
        <f>AND(NOW()&gt;=tbl_MTG_Set[[#This Row],[Buy Window Start]], NOW()&lt;=tbl_MTG_Set[[#This Row],[Buy Window End]])</f>
        <v/>
      </c>
      <c r="O409" s="19">
        <f>_xlfn.xlookup(tbl_MTG_Set[[#This Row],[Type Name]], tbl_MTG_Set_Type[Set Type], tbl_MTG_Set_Type[Heavy Printing Window Month Start], "(Set Type not found)", 0, 1)</f>
        <v/>
      </c>
      <c r="P409" s="28">
        <f>tbl_MTG_Set[[#This Row],[Released On]]+tbl_MTG_Set[[#This Row],[Heavy Printing Window Month Start]]*365.25/12</f>
        <v/>
      </c>
      <c r="Q409" s="19">
        <f>_xlfn.xlookup(tbl_MTG_Set[[#This Row],[Type Name]], tbl_MTG_Set_Type[Set Type], tbl_MTG_Set_Type[Heavy Printing Window Month End], "(Set Type not found)", 0, 1)</f>
        <v/>
      </c>
      <c r="R409" s="28">
        <f>tbl_MTG_Set[[#This Row],[Released On]]+tbl_MTG_Set[[#This Row],[Heavy Printing Window Month End]]*365.25/12</f>
        <v/>
      </c>
      <c r="S409" s="28">
        <f>AND(NOW()&gt;=tbl_MTG_Set[[#This Row],[Heavy Printing Window Start]], NOW()&lt;=tbl_MTG_Set[[#This Row],[Heavy Printing Window End]])</f>
        <v/>
      </c>
      <c r="T409" s="19">
        <f>_xlfn.xlookup(tbl_MTG_Set[[#This Row],[Type Name]], tbl_MTG_Set_Type[Set Type], tbl_MTG_Set_Type[Sell Window Month Start], "(Set Type not found)", 0, 1)</f>
        <v/>
      </c>
      <c r="U409" s="28">
        <f>tbl_MTG_Set[[#This Row],[Released On]]+tbl_MTG_Set[[#This Row],[Sell Window Month Start]]*365.25/12</f>
        <v/>
      </c>
      <c r="V409" s="19">
        <f>_xlfn.xlookup(tbl_MTG_Set[[#This Row],[Type Name]], tbl_MTG_Set_Type[Set Type], tbl_MTG_Set_Type[Sell Window Month End], "(Set Type not found)", 0, 1)</f>
        <v/>
      </c>
      <c r="W409" s="28">
        <f>tbl_MTG_Set[[#This Row],[Released On]]+tbl_MTG_Set[[#This Row],[Sell Window Month End]]*365.25/12</f>
        <v/>
      </c>
      <c r="X409" s="28">
        <f>AND(NOW()&gt;=tbl_MTG_Set[[#This Row],[Sell Window Start]], NOW()&lt;=tbl_MTG_Set[[#This Row],[Sell Window End]])</f>
        <v/>
      </c>
      <c r="AG409" s="23" t="n"/>
      <c r="AH409" s="23" t="n"/>
      <c r="AJ409" s="23">
        <f t="array" ref="AJ409:AJ409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409" s="23">
        <f t="array" ref="AK409:AK409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409" s="24">
        <f>_xlfn.xlookup(tbl_MTG_Set[[#This Row],[Play Booster Box Product Id]], tbl_Product[Product Id], tbl_Product[Pack Size])</f>
        <v/>
      </c>
      <c r="AM409" s="23">
        <f>(tbl_MTG_Set[[#This Row],[Play Booster Box Cost]]+v_Item_Shipping_Cost_In)/tbl_MTG_Set[[#This Row],[Play Booster Box Size]]</f>
        <v/>
      </c>
      <c r="AN409" s="23" t="n"/>
      <c r="AO409" s="23" t="n"/>
      <c r="AP409" s="23" t="n"/>
      <c r="AQ409" s="23" t="n"/>
      <c r="AT409" s="23">
        <f>tbl_MTG_Set[[#This Row],[Play Booster Sell Price CardMarket]]*tbl_MTG_Set[[#This Row],[Play Booster Expected Market Value]]/tbl_MTG_Set[[#This Row],[Play Boost Sealed Market Value]]</f>
        <v/>
      </c>
    </row>
    <row r="410" ht="15" customHeight="1" s="20">
      <c r="A410" s="19" t="n">
        <v>833</v>
      </c>
      <c r="B410" s="19" t="inlineStr">
        <is>
          <t>Grand Prix Promos PGPX</t>
        </is>
      </c>
      <c r="C410" s="19" t="n">
        <v>20</v>
      </c>
      <c r="D410" s="28" t="n">
        <v>39137</v>
      </c>
      <c r="F410" s="19" t="inlineStr">
        <is>
          <t>en es fr de it pt ja ko ru 汉语 漢語</t>
        </is>
      </c>
      <c r="G410" s="19" t="n">
        <v>1612</v>
      </c>
      <c r="H410" s="19">
        <f>MONTH(NOW())+12*YEAR(NOW())-MONTH(tbl_MTG_Set[[#This Row],[Released On]])-12*YEAR(tbl_MTG_Set[[#This Row],[Released On]])</f>
        <v/>
      </c>
      <c r="I410" s="19">
        <f>_xlfn.xlookup(tbl_MTG_Set[[#This Row],[Type Name]], tbl_MTG_Set_Type[Set Type], tbl_MTG_Set_Type[Index], "(Set Type not found)")</f>
        <v/>
      </c>
      <c r="J410" s="19">
        <f>_xlfn.xlookup(tbl_MTG_Set[[#This Row],[Type Name]], tbl_MTG_Set_Type[Set Type], tbl_MTG_Set_Type[Buy Window Month Start], "(Set Type not found)")</f>
        <v/>
      </c>
      <c r="K410" s="28">
        <f>tbl_MTG_Set[[#This Row],[Released On]]+tbl_MTG_Set[[#This Row],[Buy Window Month Start]]*365.25/12</f>
        <v/>
      </c>
      <c r="L410" s="19">
        <f>_xlfn.xlookup(tbl_MTG_Set[[#This Row],[Type Name]], tbl_MTG_Set_Type[Set Type], tbl_MTG_Set_Type[Buy Window Month End], "(Set Type not found)", 0, 1)</f>
        <v/>
      </c>
      <c r="M410" s="28">
        <f>tbl_MTG_Set[[#This Row],[Released On]]+tbl_MTG_Set[[#This Row],[Buy Window Month End]]*365.25/12</f>
        <v/>
      </c>
      <c r="N410" s="28">
        <f>AND(NOW()&gt;=tbl_MTG_Set[[#This Row],[Buy Window Start]], NOW()&lt;=tbl_MTG_Set[[#This Row],[Buy Window End]])</f>
        <v/>
      </c>
      <c r="O410" s="19">
        <f>_xlfn.xlookup(tbl_MTG_Set[[#This Row],[Type Name]], tbl_MTG_Set_Type[Set Type], tbl_MTG_Set_Type[Heavy Printing Window Month Start], "(Set Type not found)", 0, 1)</f>
        <v/>
      </c>
      <c r="P410" s="28">
        <f>tbl_MTG_Set[[#This Row],[Released On]]+tbl_MTG_Set[[#This Row],[Heavy Printing Window Month Start]]*365.25/12</f>
        <v/>
      </c>
      <c r="Q410" s="19">
        <f>_xlfn.xlookup(tbl_MTG_Set[[#This Row],[Type Name]], tbl_MTG_Set_Type[Set Type], tbl_MTG_Set_Type[Heavy Printing Window Month End], "(Set Type not found)", 0, 1)</f>
        <v/>
      </c>
      <c r="R410" s="28">
        <f>tbl_MTG_Set[[#This Row],[Released On]]+tbl_MTG_Set[[#This Row],[Heavy Printing Window Month End]]*365.25/12</f>
        <v/>
      </c>
      <c r="S410" s="28">
        <f>AND(NOW()&gt;=tbl_MTG_Set[[#This Row],[Heavy Printing Window Start]], NOW()&lt;=tbl_MTG_Set[[#This Row],[Heavy Printing Window End]])</f>
        <v/>
      </c>
      <c r="T410" s="19">
        <f>_xlfn.xlookup(tbl_MTG_Set[[#This Row],[Type Name]], tbl_MTG_Set_Type[Set Type], tbl_MTG_Set_Type[Sell Window Month Start], "(Set Type not found)", 0, 1)</f>
        <v/>
      </c>
      <c r="U410" s="28">
        <f>tbl_MTG_Set[[#This Row],[Released On]]+tbl_MTG_Set[[#This Row],[Sell Window Month Start]]*365.25/12</f>
        <v/>
      </c>
      <c r="V410" s="19">
        <f>_xlfn.xlookup(tbl_MTG_Set[[#This Row],[Type Name]], tbl_MTG_Set_Type[Set Type], tbl_MTG_Set_Type[Sell Window Month End], "(Set Type not found)", 0, 1)</f>
        <v/>
      </c>
      <c r="W410" s="28">
        <f>tbl_MTG_Set[[#This Row],[Released On]]+tbl_MTG_Set[[#This Row],[Sell Window Month End]]*365.25/12</f>
        <v/>
      </c>
      <c r="X410" s="28">
        <f>AND(NOW()&gt;=tbl_MTG_Set[[#This Row],[Sell Window Start]], NOW()&lt;=tbl_MTG_Set[[#This Row],[Sell Window End]])</f>
        <v/>
      </c>
      <c r="AG410" s="23" t="n"/>
      <c r="AH410" s="23" t="n"/>
      <c r="AJ410" s="23">
        <f t="array" ref="AJ410:AJ410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410" s="23">
        <f t="array" ref="AK410:AK410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410" s="24">
        <f>_xlfn.xlookup(tbl_MTG_Set[[#This Row],[Play Booster Box Product Id]], tbl_Product[Product Id], tbl_Product[Pack Size])</f>
        <v/>
      </c>
      <c r="AM410" s="23">
        <f>(tbl_MTG_Set[[#This Row],[Play Booster Box Cost]]+v_Item_Shipping_Cost_In)/tbl_MTG_Set[[#This Row],[Play Booster Box Size]]</f>
        <v/>
      </c>
      <c r="AN410" s="23" t="n"/>
      <c r="AO410" s="23" t="n"/>
      <c r="AP410" s="23" t="n"/>
      <c r="AQ410" s="23" t="n"/>
      <c r="AT410" s="23">
        <f>tbl_MTG_Set[[#This Row],[Play Booster Sell Price CardMarket]]*tbl_MTG_Set[[#This Row],[Play Booster Expected Market Value]]/tbl_MTG_Set[[#This Row],[Play Boost Sealed Market Value]]</f>
        <v/>
      </c>
    </row>
    <row r="411" ht="15" customHeight="1" s="20">
      <c r="A411" s="19" t="n">
        <v>427</v>
      </c>
      <c r="B411" s="19" t="inlineStr">
        <is>
          <t>Grixis Cube GRIXIS</t>
        </is>
      </c>
      <c r="C411" s="19" t="n">
        <v>540</v>
      </c>
      <c r="D411" s="28" t="n">
        <v>43705</v>
      </c>
      <c r="F411" s="19" t="n">
        <v>0</v>
      </c>
      <c r="G411" s="19" t="n">
        <v>800</v>
      </c>
      <c r="H411" s="19">
        <f>MONTH(NOW())+12*YEAR(NOW())-MONTH(tbl_MTG_Set[[#This Row],[Released On]])-12*YEAR(tbl_MTG_Set[[#This Row],[Released On]])</f>
        <v/>
      </c>
      <c r="I411" s="19">
        <f>_xlfn.xlookup(tbl_MTG_Set[[#This Row],[Type Name]], tbl_MTG_Set_Type[Set Type], tbl_MTG_Set_Type[Index], "(Set Type not found)")</f>
        <v/>
      </c>
      <c r="J411" s="19">
        <f>_xlfn.xlookup(tbl_MTG_Set[[#This Row],[Type Name]], tbl_MTG_Set_Type[Set Type], tbl_MTG_Set_Type[Buy Window Month Start], "(Set Type not found)")</f>
        <v/>
      </c>
      <c r="K411" s="28">
        <f>tbl_MTG_Set[[#This Row],[Released On]]+tbl_MTG_Set[[#This Row],[Buy Window Month Start]]*365.25/12</f>
        <v/>
      </c>
      <c r="L411" s="19">
        <f>_xlfn.xlookup(tbl_MTG_Set[[#This Row],[Type Name]], tbl_MTG_Set_Type[Set Type], tbl_MTG_Set_Type[Buy Window Month End], "(Set Type not found)", 0, 1)</f>
        <v/>
      </c>
      <c r="M411" s="28">
        <f>tbl_MTG_Set[[#This Row],[Released On]]+tbl_MTG_Set[[#This Row],[Buy Window Month End]]*365.25/12</f>
        <v/>
      </c>
      <c r="N411" s="28">
        <f>AND(NOW()&gt;=tbl_MTG_Set[[#This Row],[Buy Window Start]], NOW()&lt;=tbl_MTG_Set[[#This Row],[Buy Window End]])</f>
        <v/>
      </c>
      <c r="O411" s="19">
        <f>_xlfn.xlookup(tbl_MTG_Set[[#This Row],[Type Name]], tbl_MTG_Set_Type[Set Type], tbl_MTG_Set_Type[Heavy Printing Window Month Start], "(Set Type not found)", 0, 1)</f>
        <v/>
      </c>
      <c r="P411" s="28">
        <f>tbl_MTG_Set[[#This Row],[Released On]]+tbl_MTG_Set[[#This Row],[Heavy Printing Window Month Start]]*365.25/12</f>
        <v/>
      </c>
      <c r="Q411" s="19">
        <f>_xlfn.xlookup(tbl_MTG_Set[[#This Row],[Type Name]], tbl_MTG_Set_Type[Set Type], tbl_MTG_Set_Type[Heavy Printing Window Month End], "(Set Type not found)", 0, 1)</f>
        <v/>
      </c>
      <c r="R411" s="28">
        <f>tbl_MTG_Set[[#This Row],[Released On]]+tbl_MTG_Set[[#This Row],[Heavy Printing Window Month End]]*365.25/12</f>
        <v/>
      </c>
      <c r="S411" s="28">
        <f>AND(NOW()&gt;=tbl_MTG_Set[[#This Row],[Heavy Printing Window Start]], NOW()&lt;=tbl_MTG_Set[[#This Row],[Heavy Printing Window End]])</f>
        <v/>
      </c>
      <c r="T411" s="19">
        <f>_xlfn.xlookup(tbl_MTG_Set[[#This Row],[Type Name]], tbl_MTG_Set_Type[Set Type], tbl_MTG_Set_Type[Sell Window Month Start], "(Set Type not found)", 0, 1)</f>
        <v/>
      </c>
      <c r="U411" s="28">
        <f>tbl_MTG_Set[[#This Row],[Released On]]+tbl_MTG_Set[[#This Row],[Sell Window Month Start]]*365.25/12</f>
        <v/>
      </c>
      <c r="V411" s="19">
        <f>_xlfn.xlookup(tbl_MTG_Set[[#This Row],[Type Name]], tbl_MTG_Set_Type[Set Type], tbl_MTG_Set_Type[Sell Window Month End], "(Set Type not found)", 0, 1)</f>
        <v/>
      </c>
      <c r="W411" s="28">
        <f>tbl_MTG_Set[[#This Row],[Released On]]+tbl_MTG_Set[[#This Row],[Sell Window Month End]]*365.25/12</f>
        <v/>
      </c>
      <c r="X411" s="28">
        <f>AND(NOW()&gt;=tbl_MTG_Set[[#This Row],[Sell Window Start]], NOW()&lt;=tbl_MTG_Set[[#This Row],[Sell Window End]])</f>
        <v/>
      </c>
      <c r="AG411" s="23" t="n"/>
      <c r="AH411" s="23" t="n"/>
      <c r="AJ411" s="23">
        <f t="array" ref="AJ411:AJ411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411" s="23">
        <f t="array" ref="AK411:AK411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411" s="24">
        <f>_xlfn.xlookup(tbl_MTG_Set[[#This Row],[Play Booster Box Product Id]], tbl_Product[Product Id], tbl_Product[Pack Size])</f>
        <v/>
      </c>
      <c r="AM411" s="23">
        <f>(tbl_MTG_Set[[#This Row],[Play Booster Box Cost]]+v_Item_Shipping_Cost_In)/tbl_MTG_Set[[#This Row],[Play Booster Box Size]]</f>
        <v/>
      </c>
      <c r="AN411" s="23" t="n"/>
      <c r="AO411" s="23" t="n"/>
      <c r="AP411" s="23" t="n"/>
      <c r="AQ411" s="23" t="n"/>
      <c r="AT411" s="23">
        <f>tbl_MTG_Set[[#This Row],[Play Booster Sell Price CardMarket]]*tbl_MTG_Set[[#This Row],[Play Booster Expected Market Value]]/tbl_MTG_Set[[#This Row],[Play Boost Sealed Market Value]]</f>
        <v/>
      </c>
    </row>
    <row r="412" ht="15" customHeight="1" s="20">
      <c r="A412" s="19" t="n">
        <v>457</v>
      </c>
      <c r="B412" s="19" t="inlineStr">
        <is>
          <t>GRN Guild Kit GK1</t>
        </is>
      </c>
      <c r="C412" s="19" t="n">
        <v>127</v>
      </c>
      <c r="D412" s="28" t="n">
        <v>43406</v>
      </c>
      <c r="F412" s="19" t="inlineStr">
        <is>
          <t>en es fr de it pt ja ko ru 汉语 漢語</t>
        </is>
      </c>
      <c r="G412" s="19" t="n">
        <v>860</v>
      </c>
      <c r="H412" s="19">
        <f>MONTH(NOW())+12*YEAR(NOW())-MONTH(tbl_MTG_Set[[#This Row],[Released On]])-12*YEAR(tbl_MTG_Set[[#This Row],[Released On]])</f>
        <v/>
      </c>
      <c r="I412" s="19">
        <f>_xlfn.xlookup(tbl_MTG_Set[[#This Row],[Type Name]], tbl_MTG_Set_Type[Set Type], tbl_MTG_Set_Type[Index], "(Set Type not found)")</f>
        <v/>
      </c>
      <c r="J412" s="19">
        <f>_xlfn.xlookup(tbl_MTG_Set[[#This Row],[Type Name]], tbl_MTG_Set_Type[Set Type], tbl_MTG_Set_Type[Buy Window Month Start], "(Set Type not found)")</f>
        <v/>
      </c>
      <c r="K412" s="28">
        <f>tbl_MTG_Set[[#This Row],[Released On]]+tbl_MTG_Set[[#This Row],[Buy Window Month Start]]*365.25/12</f>
        <v/>
      </c>
      <c r="L412" s="19">
        <f>_xlfn.xlookup(tbl_MTG_Set[[#This Row],[Type Name]], tbl_MTG_Set_Type[Set Type], tbl_MTG_Set_Type[Buy Window Month End], "(Set Type not found)", 0, 1)</f>
        <v/>
      </c>
      <c r="M412" s="28">
        <f>tbl_MTG_Set[[#This Row],[Released On]]+tbl_MTG_Set[[#This Row],[Buy Window Month End]]*365.25/12</f>
        <v/>
      </c>
      <c r="N412" s="28">
        <f>AND(NOW()&gt;=tbl_MTG_Set[[#This Row],[Buy Window Start]], NOW()&lt;=tbl_MTG_Set[[#This Row],[Buy Window End]])</f>
        <v/>
      </c>
      <c r="O412" s="19">
        <f>_xlfn.xlookup(tbl_MTG_Set[[#This Row],[Type Name]], tbl_MTG_Set_Type[Set Type], tbl_MTG_Set_Type[Heavy Printing Window Month Start], "(Set Type not found)", 0, 1)</f>
        <v/>
      </c>
      <c r="P412" s="28">
        <f>tbl_MTG_Set[[#This Row],[Released On]]+tbl_MTG_Set[[#This Row],[Heavy Printing Window Month Start]]*365.25/12</f>
        <v/>
      </c>
      <c r="Q412" s="19">
        <f>_xlfn.xlookup(tbl_MTG_Set[[#This Row],[Type Name]], tbl_MTG_Set_Type[Set Type], tbl_MTG_Set_Type[Heavy Printing Window Month End], "(Set Type not found)", 0, 1)</f>
        <v/>
      </c>
      <c r="R412" s="28">
        <f>tbl_MTG_Set[[#This Row],[Released On]]+tbl_MTG_Set[[#This Row],[Heavy Printing Window Month End]]*365.25/12</f>
        <v/>
      </c>
      <c r="S412" s="28">
        <f>AND(NOW()&gt;=tbl_MTG_Set[[#This Row],[Heavy Printing Window Start]], NOW()&lt;=tbl_MTG_Set[[#This Row],[Heavy Printing Window End]])</f>
        <v/>
      </c>
      <c r="T412" s="19">
        <f>_xlfn.xlookup(tbl_MTG_Set[[#This Row],[Type Name]], tbl_MTG_Set_Type[Set Type], tbl_MTG_Set_Type[Sell Window Month Start], "(Set Type not found)", 0, 1)</f>
        <v/>
      </c>
      <c r="U412" s="28">
        <f>tbl_MTG_Set[[#This Row],[Released On]]+tbl_MTG_Set[[#This Row],[Sell Window Month Start]]*365.25/12</f>
        <v/>
      </c>
      <c r="V412" s="19">
        <f>_xlfn.xlookup(tbl_MTG_Set[[#This Row],[Type Name]], tbl_MTG_Set_Type[Set Type], tbl_MTG_Set_Type[Sell Window Month End], "(Set Type not found)", 0, 1)</f>
        <v/>
      </c>
      <c r="W412" s="28">
        <f>tbl_MTG_Set[[#This Row],[Released On]]+tbl_MTG_Set[[#This Row],[Sell Window Month End]]*365.25/12</f>
        <v/>
      </c>
      <c r="X412" s="28">
        <f>AND(NOW()&gt;=tbl_MTG_Set[[#This Row],[Sell Window Start]], NOW()&lt;=tbl_MTG_Set[[#This Row],[Sell Window End]])</f>
        <v/>
      </c>
      <c r="AG412" s="23" t="n"/>
      <c r="AH412" s="23" t="n"/>
      <c r="AJ412" s="23">
        <f t="array" ref="AJ412:AJ412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412" s="23">
        <f t="array" ref="AK412:AK412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412" s="24">
        <f>_xlfn.xlookup(tbl_MTG_Set[[#This Row],[Play Booster Box Product Id]], tbl_Product[Product Id], tbl_Product[Pack Size])</f>
        <v/>
      </c>
      <c r="AM412" s="23">
        <f>(tbl_MTG_Set[[#This Row],[Play Booster Box Cost]]+v_Item_Shipping_Cost_In)/tbl_MTG_Set[[#This Row],[Play Booster Box Size]]</f>
        <v/>
      </c>
      <c r="AN412" s="23" t="n"/>
      <c r="AO412" s="23" t="n"/>
      <c r="AP412" s="23" t="n"/>
      <c r="AQ412" s="23" t="n"/>
      <c r="AT412" s="23">
        <f>tbl_MTG_Set[[#This Row],[Play Booster Sell Price CardMarket]]*tbl_MTG_Set[[#This Row],[Play Booster Expected Market Value]]/tbl_MTG_Set[[#This Row],[Play Boost Sealed Market Value]]</f>
        <v/>
      </c>
    </row>
    <row r="413" ht="15" customHeight="1" s="20">
      <c r="A413" s="19" t="n">
        <v>458</v>
      </c>
      <c r="B413" s="19" t="inlineStr">
        <is>
          <t>GRN Guild Kit Tokens TGK1</t>
        </is>
      </c>
      <c r="C413" s="19" t="n">
        <v>10</v>
      </c>
      <c r="D413" s="28" t="n">
        <v>43406</v>
      </c>
      <c r="F413" s="19" t="inlineStr">
        <is>
          <t>en es fr de it pt ja ko ru 汉语 漢語</t>
        </is>
      </c>
      <c r="G413" s="19" t="n">
        <v>862</v>
      </c>
      <c r="H413" s="19">
        <f>MONTH(NOW())+12*YEAR(NOW())-MONTH(tbl_MTG_Set[[#This Row],[Released On]])-12*YEAR(tbl_MTG_Set[[#This Row],[Released On]])</f>
        <v/>
      </c>
      <c r="I413" s="19">
        <f>_xlfn.xlookup(tbl_MTG_Set[[#This Row],[Type Name]], tbl_MTG_Set_Type[Set Type], tbl_MTG_Set_Type[Index], "(Set Type not found)")</f>
        <v/>
      </c>
      <c r="J413" s="19">
        <f>_xlfn.xlookup(tbl_MTG_Set[[#This Row],[Type Name]], tbl_MTG_Set_Type[Set Type], tbl_MTG_Set_Type[Buy Window Month Start], "(Set Type not found)")</f>
        <v/>
      </c>
      <c r="K413" s="28">
        <f>tbl_MTG_Set[[#This Row],[Released On]]+tbl_MTG_Set[[#This Row],[Buy Window Month Start]]*365.25/12</f>
        <v/>
      </c>
      <c r="L413" s="19">
        <f>_xlfn.xlookup(tbl_MTG_Set[[#This Row],[Type Name]], tbl_MTG_Set_Type[Set Type], tbl_MTG_Set_Type[Buy Window Month End], "(Set Type not found)", 0, 1)</f>
        <v/>
      </c>
      <c r="M413" s="28">
        <f>tbl_MTG_Set[[#This Row],[Released On]]+tbl_MTG_Set[[#This Row],[Buy Window Month End]]*365.25/12</f>
        <v/>
      </c>
      <c r="N413" s="28">
        <f>AND(NOW()&gt;=tbl_MTG_Set[[#This Row],[Buy Window Start]], NOW()&lt;=tbl_MTG_Set[[#This Row],[Buy Window End]])</f>
        <v/>
      </c>
      <c r="O413" s="19">
        <f>_xlfn.xlookup(tbl_MTG_Set[[#This Row],[Type Name]], tbl_MTG_Set_Type[Set Type], tbl_MTG_Set_Type[Heavy Printing Window Month Start], "(Set Type not found)", 0, 1)</f>
        <v/>
      </c>
      <c r="P413" s="28">
        <f>tbl_MTG_Set[[#This Row],[Released On]]+tbl_MTG_Set[[#This Row],[Heavy Printing Window Month Start]]*365.25/12</f>
        <v/>
      </c>
      <c r="Q413" s="19">
        <f>_xlfn.xlookup(tbl_MTG_Set[[#This Row],[Type Name]], tbl_MTG_Set_Type[Set Type], tbl_MTG_Set_Type[Heavy Printing Window Month End], "(Set Type not found)", 0, 1)</f>
        <v/>
      </c>
      <c r="R413" s="28">
        <f>tbl_MTG_Set[[#This Row],[Released On]]+tbl_MTG_Set[[#This Row],[Heavy Printing Window Month End]]*365.25/12</f>
        <v/>
      </c>
      <c r="S413" s="28">
        <f>AND(NOW()&gt;=tbl_MTG_Set[[#This Row],[Heavy Printing Window Start]], NOW()&lt;=tbl_MTG_Set[[#This Row],[Heavy Printing Window End]])</f>
        <v/>
      </c>
      <c r="T413" s="19">
        <f>_xlfn.xlookup(tbl_MTG_Set[[#This Row],[Type Name]], tbl_MTG_Set_Type[Set Type], tbl_MTG_Set_Type[Sell Window Month Start], "(Set Type not found)", 0, 1)</f>
        <v/>
      </c>
      <c r="U413" s="28">
        <f>tbl_MTG_Set[[#This Row],[Released On]]+tbl_MTG_Set[[#This Row],[Sell Window Month Start]]*365.25/12</f>
        <v/>
      </c>
      <c r="V413" s="19">
        <f>_xlfn.xlookup(tbl_MTG_Set[[#This Row],[Type Name]], tbl_MTG_Set_Type[Set Type], tbl_MTG_Set_Type[Sell Window Month End], "(Set Type not found)", 0, 1)</f>
        <v/>
      </c>
      <c r="W413" s="28">
        <f>tbl_MTG_Set[[#This Row],[Released On]]+tbl_MTG_Set[[#This Row],[Sell Window Month End]]*365.25/12</f>
        <v/>
      </c>
      <c r="X413" s="28">
        <f>AND(NOW()&gt;=tbl_MTG_Set[[#This Row],[Sell Window Start]], NOW()&lt;=tbl_MTG_Set[[#This Row],[Sell Window End]])</f>
        <v/>
      </c>
      <c r="AG413" s="23" t="n"/>
      <c r="AH413" s="23" t="n"/>
      <c r="AJ413" s="23">
        <f t="array" ref="AJ413:AJ413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413" s="23">
        <f t="array" ref="AK413:AK413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413" s="24">
        <f>_xlfn.xlookup(tbl_MTG_Set[[#This Row],[Play Booster Box Product Id]], tbl_Product[Product Id], tbl_Product[Pack Size])</f>
        <v/>
      </c>
      <c r="AM413" s="23">
        <f>(tbl_MTG_Set[[#This Row],[Play Booster Box Cost]]+v_Item_Shipping_Cost_In)/tbl_MTG_Set[[#This Row],[Play Booster Box Size]]</f>
        <v/>
      </c>
      <c r="AN413" s="23" t="n"/>
      <c r="AO413" s="23" t="n"/>
      <c r="AP413" s="23" t="n"/>
      <c r="AQ413" s="23" t="n"/>
      <c r="AT413" s="23">
        <f>tbl_MTG_Set[[#This Row],[Play Booster Sell Price CardMarket]]*tbl_MTG_Set[[#This Row],[Play Booster Expected Market Value]]/tbl_MTG_Set[[#This Row],[Play Boost Sealed Market Value]]</f>
        <v/>
      </c>
    </row>
    <row r="414" ht="15" customHeight="1" s="20">
      <c r="A414" s="19" t="n">
        <v>462</v>
      </c>
      <c r="B414" s="19" t="inlineStr">
        <is>
          <t>GRN Ravnica Weekend PRWK</t>
        </is>
      </c>
      <c r="C414" s="19" t="n">
        <v>10</v>
      </c>
      <c r="D414" s="28" t="n">
        <v>43413</v>
      </c>
      <c r="F414" s="19" t="inlineStr">
        <is>
          <t>en es fr de it pt ja ko ru 汉语 漢語</t>
        </is>
      </c>
      <c r="G414" s="19" t="n">
        <v>870</v>
      </c>
      <c r="H414" s="19">
        <f>MONTH(NOW())+12*YEAR(NOW())-MONTH(tbl_MTG_Set[[#This Row],[Released On]])-12*YEAR(tbl_MTG_Set[[#This Row],[Released On]])</f>
        <v/>
      </c>
      <c r="I414" s="19">
        <f>_xlfn.xlookup(tbl_MTG_Set[[#This Row],[Type Name]], tbl_MTG_Set_Type[Set Type], tbl_MTG_Set_Type[Index], "(Set Type not found)")</f>
        <v/>
      </c>
      <c r="J414" s="19">
        <f>_xlfn.xlookup(tbl_MTG_Set[[#This Row],[Type Name]], tbl_MTG_Set_Type[Set Type], tbl_MTG_Set_Type[Buy Window Month Start], "(Set Type not found)")</f>
        <v/>
      </c>
      <c r="K414" s="28">
        <f>tbl_MTG_Set[[#This Row],[Released On]]+tbl_MTG_Set[[#This Row],[Buy Window Month Start]]*365.25/12</f>
        <v/>
      </c>
      <c r="L414" s="19">
        <f>_xlfn.xlookup(tbl_MTG_Set[[#This Row],[Type Name]], tbl_MTG_Set_Type[Set Type], tbl_MTG_Set_Type[Buy Window Month End], "(Set Type not found)", 0, 1)</f>
        <v/>
      </c>
      <c r="M414" s="28">
        <f>tbl_MTG_Set[[#This Row],[Released On]]+tbl_MTG_Set[[#This Row],[Buy Window Month End]]*365.25/12</f>
        <v/>
      </c>
      <c r="N414" s="28">
        <f>AND(NOW()&gt;=tbl_MTG_Set[[#This Row],[Buy Window Start]], NOW()&lt;=tbl_MTG_Set[[#This Row],[Buy Window End]])</f>
        <v/>
      </c>
      <c r="O414" s="19">
        <f>_xlfn.xlookup(tbl_MTG_Set[[#This Row],[Type Name]], tbl_MTG_Set_Type[Set Type], tbl_MTG_Set_Type[Heavy Printing Window Month Start], "(Set Type not found)", 0, 1)</f>
        <v/>
      </c>
      <c r="P414" s="28">
        <f>tbl_MTG_Set[[#This Row],[Released On]]+tbl_MTG_Set[[#This Row],[Heavy Printing Window Month Start]]*365.25/12</f>
        <v/>
      </c>
      <c r="Q414" s="19">
        <f>_xlfn.xlookup(tbl_MTG_Set[[#This Row],[Type Name]], tbl_MTG_Set_Type[Set Type], tbl_MTG_Set_Type[Heavy Printing Window Month End], "(Set Type not found)", 0, 1)</f>
        <v/>
      </c>
      <c r="R414" s="28">
        <f>tbl_MTG_Set[[#This Row],[Released On]]+tbl_MTG_Set[[#This Row],[Heavy Printing Window Month End]]*365.25/12</f>
        <v/>
      </c>
      <c r="S414" s="28">
        <f>AND(NOW()&gt;=tbl_MTG_Set[[#This Row],[Heavy Printing Window Start]], NOW()&lt;=tbl_MTG_Set[[#This Row],[Heavy Printing Window End]])</f>
        <v/>
      </c>
      <c r="T414" s="19">
        <f>_xlfn.xlookup(tbl_MTG_Set[[#This Row],[Type Name]], tbl_MTG_Set_Type[Set Type], tbl_MTG_Set_Type[Sell Window Month Start], "(Set Type not found)", 0, 1)</f>
        <v/>
      </c>
      <c r="U414" s="28">
        <f>tbl_MTG_Set[[#This Row],[Released On]]+tbl_MTG_Set[[#This Row],[Sell Window Month Start]]*365.25/12</f>
        <v/>
      </c>
      <c r="V414" s="19">
        <f>_xlfn.xlookup(tbl_MTG_Set[[#This Row],[Type Name]], tbl_MTG_Set_Type[Set Type], tbl_MTG_Set_Type[Sell Window Month End], "(Set Type not found)", 0, 1)</f>
        <v/>
      </c>
      <c r="W414" s="28">
        <f>tbl_MTG_Set[[#This Row],[Released On]]+tbl_MTG_Set[[#This Row],[Sell Window Month End]]*365.25/12</f>
        <v/>
      </c>
      <c r="X414" s="28">
        <f>AND(NOW()&gt;=tbl_MTG_Set[[#This Row],[Sell Window Start]], NOW()&lt;=tbl_MTG_Set[[#This Row],[Sell Window End]])</f>
        <v/>
      </c>
      <c r="AG414" s="23" t="n"/>
      <c r="AH414" s="23" t="n"/>
      <c r="AJ414" s="23">
        <f t="array" ref="AJ414:AJ414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414" s="23">
        <f t="array" ref="AK414:AK414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414" s="24">
        <f>_xlfn.xlookup(tbl_MTG_Set[[#This Row],[Play Booster Box Product Id]], tbl_Product[Product Id], tbl_Product[Pack Size])</f>
        <v/>
      </c>
      <c r="AM414" s="23">
        <f>(tbl_MTG_Set[[#This Row],[Play Booster Box Cost]]+v_Item_Shipping_Cost_In)/tbl_MTG_Set[[#This Row],[Play Booster Box Size]]</f>
        <v/>
      </c>
      <c r="AN414" s="23" t="n"/>
      <c r="AO414" s="23" t="n"/>
      <c r="AP414" s="23" t="n"/>
      <c r="AQ414" s="23" t="n"/>
      <c r="AT414" s="23">
        <f>tbl_MTG_Set[[#This Row],[Play Booster Sell Price CardMarket]]*tbl_MTG_Set[[#This Row],[Play Booster Expected Market Value]]/tbl_MTG_Set[[#This Row],[Play Boost Sealed Market Value]]</f>
        <v/>
      </c>
    </row>
    <row r="415" ht="15" customHeight="1" s="20">
      <c r="A415" s="19" t="n">
        <v>851</v>
      </c>
      <c r="B415" s="19" t="inlineStr">
        <is>
          <t>Guildpact GPT</t>
        </is>
      </c>
      <c r="C415" s="19" t="n">
        <v>167</v>
      </c>
      <c r="D415" s="28" t="n">
        <v>38751</v>
      </c>
      <c r="F415" s="19" t="inlineStr">
        <is>
          <t>en es fr de it pt ja ko ru 汉语 漢語</t>
        </is>
      </c>
      <c r="G415" s="19" t="n">
        <v>1648</v>
      </c>
      <c r="H415" s="19">
        <f>MONTH(NOW())+12*YEAR(NOW())-MONTH(tbl_MTG_Set[[#This Row],[Released On]])-12*YEAR(tbl_MTG_Set[[#This Row],[Released On]])</f>
        <v/>
      </c>
      <c r="I415" s="19">
        <f>_xlfn.xlookup(tbl_MTG_Set[[#This Row],[Type Name]], tbl_MTG_Set_Type[Set Type], tbl_MTG_Set_Type[Index], "(Set Type not found)")</f>
        <v/>
      </c>
      <c r="J415" s="19">
        <f>_xlfn.xlookup(tbl_MTG_Set[[#This Row],[Type Name]], tbl_MTG_Set_Type[Set Type], tbl_MTG_Set_Type[Buy Window Month Start], "(Set Type not found)")</f>
        <v/>
      </c>
      <c r="K415" s="28">
        <f>tbl_MTG_Set[[#This Row],[Released On]]+tbl_MTG_Set[[#This Row],[Buy Window Month Start]]*365.25/12</f>
        <v/>
      </c>
      <c r="L415" s="19">
        <f>_xlfn.xlookup(tbl_MTG_Set[[#This Row],[Type Name]], tbl_MTG_Set_Type[Set Type], tbl_MTG_Set_Type[Buy Window Month End], "(Set Type not found)", 0, 1)</f>
        <v/>
      </c>
      <c r="M415" s="28">
        <f>tbl_MTG_Set[[#This Row],[Released On]]+tbl_MTG_Set[[#This Row],[Buy Window Month End]]*365.25/12</f>
        <v/>
      </c>
      <c r="N415" s="28">
        <f>AND(NOW()&gt;=tbl_MTG_Set[[#This Row],[Buy Window Start]], NOW()&lt;=tbl_MTG_Set[[#This Row],[Buy Window End]])</f>
        <v/>
      </c>
      <c r="O415" s="19">
        <f>_xlfn.xlookup(tbl_MTG_Set[[#This Row],[Type Name]], tbl_MTG_Set_Type[Set Type], tbl_MTG_Set_Type[Heavy Printing Window Month Start], "(Set Type not found)", 0, 1)</f>
        <v/>
      </c>
      <c r="P415" s="28">
        <f>tbl_MTG_Set[[#This Row],[Released On]]+tbl_MTG_Set[[#This Row],[Heavy Printing Window Month Start]]*365.25/12</f>
        <v/>
      </c>
      <c r="Q415" s="19">
        <f>_xlfn.xlookup(tbl_MTG_Set[[#This Row],[Type Name]], tbl_MTG_Set_Type[Set Type], tbl_MTG_Set_Type[Heavy Printing Window Month End], "(Set Type not found)", 0, 1)</f>
        <v/>
      </c>
      <c r="R415" s="28">
        <f>tbl_MTG_Set[[#This Row],[Released On]]+tbl_MTG_Set[[#This Row],[Heavy Printing Window Month End]]*365.25/12</f>
        <v/>
      </c>
      <c r="S415" s="28">
        <f>AND(NOW()&gt;=tbl_MTG_Set[[#This Row],[Heavy Printing Window Start]], NOW()&lt;=tbl_MTG_Set[[#This Row],[Heavy Printing Window End]])</f>
        <v/>
      </c>
      <c r="T415" s="19">
        <f>_xlfn.xlookup(tbl_MTG_Set[[#This Row],[Type Name]], tbl_MTG_Set_Type[Set Type], tbl_MTG_Set_Type[Sell Window Month Start], "(Set Type not found)", 0, 1)</f>
        <v/>
      </c>
      <c r="U415" s="28">
        <f>tbl_MTG_Set[[#This Row],[Released On]]+tbl_MTG_Set[[#This Row],[Sell Window Month Start]]*365.25/12</f>
        <v/>
      </c>
      <c r="V415" s="19">
        <f>_xlfn.xlookup(tbl_MTG_Set[[#This Row],[Type Name]], tbl_MTG_Set_Type[Set Type], tbl_MTG_Set_Type[Sell Window Month End], "(Set Type not found)", 0, 1)</f>
        <v/>
      </c>
      <c r="W415" s="28">
        <f>tbl_MTG_Set[[#This Row],[Released On]]+tbl_MTG_Set[[#This Row],[Sell Window Month End]]*365.25/12</f>
        <v/>
      </c>
      <c r="X415" s="28">
        <f>AND(NOW()&gt;=tbl_MTG_Set[[#This Row],[Sell Window Start]], NOW()&lt;=tbl_MTG_Set[[#This Row],[Sell Window End]])</f>
        <v/>
      </c>
      <c r="AG415" s="23" t="n"/>
      <c r="AH415" s="23" t="n"/>
      <c r="AJ415" s="23">
        <f t="array" ref="AJ415:AJ415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415" s="23">
        <f t="array" ref="AK415:AK415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415" s="24">
        <f>_xlfn.xlookup(tbl_MTG_Set[[#This Row],[Play Booster Box Product Id]], tbl_Product[Product Id], tbl_Product[Pack Size])</f>
        <v/>
      </c>
      <c r="AM415" s="23">
        <f>(tbl_MTG_Set[[#This Row],[Play Booster Box Cost]]+v_Item_Shipping_Cost_In)/tbl_MTG_Set[[#This Row],[Play Booster Box Size]]</f>
        <v/>
      </c>
      <c r="AN415" s="23" t="n"/>
      <c r="AO415" s="23" t="n"/>
      <c r="AP415" s="23" t="n"/>
      <c r="AQ415" s="23" t="n"/>
      <c r="AT415" s="23">
        <f>tbl_MTG_Set[[#This Row],[Play Booster Sell Price CardMarket]]*tbl_MTG_Set[[#This Row],[Play Booster Expected Market Value]]/tbl_MTG_Set[[#This Row],[Play Boost Sealed Market Value]]</f>
        <v/>
      </c>
    </row>
    <row r="416" ht="15" customHeight="1" s="20">
      <c r="A416" s="19" t="n">
        <v>852</v>
      </c>
      <c r="B416" s="19" t="inlineStr">
        <is>
          <t>Guildpact Promos PGPT</t>
        </is>
      </c>
      <c r="C416" s="19" t="n">
        <v>2</v>
      </c>
      <c r="D416" s="28" t="n">
        <v>38751</v>
      </c>
      <c r="F416" s="19" t="inlineStr">
        <is>
          <t>en es fr de it pt ja ko ru 汉语 漢語</t>
        </is>
      </c>
      <c r="G416" s="19" t="n">
        <v>1650</v>
      </c>
      <c r="H416" s="19">
        <f>MONTH(NOW())+12*YEAR(NOW())-MONTH(tbl_MTG_Set[[#This Row],[Released On]])-12*YEAR(tbl_MTG_Set[[#This Row],[Released On]])</f>
        <v/>
      </c>
      <c r="I416" s="19">
        <f>_xlfn.xlookup(tbl_MTG_Set[[#This Row],[Type Name]], tbl_MTG_Set_Type[Set Type], tbl_MTG_Set_Type[Index], "(Set Type not found)")</f>
        <v/>
      </c>
      <c r="J416" s="19">
        <f>_xlfn.xlookup(tbl_MTG_Set[[#This Row],[Type Name]], tbl_MTG_Set_Type[Set Type], tbl_MTG_Set_Type[Buy Window Month Start], "(Set Type not found)")</f>
        <v/>
      </c>
      <c r="K416" s="28">
        <f>tbl_MTG_Set[[#This Row],[Released On]]+tbl_MTG_Set[[#This Row],[Buy Window Month Start]]*365.25/12</f>
        <v/>
      </c>
      <c r="L416" s="19">
        <f>_xlfn.xlookup(tbl_MTG_Set[[#This Row],[Type Name]], tbl_MTG_Set_Type[Set Type], tbl_MTG_Set_Type[Buy Window Month End], "(Set Type not found)", 0, 1)</f>
        <v/>
      </c>
      <c r="M416" s="28">
        <f>tbl_MTG_Set[[#This Row],[Released On]]+tbl_MTG_Set[[#This Row],[Buy Window Month End]]*365.25/12</f>
        <v/>
      </c>
      <c r="N416" s="28">
        <f>AND(NOW()&gt;=tbl_MTG_Set[[#This Row],[Buy Window Start]], NOW()&lt;=tbl_MTG_Set[[#This Row],[Buy Window End]])</f>
        <v/>
      </c>
      <c r="O416" s="19">
        <f>_xlfn.xlookup(tbl_MTG_Set[[#This Row],[Type Name]], tbl_MTG_Set_Type[Set Type], tbl_MTG_Set_Type[Heavy Printing Window Month Start], "(Set Type not found)", 0, 1)</f>
        <v/>
      </c>
      <c r="P416" s="28">
        <f>tbl_MTG_Set[[#This Row],[Released On]]+tbl_MTG_Set[[#This Row],[Heavy Printing Window Month Start]]*365.25/12</f>
        <v/>
      </c>
      <c r="Q416" s="19">
        <f>_xlfn.xlookup(tbl_MTG_Set[[#This Row],[Type Name]], tbl_MTG_Set_Type[Set Type], tbl_MTG_Set_Type[Heavy Printing Window Month End], "(Set Type not found)", 0, 1)</f>
        <v/>
      </c>
      <c r="R416" s="28">
        <f>tbl_MTG_Set[[#This Row],[Released On]]+tbl_MTG_Set[[#This Row],[Heavy Printing Window Month End]]*365.25/12</f>
        <v/>
      </c>
      <c r="S416" s="28">
        <f>AND(NOW()&gt;=tbl_MTG_Set[[#This Row],[Heavy Printing Window Start]], NOW()&lt;=tbl_MTG_Set[[#This Row],[Heavy Printing Window End]])</f>
        <v/>
      </c>
      <c r="T416" s="19">
        <f>_xlfn.xlookup(tbl_MTG_Set[[#This Row],[Type Name]], tbl_MTG_Set_Type[Set Type], tbl_MTG_Set_Type[Sell Window Month Start], "(Set Type not found)", 0, 1)</f>
        <v/>
      </c>
      <c r="U416" s="28">
        <f>tbl_MTG_Set[[#This Row],[Released On]]+tbl_MTG_Set[[#This Row],[Sell Window Month Start]]*365.25/12</f>
        <v/>
      </c>
      <c r="V416" s="19">
        <f>_xlfn.xlookup(tbl_MTG_Set[[#This Row],[Type Name]], tbl_MTG_Set_Type[Set Type], tbl_MTG_Set_Type[Sell Window Month End], "(Set Type not found)", 0, 1)</f>
        <v/>
      </c>
      <c r="W416" s="28">
        <f>tbl_MTG_Set[[#This Row],[Released On]]+tbl_MTG_Set[[#This Row],[Sell Window Month End]]*365.25/12</f>
        <v/>
      </c>
      <c r="X416" s="28">
        <f>AND(NOW()&gt;=tbl_MTG_Set[[#This Row],[Sell Window Start]], NOW()&lt;=tbl_MTG_Set[[#This Row],[Sell Window End]])</f>
        <v/>
      </c>
      <c r="AG416" s="23" t="n"/>
      <c r="AH416" s="23" t="n"/>
      <c r="AJ416" s="23">
        <f t="array" ref="AJ416:AJ416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416" s="23">
        <f t="array" ref="AK416:AK416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416" s="24">
        <f>_xlfn.xlookup(tbl_MTG_Set[[#This Row],[Play Booster Box Product Id]], tbl_Product[Product Id], tbl_Product[Pack Size])</f>
        <v/>
      </c>
      <c r="AM416" s="23">
        <f>(tbl_MTG_Set[[#This Row],[Play Booster Box Cost]]+v_Item_Shipping_Cost_In)/tbl_MTG_Set[[#This Row],[Play Booster Box Size]]</f>
        <v/>
      </c>
      <c r="AN416" s="23" t="n"/>
      <c r="AO416" s="23" t="n"/>
      <c r="AP416" s="23" t="n"/>
      <c r="AQ416" s="23" t="n"/>
      <c r="AT416" s="23">
        <f>tbl_MTG_Set[[#This Row],[Play Booster Sell Price CardMarket]]*tbl_MTG_Set[[#This Row],[Play Booster Expected Market Value]]/tbl_MTG_Set[[#This Row],[Play Boost Sealed Market Value]]</f>
        <v/>
      </c>
    </row>
    <row r="417" ht="15" customHeight="1" s="20">
      <c r="A417" s="19" t="n">
        <v>459</v>
      </c>
      <c r="B417" s="19" t="inlineStr">
        <is>
          <t>Guilds of Ravnica GRN</t>
        </is>
      </c>
      <c r="C417" s="19" t="n">
        <v>273</v>
      </c>
      <c r="D417" s="28" t="n">
        <v>43378</v>
      </c>
      <c r="F417" s="19" t="inlineStr">
        <is>
          <t>en es fr de it pt ja ko ru 汉语 漢語</t>
        </is>
      </c>
      <c r="G417" s="19" t="n">
        <v>864</v>
      </c>
      <c r="H417" s="19">
        <f>MONTH(NOW())+12*YEAR(NOW())-MONTH(tbl_MTG_Set[[#This Row],[Released On]])-12*YEAR(tbl_MTG_Set[[#This Row],[Released On]])</f>
        <v/>
      </c>
      <c r="I417" s="19">
        <f>_xlfn.xlookup(tbl_MTG_Set[[#This Row],[Type Name]], tbl_MTG_Set_Type[Set Type], tbl_MTG_Set_Type[Index], "(Set Type not found)")</f>
        <v/>
      </c>
      <c r="J417" s="19">
        <f>_xlfn.xlookup(tbl_MTG_Set[[#This Row],[Type Name]], tbl_MTG_Set_Type[Set Type], tbl_MTG_Set_Type[Buy Window Month Start], "(Set Type not found)")</f>
        <v/>
      </c>
      <c r="K417" s="28">
        <f>tbl_MTG_Set[[#This Row],[Released On]]+tbl_MTG_Set[[#This Row],[Buy Window Month Start]]*365.25/12</f>
        <v/>
      </c>
      <c r="L417" s="19">
        <f>_xlfn.xlookup(tbl_MTG_Set[[#This Row],[Type Name]], tbl_MTG_Set_Type[Set Type], tbl_MTG_Set_Type[Buy Window Month End], "(Set Type not found)", 0, 1)</f>
        <v/>
      </c>
      <c r="M417" s="28">
        <f>tbl_MTG_Set[[#This Row],[Released On]]+tbl_MTG_Set[[#This Row],[Buy Window Month End]]*365.25/12</f>
        <v/>
      </c>
      <c r="N417" s="28">
        <f>AND(NOW()&gt;=tbl_MTG_Set[[#This Row],[Buy Window Start]], NOW()&lt;=tbl_MTG_Set[[#This Row],[Buy Window End]])</f>
        <v/>
      </c>
      <c r="O417" s="19">
        <f>_xlfn.xlookup(tbl_MTG_Set[[#This Row],[Type Name]], tbl_MTG_Set_Type[Set Type], tbl_MTG_Set_Type[Heavy Printing Window Month Start], "(Set Type not found)", 0, 1)</f>
        <v/>
      </c>
      <c r="P417" s="28">
        <f>tbl_MTG_Set[[#This Row],[Released On]]+tbl_MTG_Set[[#This Row],[Heavy Printing Window Month Start]]*365.25/12</f>
        <v/>
      </c>
      <c r="Q417" s="19">
        <f>_xlfn.xlookup(tbl_MTG_Set[[#This Row],[Type Name]], tbl_MTG_Set_Type[Set Type], tbl_MTG_Set_Type[Heavy Printing Window Month End], "(Set Type not found)", 0, 1)</f>
        <v/>
      </c>
      <c r="R417" s="28">
        <f>tbl_MTG_Set[[#This Row],[Released On]]+tbl_MTG_Set[[#This Row],[Heavy Printing Window Month End]]*365.25/12</f>
        <v/>
      </c>
      <c r="S417" s="28">
        <f>AND(NOW()&gt;=tbl_MTG_Set[[#This Row],[Heavy Printing Window Start]], NOW()&lt;=tbl_MTG_Set[[#This Row],[Heavy Printing Window End]])</f>
        <v/>
      </c>
      <c r="T417" s="19">
        <f>_xlfn.xlookup(tbl_MTG_Set[[#This Row],[Type Name]], tbl_MTG_Set_Type[Set Type], tbl_MTG_Set_Type[Sell Window Month Start], "(Set Type not found)", 0, 1)</f>
        <v/>
      </c>
      <c r="U417" s="28">
        <f>tbl_MTG_Set[[#This Row],[Released On]]+tbl_MTG_Set[[#This Row],[Sell Window Month Start]]*365.25/12</f>
        <v/>
      </c>
      <c r="V417" s="19">
        <f>_xlfn.xlookup(tbl_MTG_Set[[#This Row],[Type Name]], tbl_MTG_Set_Type[Set Type], tbl_MTG_Set_Type[Sell Window Month End], "(Set Type not found)", 0, 1)</f>
        <v/>
      </c>
      <c r="W417" s="28">
        <f>tbl_MTG_Set[[#This Row],[Released On]]+tbl_MTG_Set[[#This Row],[Sell Window Month End]]*365.25/12</f>
        <v/>
      </c>
      <c r="X417" s="28">
        <f>AND(NOW()&gt;=tbl_MTG_Set[[#This Row],[Sell Window Start]], NOW()&lt;=tbl_MTG_Set[[#This Row],[Sell Window End]])</f>
        <v/>
      </c>
      <c r="AG417" s="23" t="n"/>
      <c r="AH417" s="23" t="n"/>
      <c r="AJ417" s="23">
        <f t="array" ref="AJ417:AJ417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417" s="23">
        <f t="array" ref="AK417:AK417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417" s="24">
        <f>_xlfn.xlookup(tbl_MTG_Set[[#This Row],[Play Booster Box Product Id]], tbl_Product[Product Id], tbl_Product[Pack Size])</f>
        <v/>
      </c>
      <c r="AM417" s="23">
        <f>(tbl_MTG_Set[[#This Row],[Play Booster Box Cost]]+v_Item_Shipping_Cost_In)/tbl_MTG_Set[[#This Row],[Play Booster Box Size]]</f>
        <v/>
      </c>
      <c r="AN417" s="23" t="n"/>
      <c r="AO417" s="23" t="n"/>
      <c r="AP417" s="23" t="n"/>
      <c r="AQ417" s="23" t="n"/>
      <c r="AT417" s="23">
        <f>tbl_MTG_Set[[#This Row],[Play Booster Sell Price CardMarket]]*tbl_MTG_Set[[#This Row],[Play Booster Expected Market Value]]/tbl_MTG_Set[[#This Row],[Play Boost Sealed Market Value]]</f>
        <v/>
      </c>
    </row>
    <row r="418" ht="15" customHeight="1" s="20">
      <c r="A418" s="19" t="n">
        <v>460</v>
      </c>
      <c r="B418" s="19" t="inlineStr">
        <is>
          <t>Guilds of Ravnica Promos PGRN</t>
        </is>
      </c>
      <c r="C418" s="19" t="n">
        <v>84</v>
      </c>
      <c r="D418" s="28" t="n">
        <v>43378</v>
      </c>
      <c r="F418" s="19" t="inlineStr">
        <is>
          <t>en es fr de it pt ja ko ru 汉语 漢語</t>
        </is>
      </c>
      <c r="G418" s="19" t="n">
        <v>866</v>
      </c>
      <c r="H418" s="19">
        <f>MONTH(NOW())+12*YEAR(NOW())-MONTH(tbl_MTG_Set[[#This Row],[Released On]])-12*YEAR(tbl_MTG_Set[[#This Row],[Released On]])</f>
        <v/>
      </c>
      <c r="I418" s="19">
        <f>_xlfn.xlookup(tbl_MTG_Set[[#This Row],[Type Name]], tbl_MTG_Set_Type[Set Type], tbl_MTG_Set_Type[Index], "(Set Type not found)")</f>
        <v/>
      </c>
      <c r="J418" s="19">
        <f>_xlfn.xlookup(tbl_MTG_Set[[#This Row],[Type Name]], tbl_MTG_Set_Type[Set Type], tbl_MTG_Set_Type[Buy Window Month Start], "(Set Type not found)")</f>
        <v/>
      </c>
      <c r="K418" s="28">
        <f>tbl_MTG_Set[[#This Row],[Released On]]+tbl_MTG_Set[[#This Row],[Buy Window Month Start]]*365.25/12</f>
        <v/>
      </c>
      <c r="L418" s="19">
        <f>_xlfn.xlookup(tbl_MTG_Set[[#This Row],[Type Name]], tbl_MTG_Set_Type[Set Type], tbl_MTG_Set_Type[Buy Window Month End], "(Set Type not found)", 0, 1)</f>
        <v/>
      </c>
      <c r="M418" s="28">
        <f>tbl_MTG_Set[[#This Row],[Released On]]+tbl_MTG_Set[[#This Row],[Buy Window Month End]]*365.25/12</f>
        <v/>
      </c>
      <c r="N418" s="28">
        <f>AND(NOW()&gt;=tbl_MTG_Set[[#This Row],[Buy Window Start]], NOW()&lt;=tbl_MTG_Set[[#This Row],[Buy Window End]])</f>
        <v/>
      </c>
      <c r="O418" s="19">
        <f>_xlfn.xlookup(tbl_MTG_Set[[#This Row],[Type Name]], tbl_MTG_Set_Type[Set Type], tbl_MTG_Set_Type[Heavy Printing Window Month Start], "(Set Type not found)", 0, 1)</f>
        <v/>
      </c>
      <c r="P418" s="28">
        <f>tbl_MTG_Set[[#This Row],[Released On]]+tbl_MTG_Set[[#This Row],[Heavy Printing Window Month Start]]*365.25/12</f>
        <v/>
      </c>
      <c r="Q418" s="19">
        <f>_xlfn.xlookup(tbl_MTG_Set[[#This Row],[Type Name]], tbl_MTG_Set_Type[Set Type], tbl_MTG_Set_Type[Heavy Printing Window Month End], "(Set Type not found)", 0, 1)</f>
        <v/>
      </c>
      <c r="R418" s="28">
        <f>tbl_MTG_Set[[#This Row],[Released On]]+tbl_MTG_Set[[#This Row],[Heavy Printing Window Month End]]*365.25/12</f>
        <v/>
      </c>
      <c r="S418" s="28">
        <f>AND(NOW()&gt;=tbl_MTG_Set[[#This Row],[Heavy Printing Window Start]], NOW()&lt;=tbl_MTG_Set[[#This Row],[Heavy Printing Window End]])</f>
        <v/>
      </c>
      <c r="T418" s="19">
        <f>_xlfn.xlookup(tbl_MTG_Set[[#This Row],[Type Name]], tbl_MTG_Set_Type[Set Type], tbl_MTG_Set_Type[Sell Window Month Start], "(Set Type not found)", 0, 1)</f>
        <v/>
      </c>
      <c r="U418" s="28">
        <f>tbl_MTG_Set[[#This Row],[Released On]]+tbl_MTG_Set[[#This Row],[Sell Window Month Start]]*365.25/12</f>
        <v/>
      </c>
      <c r="V418" s="19">
        <f>_xlfn.xlookup(tbl_MTG_Set[[#This Row],[Type Name]], tbl_MTG_Set_Type[Set Type], tbl_MTG_Set_Type[Sell Window Month End], "(Set Type not found)", 0, 1)</f>
        <v/>
      </c>
      <c r="W418" s="28">
        <f>tbl_MTG_Set[[#This Row],[Released On]]+tbl_MTG_Set[[#This Row],[Sell Window Month End]]*365.25/12</f>
        <v/>
      </c>
      <c r="X418" s="28">
        <f>AND(NOW()&gt;=tbl_MTG_Set[[#This Row],[Sell Window Start]], NOW()&lt;=tbl_MTG_Set[[#This Row],[Sell Window End]])</f>
        <v/>
      </c>
      <c r="AG418" s="23" t="n"/>
      <c r="AH418" s="23" t="n"/>
      <c r="AJ418" s="23">
        <f t="array" ref="AJ418:AJ418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418" s="23">
        <f t="array" ref="AK418:AK418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418" s="24">
        <f>_xlfn.xlookup(tbl_MTG_Set[[#This Row],[Play Booster Box Product Id]], tbl_Product[Product Id], tbl_Product[Pack Size])</f>
        <v/>
      </c>
      <c r="AM418" s="23">
        <f>(tbl_MTG_Set[[#This Row],[Play Booster Box Cost]]+v_Item_Shipping_Cost_In)/tbl_MTG_Set[[#This Row],[Play Booster Box Size]]</f>
        <v/>
      </c>
      <c r="AN418" s="23" t="n"/>
      <c r="AO418" s="23" t="n"/>
      <c r="AP418" s="23" t="n"/>
      <c r="AQ418" s="23" t="n"/>
      <c r="AT418" s="23">
        <f>tbl_MTG_Set[[#This Row],[Play Booster Sell Price CardMarket]]*tbl_MTG_Set[[#This Row],[Play Booster Expected Market Value]]/tbl_MTG_Set[[#This Row],[Play Boost Sealed Market Value]]</f>
        <v/>
      </c>
    </row>
    <row r="419" ht="15" customHeight="1" s="20">
      <c r="A419" s="19" t="n">
        <v>461</v>
      </c>
      <c r="B419" s="19" t="inlineStr">
        <is>
          <t>Guilds of Ravnica Tokens TGRN</t>
        </is>
      </c>
      <c r="C419" s="19" t="n">
        <v>8</v>
      </c>
      <c r="D419" s="28" t="n">
        <v>43378</v>
      </c>
      <c r="F419" s="19" t="inlineStr">
        <is>
          <t>en es fr de it pt ja ko ru 汉语 漢語</t>
        </is>
      </c>
      <c r="G419" s="19" t="n">
        <v>868</v>
      </c>
      <c r="H419" s="19">
        <f>MONTH(NOW())+12*YEAR(NOW())-MONTH(tbl_MTG_Set[[#This Row],[Released On]])-12*YEAR(tbl_MTG_Set[[#This Row],[Released On]])</f>
        <v/>
      </c>
      <c r="I419" s="19">
        <f>_xlfn.xlookup(tbl_MTG_Set[[#This Row],[Type Name]], tbl_MTG_Set_Type[Set Type], tbl_MTG_Set_Type[Index], "(Set Type not found)")</f>
        <v/>
      </c>
      <c r="J419" s="19">
        <f>_xlfn.xlookup(tbl_MTG_Set[[#This Row],[Type Name]], tbl_MTG_Set_Type[Set Type], tbl_MTG_Set_Type[Buy Window Month Start], "(Set Type not found)")</f>
        <v/>
      </c>
      <c r="K419" s="28">
        <f>tbl_MTG_Set[[#This Row],[Released On]]+tbl_MTG_Set[[#This Row],[Buy Window Month Start]]*365.25/12</f>
        <v/>
      </c>
      <c r="L419" s="19">
        <f>_xlfn.xlookup(tbl_MTG_Set[[#This Row],[Type Name]], tbl_MTG_Set_Type[Set Type], tbl_MTG_Set_Type[Buy Window Month End], "(Set Type not found)", 0, 1)</f>
        <v/>
      </c>
      <c r="M419" s="28">
        <f>tbl_MTG_Set[[#This Row],[Released On]]+tbl_MTG_Set[[#This Row],[Buy Window Month End]]*365.25/12</f>
        <v/>
      </c>
      <c r="N419" s="28">
        <f>AND(NOW()&gt;=tbl_MTG_Set[[#This Row],[Buy Window Start]], NOW()&lt;=tbl_MTG_Set[[#This Row],[Buy Window End]])</f>
        <v/>
      </c>
      <c r="O419" s="19">
        <f>_xlfn.xlookup(tbl_MTG_Set[[#This Row],[Type Name]], tbl_MTG_Set_Type[Set Type], tbl_MTG_Set_Type[Heavy Printing Window Month Start], "(Set Type not found)", 0, 1)</f>
        <v/>
      </c>
      <c r="P419" s="28">
        <f>tbl_MTG_Set[[#This Row],[Released On]]+tbl_MTG_Set[[#This Row],[Heavy Printing Window Month Start]]*365.25/12</f>
        <v/>
      </c>
      <c r="Q419" s="19">
        <f>_xlfn.xlookup(tbl_MTG_Set[[#This Row],[Type Name]], tbl_MTG_Set_Type[Set Type], tbl_MTG_Set_Type[Heavy Printing Window Month End], "(Set Type not found)", 0, 1)</f>
        <v/>
      </c>
      <c r="R419" s="28">
        <f>tbl_MTG_Set[[#This Row],[Released On]]+tbl_MTG_Set[[#This Row],[Heavy Printing Window Month End]]*365.25/12</f>
        <v/>
      </c>
      <c r="S419" s="28">
        <f>AND(NOW()&gt;=tbl_MTG_Set[[#This Row],[Heavy Printing Window Start]], NOW()&lt;=tbl_MTG_Set[[#This Row],[Heavy Printing Window End]])</f>
        <v/>
      </c>
      <c r="T419" s="19">
        <f>_xlfn.xlookup(tbl_MTG_Set[[#This Row],[Type Name]], tbl_MTG_Set_Type[Set Type], tbl_MTG_Set_Type[Sell Window Month Start], "(Set Type not found)", 0, 1)</f>
        <v/>
      </c>
      <c r="U419" s="28">
        <f>tbl_MTG_Set[[#This Row],[Released On]]+tbl_MTG_Set[[#This Row],[Sell Window Month Start]]*365.25/12</f>
        <v/>
      </c>
      <c r="V419" s="19">
        <f>_xlfn.xlookup(tbl_MTG_Set[[#This Row],[Type Name]], tbl_MTG_Set_Type[Set Type], tbl_MTG_Set_Type[Sell Window Month End], "(Set Type not found)", 0, 1)</f>
        <v/>
      </c>
      <c r="W419" s="28">
        <f>tbl_MTG_Set[[#This Row],[Released On]]+tbl_MTG_Set[[#This Row],[Sell Window Month End]]*365.25/12</f>
        <v/>
      </c>
      <c r="X419" s="28">
        <f>AND(NOW()&gt;=tbl_MTG_Set[[#This Row],[Sell Window Start]], NOW()&lt;=tbl_MTG_Set[[#This Row],[Sell Window End]])</f>
        <v/>
      </c>
      <c r="AG419" s="23" t="n"/>
      <c r="AH419" s="23" t="n"/>
      <c r="AJ419" s="23">
        <f t="array" ref="AJ419:AJ419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419" s="23">
        <f t="array" ref="AK419:AK419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419" s="24">
        <f>_xlfn.xlookup(tbl_MTG_Set[[#This Row],[Play Booster Box Product Id]], tbl_Product[Product Id], tbl_Product[Pack Size])</f>
        <v/>
      </c>
      <c r="AM419" s="23">
        <f>(tbl_MTG_Set[[#This Row],[Play Booster Box Cost]]+v_Item_Shipping_Cost_In)/tbl_MTG_Set[[#This Row],[Play Booster Box Size]]</f>
        <v/>
      </c>
      <c r="AN419" s="23" t="n"/>
      <c r="AO419" s="23" t="n"/>
      <c r="AP419" s="23" t="n"/>
      <c r="AQ419" s="23" t="n"/>
      <c r="AT419" s="23">
        <f>tbl_MTG_Set[[#This Row],[Play Booster Sell Price CardMarket]]*tbl_MTG_Set[[#This Row],[Play Booster Expected Market Value]]/tbl_MTG_Set[[#This Row],[Play Boost Sealed Market Value]]</f>
        <v/>
      </c>
    </row>
    <row r="420" ht="15" customHeight="1" s="20">
      <c r="A420" s="19" t="n">
        <v>953</v>
      </c>
      <c r="B420" s="19" t="inlineStr">
        <is>
          <t>Guru PGRU</t>
        </is>
      </c>
      <c r="C420" s="19" t="n">
        <v>5</v>
      </c>
      <c r="D420" s="28" t="n">
        <v>36353</v>
      </c>
      <c r="F420" s="19" t="inlineStr">
        <is>
          <t>en es fr de it pt ja ko ru 汉语 漢語</t>
        </is>
      </c>
      <c r="G420" s="19" t="n">
        <v>1852</v>
      </c>
      <c r="H420" s="19">
        <f>MONTH(NOW())+12*YEAR(NOW())-MONTH(tbl_MTG_Set[[#This Row],[Released On]])-12*YEAR(tbl_MTG_Set[[#This Row],[Released On]])</f>
        <v/>
      </c>
      <c r="I420" s="19">
        <f>_xlfn.xlookup(tbl_MTG_Set[[#This Row],[Type Name]], tbl_MTG_Set_Type[Set Type], tbl_MTG_Set_Type[Index], "(Set Type not found)")</f>
        <v/>
      </c>
      <c r="J420" s="19">
        <f>_xlfn.xlookup(tbl_MTG_Set[[#This Row],[Type Name]], tbl_MTG_Set_Type[Set Type], tbl_MTG_Set_Type[Buy Window Month Start], "(Set Type not found)")</f>
        <v/>
      </c>
      <c r="K420" s="28">
        <f>tbl_MTG_Set[[#This Row],[Released On]]+tbl_MTG_Set[[#This Row],[Buy Window Month Start]]*365.25/12</f>
        <v/>
      </c>
      <c r="L420" s="19">
        <f>_xlfn.xlookup(tbl_MTG_Set[[#This Row],[Type Name]], tbl_MTG_Set_Type[Set Type], tbl_MTG_Set_Type[Buy Window Month End], "(Set Type not found)", 0, 1)</f>
        <v/>
      </c>
      <c r="M420" s="28">
        <f>tbl_MTG_Set[[#This Row],[Released On]]+tbl_MTG_Set[[#This Row],[Buy Window Month End]]*365.25/12</f>
        <v/>
      </c>
      <c r="N420" s="28">
        <f>AND(NOW()&gt;=tbl_MTG_Set[[#This Row],[Buy Window Start]], NOW()&lt;=tbl_MTG_Set[[#This Row],[Buy Window End]])</f>
        <v/>
      </c>
      <c r="O420" s="19">
        <f>_xlfn.xlookup(tbl_MTG_Set[[#This Row],[Type Name]], tbl_MTG_Set_Type[Set Type], tbl_MTG_Set_Type[Heavy Printing Window Month Start], "(Set Type not found)", 0, 1)</f>
        <v/>
      </c>
      <c r="P420" s="28">
        <f>tbl_MTG_Set[[#This Row],[Released On]]+tbl_MTG_Set[[#This Row],[Heavy Printing Window Month Start]]*365.25/12</f>
        <v/>
      </c>
      <c r="Q420" s="19">
        <f>_xlfn.xlookup(tbl_MTG_Set[[#This Row],[Type Name]], tbl_MTG_Set_Type[Set Type], tbl_MTG_Set_Type[Heavy Printing Window Month End], "(Set Type not found)", 0, 1)</f>
        <v/>
      </c>
      <c r="R420" s="28">
        <f>tbl_MTG_Set[[#This Row],[Released On]]+tbl_MTG_Set[[#This Row],[Heavy Printing Window Month End]]*365.25/12</f>
        <v/>
      </c>
      <c r="S420" s="28">
        <f>AND(NOW()&gt;=tbl_MTG_Set[[#This Row],[Heavy Printing Window Start]], NOW()&lt;=tbl_MTG_Set[[#This Row],[Heavy Printing Window End]])</f>
        <v/>
      </c>
      <c r="T420" s="19">
        <f>_xlfn.xlookup(tbl_MTG_Set[[#This Row],[Type Name]], tbl_MTG_Set_Type[Set Type], tbl_MTG_Set_Type[Sell Window Month Start], "(Set Type not found)", 0, 1)</f>
        <v/>
      </c>
      <c r="U420" s="28">
        <f>tbl_MTG_Set[[#This Row],[Released On]]+tbl_MTG_Set[[#This Row],[Sell Window Month Start]]*365.25/12</f>
        <v/>
      </c>
      <c r="V420" s="19">
        <f>_xlfn.xlookup(tbl_MTG_Set[[#This Row],[Type Name]], tbl_MTG_Set_Type[Set Type], tbl_MTG_Set_Type[Sell Window Month End], "(Set Type not found)", 0, 1)</f>
        <v/>
      </c>
      <c r="W420" s="28">
        <f>tbl_MTG_Set[[#This Row],[Released On]]+tbl_MTG_Set[[#This Row],[Sell Window Month End]]*365.25/12</f>
        <v/>
      </c>
      <c r="X420" s="28">
        <f>AND(NOW()&gt;=tbl_MTG_Set[[#This Row],[Sell Window Start]], NOW()&lt;=tbl_MTG_Set[[#This Row],[Sell Window End]])</f>
        <v/>
      </c>
      <c r="AG420" s="23" t="n"/>
      <c r="AH420" s="23" t="n"/>
      <c r="AJ420" s="23">
        <f t="array" ref="AJ420:AJ420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420" s="23">
        <f t="array" ref="AK420:AK420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420" s="24">
        <f>_xlfn.xlookup(tbl_MTG_Set[[#This Row],[Play Booster Box Product Id]], tbl_Product[Product Id], tbl_Product[Pack Size])</f>
        <v/>
      </c>
      <c r="AM420" s="23">
        <f>(tbl_MTG_Set[[#This Row],[Play Booster Box Cost]]+v_Item_Shipping_Cost_In)/tbl_MTG_Set[[#This Row],[Play Booster Box Size]]</f>
        <v/>
      </c>
      <c r="AN420" s="23" t="n"/>
      <c r="AO420" s="23" t="n"/>
      <c r="AP420" s="23" t="n"/>
      <c r="AQ420" s="23" t="n"/>
      <c r="AT420" s="23">
        <f>tbl_MTG_Set[[#This Row],[Play Booster Sell Price CardMarket]]*tbl_MTG_Set[[#This Row],[Play Booster Expected Market Value]]/tbl_MTG_Set[[#This Row],[Play Boost Sealed Market Value]]</f>
        <v/>
      </c>
    </row>
    <row r="421" ht="15" customHeight="1" s="20">
      <c r="A421" s="19" t="n">
        <v>857</v>
      </c>
      <c r="B421" s="19" t="inlineStr">
        <is>
          <t>Hachette UK PHUK</t>
        </is>
      </c>
      <c r="C421" s="19" t="n">
        <v>60</v>
      </c>
      <c r="D421" s="28" t="n">
        <v>38718</v>
      </c>
      <c r="F421" s="19" t="inlineStr">
        <is>
          <t>en es fr de it pt ja ko ru 汉语 漢語</t>
        </is>
      </c>
      <c r="G421" s="19" t="n">
        <v>1660</v>
      </c>
      <c r="H421" s="19">
        <f>MONTH(NOW())+12*YEAR(NOW())-MONTH(tbl_MTG_Set[[#This Row],[Released On]])-12*YEAR(tbl_MTG_Set[[#This Row],[Released On]])</f>
        <v/>
      </c>
      <c r="I421" s="19">
        <f>_xlfn.xlookup(tbl_MTG_Set[[#This Row],[Type Name]], tbl_MTG_Set_Type[Set Type], tbl_MTG_Set_Type[Index], "(Set Type not found)")</f>
        <v/>
      </c>
      <c r="J421" s="19">
        <f>_xlfn.xlookup(tbl_MTG_Set[[#This Row],[Type Name]], tbl_MTG_Set_Type[Set Type], tbl_MTG_Set_Type[Buy Window Month Start], "(Set Type not found)")</f>
        <v/>
      </c>
      <c r="K421" s="28">
        <f>tbl_MTG_Set[[#This Row],[Released On]]+tbl_MTG_Set[[#This Row],[Buy Window Month Start]]*365.25/12</f>
        <v/>
      </c>
      <c r="L421" s="19">
        <f>_xlfn.xlookup(tbl_MTG_Set[[#This Row],[Type Name]], tbl_MTG_Set_Type[Set Type], tbl_MTG_Set_Type[Buy Window Month End], "(Set Type not found)", 0, 1)</f>
        <v/>
      </c>
      <c r="M421" s="28">
        <f>tbl_MTG_Set[[#This Row],[Released On]]+tbl_MTG_Set[[#This Row],[Buy Window Month End]]*365.25/12</f>
        <v/>
      </c>
      <c r="N421" s="28">
        <f>AND(NOW()&gt;=tbl_MTG_Set[[#This Row],[Buy Window Start]], NOW()&lt;=tbl_MTG_Set[[#This Row],[Buy Window End]])</f>
        <v/>
      </c>
      <c r="O421" s="19">
        <f>_xlfn.xlookup(tbl_MTG_Set[[#This Row],[Type Name]], tbl_MTG_Set_Type[Set Type], tbl_MTG_Set_Type[Heavy Printing Window Month Start], "(Set Type not found)", 0, 1)</f>
        <v/>
      </c>
      <c r="P421" s="28">
        <f>tbl_MTG_Set[[#This Row],[Released On]]+tbl_MTG_Set[[#This Row],[Heavy Printing Window Month Start]]*365.25/12</f>
        <v/>
      </c>
      <c r="Q421" s="19">
        <f>_xlfn.xlookup(tbl_MTG_Set[[#This Row],[Type Name]], tbl_MTG_Set_Type[Set Type], tbl_MTG_Set_Type[Heavy Printing Window Month End], "(Set Type not found)", 0, 1)</f>
        <v/>
      </c>
      <c r="R421" s="28">
        <f>tbl_MTG_Set[[#This Row],[Released On]]+tbl_MTG_Set[[#This Row],[Heavy Printing Window Month End]]*365.25/12</f>
        <v/>
      </c>
      <c r="S421" s="28">
        <f>AND(NOW()&gt;=tbl_MTG_Set[[#This Row],[Heavy Printing Window Start]], NOW()&lt;=tbl_MTG_Set[[#This Row],[Heavy Printing Window End]])</f>
        <v/>
      </c>
      <c r="T421" s="19">
        <f>_xlfn.xlookup(tbl_MTG_Set[[#This Row],[Type Name]], tbl_MTG_Set_Type[Set Type], tbl_MTG_Set_Type[Sell Window Month Start], "(Set Type not found)", 0, 1)</f>
        <v/>
      </c>
      <c r="U421" s="28">
        <f>tbl_MTG_Set[[#This Row],[Released On]]+tbl_MTG_Set[[#This Row],[Sell Window Month Start]]*365.25/12</f>
        <v/>
      </c>
      <c r="V421" s="19">
        <f>_xlfn.xlookup(tbl_MTG_Set[[#This Row],[Type Name]], tbl_MTG_Set_Type[Set Type], tbl_MTG_Set_Type[Sell Window Month End], "(Set Type not found)", 0, 1)</f>
        <v/>
      </c>
      <c r="W421" s="28">
        <f>tbl_MTG_Set[[#This Row],[Released On]]+tbl_MTG_Set[[#This Row],[Sell Window Month End]]*365.25/12</f>
        <v/>
      </c>
      <c r="X421" s="28">
        <f>AND(NOW()&gt;=tbl_MTG_Set[[#This Row],[Sell Window Start]], NOW()&lt;=tbl_MTG_Set[[#This Row],[Sell Window End]])</f>
        <v/>
      </c>
      <c r="AG421" s="23" t="n"/>
      <c r="AH421" s="23" t="n"/>
      <c r="AJ421" s="23">
        <f t="array" ref="AJ421:AJ421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421" s="23">
        <f t="array" ref="AK421:AK421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421" s="24">
        <f>_xlfn.xlookup(tbl_MTG_Set[[#This Row],[Play Booster Box Product Id]], tbl_Product[Product Id], tbl_Product[Pack Size])</f>
        <v/>
      </c>
      <c r="AM421" s="23">
        <f>(tbl_MTG_Set[[#This Row],[Play Booster Box Cost]]+v_Item_Shipping_Cost_In)/tbl_MTG_Set[[#This Row],[Play Booster Box Size]]</f>
        <v/>
      </c>
      <c r="AN421" s="23" t="n"/>
      <c r="AO421" s="23" t="n"/>
      <c r="AP421" s="23" t="n"/>
      <c r="AQ421" s="23" t="n"/>
      <c r="AT421" s="23">
        <f>tbl_MTG_Set[[#This Row],[Play Booster Sell Price CardMarket]]*tbl_MTG_Set[[#This Row],[Play Booster Expected Market Value]]/tbl_MTG_Set[[#This Row],[Play Boost Sealed Market Value]]</f>
        <v/>
      </c>
    </row>
    <row r="422" ht="15" customHeight="1" s="20">
      <c r="A422" s="19" t="n">
        <v>841</v>
      </c>
      <c r="B422" s="19" t="inlineStr">
        <is>
          <t>Happy Holidays HHO</t>
        </is>
      </c>
      <c r="C422" s="19" t="n">
        <v>23</v>
      </c>
      <c r="D422" s="28" t="n">
        <v>39082</v>
      </c>
      <c r="F422" s="19" t="inlineStr">
        <is>
          <t>en es fr de it pt ja ko ru 汉语 漢語</t>
        </is>
      </c>
      <c r="G422" s="19" t="n">
        <v>1628</v>
      </c>
      <c r="H422" s="19">
        <f>MONTH(NOW())+12*YEAR(NOW())-MONTH(tbl_MTG_Set[[#This Row],[Released On]])-12*YEAR(tbl_MTG_Set[[#This Row],[Released On]])</f>
        <v/>
      </c>
      <c r="I422" s="19">
        <f>_xlfn.xlookup(tbl_MTG_Set[[#This Row],[Type Name]], tbl_MTG_Set_Type[Set Type], tbl_MTG_Set_Type[Index], "(Set Type not found)")</f>
        <v/>
      </c>
      <c r="J422" s="19">
        <f>_xlfn.xlookup(tbl_MTG_Set[[#This Row],[Type Name]], tbl_MTG_Set_Type[Set Type], tbl_MTG_Set_Type[Buy Window Month Start], "(Set Type not found)")</f>
        <v/>
      </c>
      <c r="K422" s="28">
        <f>tbl_MTG_Set[[#This Row],[Released On]]+tbl_MTG_Set[[#This Row],[Buy Window Month Start]]*365.25/12</f>
        <v/>
      </c>
      <c r="L422" s="19">
        <f>_xlfn.xlookup(tbl_MTG_Set[[#This Row],[Type Name]], tbl_MTG_Set_Type[Set Type], tbl_MTG_Set_Type[Buy Window Month End], "(Set Type not found)", 0, 1)</f>
        <v/>
      </c>
      <c r="M422" s="28">
        <f>tbl_MTG_Set[[#This Row],[Released On]]+tbl_MTG_Set[[#This Row],[Buy Window Month End]]*365.25/12</f>
        <v/>
      </c>
      <c r="N422" s="28">
        <f>AND(NOW()&gt;=tbl_MTG_Set[[#This Row],[Buy Window Start]], NOW()&lt;=tbl_MTG_Set[[#This Row],[Buy Window End]])</f>
        <v/>
      </c>
      <c r="O422" s="19">
        <f>_xlfn.xlookup(tbl_MTG_Set[[#This Row],[Type Name]], tbl_MTG_Set_Type[Set Type], tbl_MTG_Set_Type[Heavy Printing Window Month Start], "(Set Type not found)", 0, 1)</f>
        <v/>
      </c>
      <c r="P422" s="28">
        <f>tbl_MTG_Set[[#This Row],[Released On]]+tbl_MTG_Set[[#This Row],[Heavy Printing Window Month Start]]*365.25/12</f>
        <v/>
      </c>
      <c r="Q422" s="19">
        <f>_xlfn.xlookup(tbl_MTG_Set[[#This Row],[Type Name]], tbl_MTG_Set_Type[Set Type], tbl_MTG_Set_Type[Heavy Printing Window Month End], "(Set Type not found)", 0, 1)</f>
        <v/>
      </c>
      <c r="R422" s="28">
        <f>tbl_MTG_Set[[#This Row],[Released On]]+tbl_MTG_Set[[#This Row],[Heavy Printing Window Month End]]*365.25/12</f>
        <v/>
      </c>
      <c r="S422" s="28">
        <f>AND(NOW()&gt;=tbl_MTG_Set[[#This Row],[Heavy Printing Window Start]], NOW()&lt;=tbl_MTG_Set[[#This Row],[Heavy Printing Window End]])</f>
        <v/>
      </c>
      <c r="T422" s="19">
        <f>_xlfn.xlookup(tbl_MTG_Set[[#This Row],[Type Name]], tbl_MTG_Set_Type[Set Type], tbl_MTG_Set_Type[Sell Window Month Start], "(Set Type not found)", 0, 1)</f>
        <v/>
      </c>
      <c r="U422" s="28">
        <f>tbl_MTG_Set[[#This Row],[Released On]]+tbl_MTG_Set[[#This Row],[Sell Window Month Start]]*365.25/12</f>
        <v/>
      </c>
      <c r="V422" s="19">
        <f>_xlfn.xlookup(tbl_MTG_Set[[#This Row],[Type Name]], tbl_MTG_Set_Type[Set Type], tbl_MTG_Set_Type[Sell Window Month End], "(Set Type not found)", 0, 1)</f>
        <v/>
      </c>
      <c r="W422" s="28">
        <f>tbl_MTG_Set[[#This Row],[Released On]]+tbl_MTG_Set[[#This Row],[Sell Window Month End]]*365.25/12</f>
        <v/>
      </c>
      <c r="X422" s="28">
        <f>AND(NOW()&gt;=tbl_MTG_Set[[#This Row],[Sell Window Start]], NOW()&lt;=tbl_MTG_Set[[#This Row],[Sell Window End]])</f>
        <v/>
      </c>
      <c r="AG422" s="23" t="n"/>
      <c r="AH422" s="23" t="n"/>
      <c r="AJ422" s="23">
        <f t="array" ref="AJ422:AJ422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422" s="23">
        <f t="array" ref="AK422:AK422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422" s="24">
        <f>_xlfn.xlookup(tbl_MTG_Set[[#This Row],[Play Booster Box Product Id]], tbl_Product[Product Id], tbl_Product[Pack Size])</f>
        <v/>
      </c>
      <c r="AM422" s="23">
        <f>(tbl_MTG_Set[[#This Row],[Play Booster Box Cost]]+v_Item_Shipping_Cost_In)/tbl_MTG_Set[[#This Row],[Play Booster Box Size]]</f>
        <v/>
      </c>
      <c r="AN422" s="23" t="n"/>
      <c r="AO422" s="23" t="n"/>
      <c r="AP422" s="23" t="n"/>
      <c r="AQ422" s="23" t="n"/>
      <c r="AT422" s="23">
        <f>tbl_MTG_Set[[#This Row],[Play Booster Sell Price CardMarket]]*tbl_MTG_Set[[#This Row],[Play Booster Expected Market Value]]/tbl_MTG_Set[[#This Row],[Play Boost Sealed Market Value]]</f>
        <v/>
      </c>
    </row>
    <row r="423" ht="15" customHeight="1" s="20">
      <c r="A423" s="19" t="n">
        <v>1009</v>
      </c>
      <c r="B423" s="19" t="inlineStr">
        <is>
          <t>HarperPrism Book Promos PHPR</t>
        </is>
      </c>
      <c r="C423" s="19" t="n">
        <v>5</v>
      </c>
      <c r="D423" s="28" t="n">
        <v>34578</v>
      </c>
      <c r="F423" s="19" t="inlineStr">
        <is>
          <t>en es fr de it pt ja ko ru 汉语 漢語</t>
        </is>
      </c>
      <c r="G423" s="19" t="n">
        <v>1964</v>
      </c>
      <c r="H423" s="19">
        <f>MONTH(NOW())+12*YEAR(NOW())-MONTH(tbl_MTG_Set[[#This Row],[Released On]])-12*YEAR(tbl_MTG_Set[[#This Row],[Released On]])</f>
        <v/>
      </c>
      <c r="I423" s="19">
        <f>_xlfn.xlookup(tbl_MTG_Set[[#This Row],[Type Name]], tbl_MTG_Set_Type[Set Type], tbl_MTG_Set_Type[Index], "(Set Type not found)")</f>
        <v/>
      </c>
      <c r="J423" s="19">
        <f>_xlfn.xlookup(tbl_MTG_Set[[#This Row],[Type Name]], tbl_MTG_Set_Type[Set Type], tbl_MTG_Set_Type[Buy Window Month Start], "(Set Type not found)")</f>
        <v/>
      </c>
      <c r="K423" s="28">
        <f>tbl_MTG_Set[[#This Row],[Released On]]+tbl_MTG_Set[[#This Row],[Buy Window Month Start]]*365.25/12</f>
        <v/>
      </c>
      <c r="L423" s="19">
        <f>_xlfn.xlookup(tbl_MTG_Set[[#This Row],[Type Name]], tbl_MTG_Set_Type[Set Type], tbl_MTG_Set_Type[Buy Window Month End], "(Set Type not found)", 0, 1)</f>
        <v/>
      </c>
      <c r="M423" s="28">
        <f>tbl_MTG_Set[[#This Row],[Released On]]+tbl_MTG_Set[[#This Row],[Buy Window Month End]]*365.25/12</f>
        <v/>
      </c>
      <c r="N423" s="28">
        <f>AND(NOW()&gt;=tbl_MTG_Set[[#This Row],[Buy Window Start]], NOW()&lt;=tbl_MTG_Set[[#This Row],[Buy Window End]])</f>
        <v/>
      </c>
      <c r="O423" s="19">
        <f>_xlfn.xlookup(tbl_MTG_Set[[#This Row],[Type Name]], tbl_MTG_Set_Type[Set Type], tbl_MTG_Set_Type[Heavy Printing Window Month Start], "(Set Type not found)", 0, 1)</f>
        <v/>
      </c>
      <c r="P423" s="28">
        <f>tbl_MTG_Set[[#This Row],[Released On]]+tbl_MTG_Set[[#This Row],[Heavy Printing Window Month Start]]*365.25/12</f>
        <v/>
      </c>
      <c r="Q423" s="19">
        <f>_xlfn.xlookup(tbl_MTG_Set[[#This Row],[Type Name]], tbl_MTG_Set_Type[Set Type], tbl_MTG_Set_Type[Heavy Printing Window Month End], "(Set Type not found)", 0, 1)</f>
        <v/>
      </c>
      <c r="R423" s="28">
        <f>tbl_MTG_Set[[#This Row],[Released On]]+tbl_MTG_Set[[#This Row],[Heavy Printing Window Month End]]*365.25/12</f>
        <v/>
      </c>
      <c r="S423" s="28">
        <f>AND(NOW()&gt;=tbl_MTG_Set[[#This Row],[Heavy Printing Window Start]], NOW()&lt;=tbl_MTG_Set[[#This Row],[Heavy Printing Window End]])</f>
        <v/>
      </c>
      <c r="T423" s="19">
        <f>_xlfn.xlookup(tbl_MTG_Set[[#This Row],[Type Name]], tbl_MTG_Set_Type[Set Type], tbl_MTG_Set_Type[Sell Window Month Start], "(Set Type not found)", 0, 1)</f>
        <v/>
      </c>
      <c r="U423" s="28">
        <f>tbl_MTG_Set[[#This Row],[Released On]]+tbl_MTG_Set[[#This Row],[Sell Window Month Start]]*365.25/12</f>
        <v/>
      </c>
      <c r="V423" s="19">
        <f>_xlfn.xlookup(tbl_MTG_Set[[#This Row],[Type Name]], tbl_MTG_Set_Type[Set Type], tbl_MTG_Set_Type[Sell Window Month End], "(Set Type not found)", 0, 1)</f>
        <v/>
      </c>
      <c r="W423" s="28">
        <f>tbl_MTG_Set[[#This Row],[Released On]]+tbl_MTG_Set[[#This Row],[Sell Window Month End]]*365.25/12</f>
        <v/>
      </c>
      <c r="X423" s="28">
        <f>AND(NOW()&gt;=tbl_MTG_Set[[#This Row],[Sell Window Start]], NOW()&lt;=tbl_MTG_Set[[#This Row],[Sell Window End]])</f>
        <v/>
      </c>
      <c r="AG423" s="23" t="n"/>
      <c r="AH423" s="23" t="n"/>
      <c r="AJ423" s="23">
        <f t="array" ref="AJ423:AJ423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423" s="23">
        <f t="array" ref="AK423:AK423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423" s="24">
        <f>_xlfn.xlookup(tbl_MTG_Set[[#This Row],[Play Booster Box Product Id]], tbl_Product[Product Id], tbl_Product[Pack Size])</f>
        <v/>
      </c>
      <c r="AM423" s="23">
        <f>(tbl_MTG_Set[[#This Row],[Play Booster Box Cost]]+v_Item_Shipping_Cost_In)/tbl_MTG_Set[[#This Row],[Play Booster Box Size]]</f>
        <v/>
      </c>
      <c r="AN423" s="23" t="n"/>
      <c r="AO423" s="23" t="n"/>
      <c r="AP423" s="23" t="n"/>
      <c r="AQ423" s="23" t="n"/>
      <c r="AT423" s="23">
        <f>tbl_MTG_Set[[#This Row],[Play Booster Sell Price CardMarket]]*tbl_MTG_Set[[#This Row],[Play Booster Expected Market Value]]/tbl_MTG_Set[[#This Row],[Play Boost Sealed Market Value]]</f>
        <v/>
      </c>
    </row>
    <row r="424" ht="15" customHeight="1" s="20">
      <c r="A424" s="19" t="n">
        <v>518</v>
      </c>
      <c r="B424" s="19" t="inlineStr">
        <is>
          <t>HasCon 2017 H17</t>
        </is>
      </c>
      <c r="C424" s="19" t="n">
        <v>4</v>
      </c>
      <c r="D424" s="28" t="n">
        <v>42998</v>
      </c>
      <c r="F424" s="19" t="inlineStr">
        <is>
          <t>en es fr de it pt ja ko ru 汉语 漢語</t>
        </is>
      </c>
      <c r="G424" s="19" t="n">
        <v>982</v>
      </c>
      <c r="H424" s="19">
        <f>MONTH(NOW())+12*YEAR(NOW())-MONTH(tbl_MTG_Set[[#This Row],[Released On]])-12*YEAR(tbl_MTG_Set[[#This Row],[Released On]])</f>
        <v/>
      </c>
      <c r="I424" s="19">
        <f>_xlfn.xlookup(tbl_MTG_Set[[#This Row],[Type Name]], tbl_MTG_Set_Type[Set Type], tbl_MTG_Set_Type[Index], "(Set Type not found)")</f>
        <v/>
      </c>
      <c r="J424" s="19">
        <f>_xlfn.xlookup(tbl_MTG_Set[[#This Row],[Type Name]], tbl_MTG_Set_Type[Set Type], tbl_MTG_Set_Type[Buy Window Month Start], "(Set Type not found)")</f>
        <v/>
      </c>
      <c r="K424" s="28">
        <f>tbl_MTG_Set[[#This Row],[Released On]]+tbl_MTG_Set[[#This Row],[Buy Window Month Start]]*365.25/12</f>
        <v/>
      </c>
      <c r="L424" s="19">
        <f>_xlfn.xlookup(tbl_MTG_Set[[#This Row],[Type Name]], tbl_MTG_Set_Type[Set Type], tbl_MTG_Set_Type[Buy Window Month End], "(Set Type not found)", 0, 1)</f>
        <v/>
      </c>
      <c r="M424" s="28">
        <f>tbl_MTG_Set[[#This Row],[Released On]]+tbl_MTG_Set[[#This Row],[Buy Window Month End]]*365.25/12</f>
        <v/>
      </c>
      <c r="N424" s="28">
        <f>AND(NOW()&gt;=tbl_MTG_Set[[#This Row],[Buy Window Start]], NOW()&lt;=tbl_MTG_Set[[#This Row],[Buy Window End]])</f>
        <v/>
      </c>
      <c r="O424" s="19">
        <f>_xlfn.xlookup(tbl_MTG_Set[[#This Row],[Type Name]], tbl_MTG_Set_Type[Set Type], tbl_MTG_Set_Type[Heavy Printing Window Month Start], "(Set Type not found)", 0, 1)</f>
        <v/>
      </c>
      <c r="P424" s="28">
        <f>tbl_MTG_Set[[#This Row],[Released On]]+tbl_MTG_Set[[#This Row],[Heavy Printing Window Month Start]]*365.25/12</f>
        <v/>
      </c>
      <c r="Q424" s="19">
        <f>_xlfn.xlookup(tbl_MTG_Set[[#This Row],[Type Name]], tbl_MTG_Set_Type[Set Type], tbl_MTG_Set_Type[Heavy Printing Window Month End], "(Set Type not found)", 0, 1)</f>
        <v/>
      </c>
      <c r="R424" s="28">
        <f>tbl_MTG_Set[[#This Row],[Released On]]+tbl_MTG_Set[[#This Row],[Heavy Printing Window Month End]]*365.25/12</f>
        <v/>
      </c>
      <c r="S424" s="28">
        <f>AND(NOW()&gt;=tbl_MTG_Set[[#This Row],[Heavy Printing Window Start]], NOW()&lt;=tbl_MTG_Set[[#This Row],[Heavy Printing Window End]])</f>
        <v/>
      </c>
      <c r="T424" s="19">
        <f>_xlfn.xlookup(tbl_MTG_Set[[#This Row],[Type Name]], tbl_MTG_Set_Type[Set Type], tbl_MTG_Set_Type[Sell Window Month Start], "(Set Type not found)", 0, 1)</f>
        <v/>
      </c>
      <c r="U424" s="28">
        <f>tbl_MTG_Set[[#This Row],[Released On]]+tbl_MTG_Set[[#This Row],[Sell Window Month Start]]*365.25/12</f>
        <v/>
      </c>
      <c r="V424" s="19">
        <f>_xlfn.xlookup(tbl_MTG_Set[[#This Row],[Type Name]], tbl_MTG_Set_Type[Set Type], tbl_MTG_Set_Type[Sell Window Month End], "(Set Type not found)", 0, 1)</f>
        <v/>
      </c>
      <c r="W424" s="28">
        <f>tbl_MTG_Set[[#This Row],[Released On]]+tbl_MTG_Set[[#This Row],[Sell Window Month End]]*365.25/12</f>
        <v/>
      </c>
      <c r="X424" s="28">
        <f>AND(NOW()&gt;=tbl_MTG_Set[[#This Row],[Sell Window Start]], NOW()&lt;=tbl_MTG_Set[[#This Row],[Sell Window End]])</f>
        <v/>
      </c>
      <c r="AG424" s="23" t="n"/>
      <c r="AH424" s="23" t="n"/>
      <c r="AJ424" s="23">
        <f t="array" ref="AJ424:AJ424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424" s="23">
        <f t="array" ref="AK424:AK424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424" s="24">
        <f>_xlfn.xlookup(tbl_MTG_Set[[#This Row],[Play Booster Box Product Id]], tbl_Product[Product Id], tbl_Product[Pack Size])</f>
        <v/>
      </c>
      <c r="AM424" s="23">
        <f>(tbl_MTG_Set[[#This Row],[Play Booster Box Cost]]+v_Item_Shipping_Cost_In)/tbl_MTG_Set[[#This Row],[Play Booster Box Size]]</f>
        <v/>
      </c>
      <c r="AN424" s="23" t="n"/>
      <c r="AO424" s="23" t="n"/>
      <c r="AP424" s="23" t="n"/>
      <c r="AQ424" s="23" t="n"/>
      <c r="AT424" s="23">
        <f>tbl_MTG_Set[[#This Row],[Play Booster Sell Price CardMarket]]*tbl_MTG_Set[[#This Row],[Play Booster Expected Market Value]]/tbl_MTG_Set[[#This Row],[Play Boost Sealed Market Value]]</f>
        <v/>
      </c>
    </row>
    <row r="425" ht="15" customHeight="1" s="20">
      <c r="A425" s="19" t="n">
        <v>418</v>
      </c>
      <c r="B425" s="19" t="inlineStr">
        <is>
          <t>Historic Anthology 1 HA1</t>
        </is>
      </c>
      <c r="C425" s="19" t="n">
        <v>20</v>
      </c>
      <c r="D425" s="28" t="n">
        <v>43790</v>
      </c>
      <c r="F425" s="19" t="inlineStr">
        <is>
          <t>en es fr de it pt ja ko ru 汉语 漢語</t>
        </is>
      </c>
      <c r="G425" s="19" t="n">
        <v>782</v>
      </c>
      <c r="H425" s="19">
        <f>MONTH(NOW())+12*YEAR(NOW())-MONTH(tbl_MTG_Set[[#This Row],[Released On]])-12*YEAR(tbl_MTG_Set[[#This Row],[Released On]])</f>
        <v/>
      </c>
      <c r="I425" s="19">
        <f>_xlfn.xlookup(tbl_MTG_Set[[#This Row],[Type Name]], tbl_MTG_Set_Type[Set Type], tbl_MTG_Set_Type[Index], "(Set Type not found)")</f>
        <v/>
      </c>
      <c r="J425" s="19">
        <f>_xlfn.xlookup(tbl_MTG_Set[[#This Row],[Type Name]], tbl_MTG_Set_Type[Set Type], tbl_MTG_Set_Type[Buy Window Month Start], "(Set Type not found)")</f>
        <v/>
      </c>
      <c r="K425" s="28">
        <f>tbl_MTG_Set[[#This Row],[Released On]]+tbl_MTG_Set[[#This Row],[Buy Window Month Start]]*365.25/12</f>
        <v/>
      </c>
      <c r="L425" s="19">
        <f>_xlfn.xlookup(tbl_MTG_Set[[#This Row],[Type Name]], tbl_MTG_Set_Type[Set Type], tbl_MTG_Set_Type[Buy Window Month End], "(Set Type not found)", 0, 1)</f>
        <v/>
      </c>
      <c r="M425" s="28">
        <f>tbl_MTG_Set[[#This Row],[Released On]]+tbl_MTG_Set[[#This Row],[Buy Window Month End]]*365.25/12</f>
        <v/>
      </c>
      <c r="N425" s="28">
        <f>AND(NOW()&gt;=tbl_MTG_Set[[#This Row],[Buy Window Start]], NOW()&lt;=tbl_MTG_Set[[#This Row],[Buy Window End]])</f>
        <v/>
      </c>
      <c r="O425" s="19">
        <f>_xlfn.xlookup(tbl_MTG_Set[[#This Row],[Type Name]], tbl_MTG_Set_Type[Set Type], tbl_MTG_Set_Type[Heavy Printing Window Month Start], "(Set Type not found)", 0, 1)</f>
        <v/>
      </c>
      <c r="P425" s="28">
        <f>tbl_MTG_Set[[#This Row],[Released On]]+tbl_MTG_Set[[#This Row],[Heavy Printing Window Month Start]]*365.25/12</f>
        <v/>
      </c>
      <c r="Q425" s="19">
        <f>_xlfn.xlookup(tbl_MTG_Set[[#This Row],[Type Name]], tbl_MTG_Set_Type[Set Type], tbl_MTG_Set_Type[Heavy Printing Window Month End], "(Set Type not found)", 0, 1)</f>
        <v/>
      </c>
      <c r="R425" s="28">
        <f>tbl_MTG_Set[[#This Row],[Released On]]+tbl_MTG_Set[[#This Row],[Heavy Printing Window Month End]]*365.25/12</f>
        <v/>
      </c>
      <c r="S425" s="28">
        <f>AND(NOW()&gt;=tbl_MTG_Set[[#This Row],[Heavy Printing Window Start]], NOW()&lt;=tbl_MTG_Set[[#This Row],[Heavy Printing Window End]])</f>
        <v/>
      </c>
      <c r="T425" s="19">
        <f>_xlfn.xlookup(tbl_MTG_Set[[#This Row],[Type Name]], tbl_MTG_Set_Type[Set Type], tbl_MTG_Set_Type[Sell Window Month Start], "(Set Type not found)", 0, 1)</f>
        <v/>
      </c>
      <c r="U425" s="28">
        <f>tbl_MTG_Set[[#This Row],[Released On]]+tbl_MTG_Set[[#This Row],[Sell Window Month Start]]*365.25/12</f>
        <v/>
      </c>
      <c r="V425" s="19">
        <f>_xlfn.xlookup(tbl_MTG_Set[[#This Row],[Type Name]], tbl_MTG_Set_Type[Set Type], tbl_MTG_Set_Type[Sell Window Month End], "(Set Type not found)", 0, 1)</f>
        <v/>
      </c>
      <c r="W425" s="28">
        <f>tbl_MTG_Set[[#This Row],[Released On]]+tbl_MTG_Set[[#This Row],[Sell Window Month End]]*365.25/12</f>
        <v/>
      </c>
      <c r="X425" s="28">
        <f>AND(NOW()&gt;=tbl_MTG_Set[[#This Row],[Sell Window Start]], NOW()&lt;=tbl_MTG_Set[[#This Row],[Sell Window End]])</f>
        <v/>
      </c>
      <c r="AG425" s="23" t="n"/>
      <c r="AH425" s="23" t="n"/>
      <c r="AJ425" s="23">
        <f t="array" ref="AJ425:AJ425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425" s="23">
        <f t="array" ref="AK425:AK425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425" s="24">
        <f>_xlfn.xlookup(tbl_MTG_Set[[#This Row],[Play Booster Box Product Id]], tbl_Product[Product Id], tbl_Product[Pack Size])</f>
        <v/>
      </c>
      <c r="AM425" s="23">
        <f>(tbl_MTG_Set[[#This Row],[Play Booster Box Cost]]+v_Item_Shipping_Cost_In)/tbl_MTG_Set[[#This Row],[Play Booster Box Size]]</f>
        <v/>
      </c>
      <c r="AN425" s="23" t="n"/>
      <c r="AO425" s="23" t="n"/>
      <c r="AP425" s="23" t="n"/>
      <c r="AQ425" s="23" t="n"/>
      <c r="AT425" s="23">
        <f>tbl_MTG_Set[[#This Row],[Play Booster Sell Price CardMarket]]*tbl_MTG_Set[[#This Row],[Play Booster Expected Market Value]]/tbl_MTG_Set[[#This Row],[Play Boost Sealed Market Value]]</f>
        <v/>
      </c>
    </row>
    <row r="426" ht="15" customHeight="1" s="20">
      <c r="A426" s="19" t="n">
        <v>404</v>
      </c>
      <c r="B426" s="19" t="inlineStr">
        <is>
          <t>Historic Anthology 2 HA2</t>
        </is>
      </c>
      <c r="C426" s="19" t="n">
        <v>25</v>
      </c>
      <c r="D426" s="28" t="n">
        <v>43902</v>
      </c>
      <c r="F426" s="19" t="inlineStr">
        <is>
          <t>en es fr de it pt ja ko ru 汉语 漢語</t>
        </is>
      </c>
      <c r="G426" s="19" t="n">
        <v>754</v>
      </c>
      <c r="H426" s="19">
        <f>MONTH(NOW())+12*YEAR(NOW())-MONTH(tbl_MTG_Set[[#This Row],[Released On]])-12*YEAR(tbl_MTG_Set[[#This Row],[Released On]])</f>
        <v/>
      </c>
      <c r="I426" s="19">
        <f>_xlfn.xlookup(tbl_MTG_Set[[#This Row],[Type Name]], tbl_MTG_Set_Type[Set Type], tbl_MTG_Set_Type[Index], "(Set Type not found)")</f>
        <v/>
      </c>
      <c r="J426" s="19">
        <f>_xlfn.xlookup(tbl_MTG_Set[[#This Row],[Type Name]], tbl_MTG_Set_Type[Set Type], tbl_MTG_Set_Type[Buy Window Month Start], "(Set Type not found)")</f>
        <v/>
      </c>
      <c r="K426" s="28">
        <f>tbl_MTG_Set[[#This Row],[Released On]]+tbl_MTG_Set[[#This Row],[Buy Window Month Start]]*365.25/12</f>
        <v/>
      </c>
      <c r="L426" s="19">
        <f>_xlfn.xlookup(tbl_MTG_Set[[#This Row],[Type Name]], tbl_MTG_Set_Type[Set Type], tbl_MTG_Set_Type[Buy Window Month End], "(Set Type not found)", 0, 1)</f>
        <v/>
      </c>
      <c r="M426" s="28">
        <f>tbl_MTG_Set[[#This Row],[Released On]]+tbl_MTG_Set[[#This Row],[Buy Window Month End]]*365.25/12</f>
        <v/>
      </c>
      <c r="N426" s="28">
        <f>AND(NOW()&gt;=tbl_MTG_Set[[#This Row],[Buy Window Start]], NOW()&lt;=tbl_MTG_Set[[#This Row],[Buy Window End]])</f>
        <v/>
      </c>
      <c r="O426" s="19">
        <f>_xlfn.xlookup(tbl_MTG_Set[[#This Row],[Type Name]], tbl_MTG_Set_Type[Set Type], tbl_MTG_Set_Type[Heavy Printing Window Month Start], "(Set Type not found)", 0, 1)</f>
        <v/>
      </c>
      <c r="P426" s="28">
        <f>tbl_MTG_Set[[#This Row],[Released On]]+tbl_MTG_Set[[#This Row],[Heavy Printing Window Month Start]]*365.25/12</f>
        <v/>
      </c>
      <c r="Q426" s="19">
        <f>_xlfn.xlookup(tbl_MTG_Set[[#This Row],[Type Name]], tbl_MTG_Set_Type[Set Type], tbl_MTG_Set_Type[Heavy Printing Window Month End], "(Set Type not found)", 0, 1)</f>
        <v/>
      </c>
      <c r="R426" s="28">
        <f>tbl_MTG_Set[[#This Row],[Released On]]+tbl_MTG_Set[[#This Row],[Heavy Printing Window Month End]]*365.25/12</f>
        <v/>
      </c>
      <c r="S426" s="28">
        <f>AND(NOW()&gt;=tbl_MTG_Set[[#This Row],[Heavy Printing Window Start]], NOW()&lt;=tbl_MTG_Set[[#This Row],[Heavy Printing Window End]])</f>
        <v/>
      </c>
      <c r="T426" s="19">
        <f>_xlfn.xlookup(tbl_MTG_Set[[#This Row],[Type Name]], tbl_MTG_Set_Type[Set Type], tbl_MTG_Set_Type[Sell Window Month Start], "(Set Type not found)", 0, 1)</f>
        <v/>
      </c>
      <c r="U426" s="28">
        <f>tbl_MTG_Set[[#This Row],[Released On]]+tbl_MTG_Set[[#This Row],[Sell Window Month Start]]*365.25/12</f>
        <v/>
      </c>
      <c r="V426" s="19">
        <f>_xlfn.xlookup(tbl_MTG_Set[[#This Row],[Type Name]], tbl_MTG_Set_Type[Set Type], tbl_MTG_Set_Type[Sell Window Month End], "(Set Type not found)", 0, 1)</f>
        <v/>
      </c>
      <c r="W426" s="28">
        <f>tbl_MTG_Set[[#This Row],[Released On]]+tbl_MTG_Set[[#This Row],[Sell Window Month End]]*365.25/12</f>
        <v/>
      </c>
      <c r="X426" s="28">
        <f>AND(NOW()&gt;=tbl_MTG_Set[[#This Row],[Sell Window Start]], NOW()&lt;=tbl_MTG_Set[[#This Row],[Sell Window End]])</f>
        <v/>
      </c>
      <c r="AG426" s="23" t="n"/>
      <c r="AH426" s="23" t="n"/>
      <c r="AJ426" s="23">
        <f t="array" ref="AJ426:AJ426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426" s="23">
        <f t="array" ref="AK426:AK426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426" s="24">
        <f>_xlfn.xlookup(tbl_MTG_Set[[#This Row],[Play Booster Box Product Id]], tbl_Product[Product Id], tbl_Product[Pack Size])</f>
        <v/>
      </c>
      <c r="AM426" s="23">
        <f>(tbl_MTG_Set[[#This Row],[Play Booster Box Cost]]+v_Item_Shipping_Cost_In)/tbl_MTG_Set[[#This Row],[Play Booster Box Size]]</f>
        <v/>
      </c>
      <c r="AN426" s="23" t="n"/>
      <c r="AO426" s="23" t="n"/>
      <c r="AP426" s="23" t="n"/>
      <c r="AQ426" s="23" t="n"/>
      <c r="AT426" s="23">
        <f>tbl_MTG_Set[[#This Row],[Play Booster Sell Price CardMarket]]*tbl_MTG_Set[[#This Row],[Play Booster Expected Market Value]]/tbl_MTG_Set[[#This Row],[Play Boost Sealed Market Value]]</f>
        <v/>
      </c>
    </row>
    <row r="427" ht="15" customHeight="1" s="20">
      <c r="A427" s="19" t="n">
        <v>396</v>
      </c>
      <c r="B427" s="19" t="inlineStr">
        <is>
          <t>Historic Anthology 3 HA3</t>
        </is>
      </c>
      <c r="C427" s="19" t="n">
        <v>27</v>
      </c>
      <c r="D427" s="28" t="n">
        <v>43972</v>
      </c>
      <c r="F427" s="19" t="inlineStr">
        <is>
          <t>en es fr de it pt ja ko ru 汉语 漢語</t>
        </is>
      </c>
      <c r="G427" s="19" t="n">
        <v>738</v>
      </c>
      <c r="H427" s="19">
        <f>MONTH(NOW())+12*YEAR(NOW())-MONTH(tbl_MTG_Set[[#This Row],[Released On]])-12*YEAR(tbl_MTG_Set[[#This Row],[Released On]])</f>
        <v/>
      </c>
      <c r="I427" s="19">
        <f>_xlfn.xlookup(tbl_MTG_Set[[#This Row],[Type Name]], tbl_MTG_Set_Type[Set Type], tbl_MTG_Set_Type[Index], "(Set Type not found)")</f>
        <v/>
      </c>
      <c r="J427" s="19">
        <f>_xlfn.xlookup(tbl_MTG_Set[[#This Row],[Type Name]], tbl_MTG_Set_Type[Set Type], tbl_MTG_Set_Type[Buy Window Month Start], "(Set Type not found)")</f>
        <v/>
      </c>
      <c r="K427" s="28">
        <f>tbl_MTG_Set[[#This Row],[Released On]]+tbl_MTG_Set[[#This Row],[Buy Window Month Start]]*365.25/12</f>
        <v/>
      </c>
      <c r="L427" s="19">
        <f>_xlfn.xlookup(tbl_MTG_Set[[#This Row],[Type Name]], tbl_MTG_Set_Type[Set Type], tbl_MTG_Set_Type[Buy Window Month End], "(Set Type not found)", 0, 1)</f>
        <v/>
      </c>
      <c r="M427" s="28">
        <f>tbl_MTG_Set[[#This Row],[Released On]]+tbl_MTG_Set[[#This Row],[Buy Window Month End]]*365.25/12</f>
        <v/>
      </c>
      <c r="N427" s="28">
        <f>AND(NOW()&gt;=tbl_MTG_Set[[#This Row],[Buy Window Start]], NOW()&lt;=tbl_MTG_Set[[#This Row],[Buy Window End]])</f>
        <v/>
      </c>
      <c r="O427" s="19">
        <f>_xlfn.xlookup(tbl_MTG_Set[[#This Row],[Type Name]], tbl_MTG_Set_Type[Set Type], tbl_MTG_Set_Type[Heavy Printing Window Month Start], "(Set Type not found)", 0, 1)</f>
        <v/>
      </c>
      <c r="P427" s="28">
        <f>tbl_MTG_Set[[#This Row],[Released On]]+tbl_MTG_Set[[#This Row],[Heavy Printing Window Month Start]]*365.25/12</f>
        <v/>
      </c>
      <c r="Q427" s="19">
        <f>_xlfn.xlookup(tbl_MTG_Set[[#This Row],[Type Name]], tbl_MTG_Set_Type[Set Type], tbl_MTG_Set_Type[Heavy Printing Window Month End], "(Set Type not found)", 0, 1)</f>
        <v/>
      </c>
      <c r="R427" s="28">
        <f>tbl_MTG_Set[[#This Row],[Released On]]+tbl_MTG_Set[[#This Row],[Heavy Printing Window Month End]]*365.25/12</f>
        <v/>
      </c>
      <c r="S427" s="28">
        <f>AND(NOW()&gt;=tbl_MTG_Set[[#This Row],[Heavy Printing Window Start]], NOW()&lt;=tbl_MTG_Set[[#This Row],[Heavy Printing Window End]])</f>
        <v/>
      </c>
      <c r="T427" s="19">
        <f>_xlfn.xlookup(tbl_MTG_Set[[#This Row],[Type Name]], tbl_MTG_Set_Type[Set Type], tbl_MTG_Set_Type[Sell Window Month Start], "(Set Type not found)", 0, 1)</f>
        <v/>
      </c>
      <c r="U427" s="28">
        <f>tbl_MTG_Set[[#This Row],[Released On]]+tbl_MTG_Set[[#This Row],[Sell Window Month Start]]*365.25/12</f>
        <v/>
      </c>
      <c r="V427" s="19">
        <f>_xlfn.xlookup(tbl_MTG_Set[[#This Row],[Type Name]], tbl_MTG_Set_Type[Set Type], tbl_MTG_Set_Type[Sell Window Month End], "(Set Type not found)", 0, 1)</f>
        <v/>
      </c>
      <c r="W427" s="28">
        <f>tbl_MTG_Set[[#This Row],[Released On]]+tbl_MTG_Set[[#This Row],[Sell Window Month End]]*365.25/12</f>
        <v/>
      </c>
      <c r="X427" s="28">
        <f>AND(NOW()&gt;=tbl_MTG_Set[[#This Row],[Sell Window Start]], NOW()&lt;=tbl_MTG_Set[[#This Row],[Sell Window End]])</f>
        <v/>
      </c>
      <c r="AG427" s="23" t="n"/>
      <c r="AH427" s="23" t="n"/>
      <c r="AJ427" s="23">
        <f t="array" ref="AJ427:AJ427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427" s="23">
        <f t="array" ref="AK427:AK427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427" s="24">
        <f>_xlfn.xlookup(tbl_MTG_Set[[#This Row],[Play Booster Box Product Id]], tbl_Product[Product Id], tbl_Product[Pack Size])</f>
        <v/>
      </c>
      <c r="AM427" s="23">
        <f>(tbl_MTG_Set[[#This Row],[Play Booster Box Cost]]+v_Item_Shipping_Cost_In)/tbl_MTG_Set[[#This Row],[Play Booster Box Size]]</f>
        <v/>
      </c>
      <c r="AN427" s="23" t="n"/>
      <c r="AO427" s="23" t="n"/>
      <c r="AP427" s="23" t="n"/>
      <c r="AQ427" s="23" t="n"/>
      <c r="AT427" s="23">
        <f>tbl_MTG_Set[[#This Row],[Play Booster Sell Price CardMarket]]*tbl_MTG_Set[[#This Row],[Play Booster Expected Market Value]]/tbl_MTG_Set[[#This Row],[Play Boost Sealed Market Value]]</f>
        <v/>
      </c>
    </row>
    <row r="428" ht="15" customHeight="1" s="20">
      <c r="A428" s="19" t="n">
        <v>354</v>
      </c>
      <c r="B428" s="19" t="inlineStr">
        <is>
          <t>Historic Anthology 4 HA4</t>
        </is>
      </c>
      <c r="C428" s="19" t="n">
        <v>25</v>
      </c>
      <c r="D428" s="28" t="n">
        <v>44266</v>
      </c>
      <c r="F428" s="19" t="inlineStr">
        <is>
          <t>en es fr de it pt ja ko ru 汉语 漢語</t>
        </is>
      </c>
      <c r="G428" s="19" t="n">
        <v>654</v>
      </c>
      <c r="H428" s="19">
        <f>MONTH(NOW())+12*YEAR(NOW())-MONTH(tbl_MTG_Set[[#This Row],[Released On]])-12*YEAR(tbl_MTG_Set[[#This Row],[Released On]])</f>
        <v/>
      </c>
      <c r="I428" s="19">
        <f>_xlfn.xlookup(tbl_MTG_Set[[#This Row],[Type Name]], tbl_MTG_Set_Type[Set Type], tbl_MTG_Set_Type[Index], "(Set Type not found)")</f>
        <v/>
      </c>
      <c r="J428" s="19">
        <f>_xlfn.xlookup(tbl_MTG_Set[[#This Row],[Type Name]], tbl_MTG_Set_Type[Set Type], tbl_MTG_Set_Type[Buy Window Month Start], "(Set Type not found)")</f>
        <v/>
      </c>
      <c r="K428" s="28">
        <f>tbl_MTG_Set[[#This Row],[Released On]]+tbl_MTG_Set[[#This Row],[Buy Window Month Start]]*365.25/12</f>
        <v/>
      </c>
      <c r="L428" s="19">
        <f>_xlfn.xlookup(tbl_MTG_Set[[#This Row],[Type Name]], tbl_MTG_Set_Type[Set Type], tbl_MTG_Set_Type[Buy Window Month End], "(Set Type not found)", 0, 1)</f>
        <v/>
      </c>
      <c r="M428" s="28">
        <f>tbl_MTG_Set[[#This Row],[Released On]]+tbl_MTG_Set[[#This Row],[Buy Window Month End]]*365.25/12</f>
        <v/>
      </c>
      <c r="N428" s="28">
        <f>AND(NOW()&gt;=tbl_MTG_Set[[#This Row],[Buy Window Start]], NOW()&lt;=tbl_MTG_Set[[#This Row],[Buy Window End]])</f>
        <v/>
      </c>
      <c r="O428" s="19">
        <f>_xlfn.xlookup(tbl_MTG_Set[[#This Row],[Type Name]], tbl_MTG_Set_Type[Set Type], tbl_MTG_Set_Type[Heavy Printing Window Month Start], "(Set Type not found)", 0, 1)</f>
        <v/>
      </c>
      <c r="P428" s="28">
        <f>tbl_MTG_Set[[#This Row],[Released On]]+tbl_MTG_Set[[#This Row],[Heavy Printing Window Month Start]]*365.25/12</f>
        <v/>
      </c>
      <c r="Q428" s="19">
        <f>_xlfn.xlookup(tbl_MTG_Set[[#This Row],[Type Name]], tbl_MTG_Set_Type[Set Type], tbl_MTG_Set_Type[Heavy Printing Window Month End], "(Set Type not found)", 0, 1)</f>
        <v/>
      </c>
      <c r="R428" s="28">
        <f>tbl_MTG_Set[[#This Row],[Released On]]+tbl_MTG_Set[[#This Row],[Heavy Printing Window Month End]]*365.25/12</f>
        <v/>
      </c>
      <c r="S428" s="28">
        <f>AND(NOW()&gt;=tbl_MTG_Set[[#This Row],[Heavy Printing Window Start]], NOW()&lt;=tbl_MTG_Set[[#This Row],[Heavy Printing Window End]])</f>
        <v/>
      </c>
      <c r="T428" s="19">
        <f>_xlfn.xlookup(tbl_MTG_Set[[#This Row],[Type Name]], tbl_MTG_Set_Type[Set Type], tbl_MTG_Set_Type[Sell Window Month Start], "(Set Type not found)", 0, 1)</f>
        <v/>
      </c>
      <c r="U428" s="28">
        <f>tbl_MTG_Set[[#This Row],[Released On]]+tbl_MTG_Set[[#This Row],[Sell Window Month Start]]*365.25/12</f>
        <v/>
      </c>
      <c r="V428" s="19">
        <f>_xlfn.xlookup(tbl_MTG_Set[[#This Row],[Type Name]], tbl_MTG_Set_Type[Set Type], tbl_MTG_Set_Type[Sell Window Month End], "(Set Type not found)", 0, 1)</f>
        <v/>
      </c>
      <c r="W428" s="28">
        <f>tbl_MTG_Set[[#This Row],[Released On]]+tbl_MTG_Set[[#This Row],[Sell Window Month End]]*365.25/12</f>
        <v/>
      </c>
      <c r="X428" s="28">
        <f>AND(NOW()&gt;=tbl_MTG_Set[[#This Row],[Sell Window Start]], NOW()&lt;=tbl_MTG_Set[[#This Row],[Sell Window End]])</f>
        <v/>
      </c>
      <c r="AG428" s="23" t="n"/>
      <c r="AH428" s="23" t="n"/>
      <c r="AJ428" s="23">
        <f t="array" ref="AJ428:AJ428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428" s="23">
        <f t="array" ref="AK428:AK428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428" s="24">
        <f>_xlfn.xlookup(tbl_MTG_Set[[#This Row],[Play Booster Box Product Id]], tbl_Product[Product Id], tbl_Product[Pack Size])</f>
        <v/>
      </c>
      <c r="AM428" s="23">
        <f>(tbl_MTG_Set[[#This Row],[Play Booster Box Cost]]+v_Item_Shipping_Cost_In)/tbl_MTG_Set[[#This Row],[Play Booster Box Size]]</f>
        <v/>
      </c>
      <c r="AN428" s="23" t="n"/>
      <c r="AO428" s="23" t="n"/>
      <c r="AP428" s="23" t="n"/>
      <c r="AQ428" s="23" t="n"/>
      <c r="AT428" s="23">
        <f>tbl_MTG_Set[[#This Row],[Play Booster Sell Price CardMarket]]*tbl_MTG_Set[[#This Row],[Play Booster Expected Market Value]]/tbl_MTG_Set[[#This Row],[Play Boost Sealed Market Value]]</f>
        <v/>
      </c>
    </row>
    <row r="429" ht="15" customHeight="1" s="20">
      <c r="A429" s="19" t="n">
        <v>340</v>
      </c>
      <c r="B429" s="19" t="inlineStr">
        <is>
          <t>Historic Anthology 5 HA5</t>
        </is>
      </c>
      <c r="C429" s="19" t="n">
        <v>25</v>
      </c>
      <c r="D429" s="28" t="n">
        <v>44343</v>
      </c>
      <c r="F429" s="19" t="inlineStr">
        <is>
          <t>en es fr de it pt ja ko ru 汉语 漢語</t>
        </is>
      </c>
      <c r="G429" s="19" t="n">
        <v>626</v>
      </c>
      <c r="H429" s="19">
        <f>MONTH(NOW())+12*YEAR(NOW())-MONTH(tbl_MTG_Set[[#This Row],[Released On]])-12*YEAR(tbl_MTG_Set[[#This Row],[Released On]])</f>
        <v/>
      </c>
      <c r="I429" s="19">
        <f>_xlfn.xlookup(tbl_MTG_Set[[#This Row],[Type Name]], tbl_MTG_Set_Type[Set Type], tbl_MTG_Set_Type[Index], "(Set Type not found)")</f>
        <v/>
      </c>
      <c r="J429" s="19">
        <f>_xlfn.xlookup(tbl_MTG_Set[[#This Row],[Type Name]], tbl_MTG_Set_Type[Set Type], tbl_MTG_Set_Type[Buy Window Month Start], "(Set Type not found)")</f>
        <v/>
      </c>
      <c r="K429" s="28">
        <f>tbl_MTG_Set[[#This Row],[Released On]]+tbl_MTG_Set[[#This Row],[Buy Window Month Start]]*365.25/12</f>
        <v/>
      </c>
      <c r="L429" s="19">
        <f>_xlfn.xlookup(tbl_MTG_Set[[#This Row],[Type Name]], tbl_MTG_Set_Type[Set Type], tbl_MTG_Set_Type[Buy Window Month End], "(Set Type not found)", 0, 1)</f>
        <v/>
      </c>
      <c r="M429" s="28">
        <f>tbl_MTG_Set[[#This Row],[Released On]]+tbl_MTG_Set[[#This Row],[Buy Window Month End]]*365.25/12</f>
        <v/>
      </c>
      <c r="N429" s="28">
        <f>AND(NOW()&gt;=tbl_MTG_Set[[#This Row],[Buy Window Start]], NOW()&lt;=tbl_MTG_Set[[#This Row],[Buy Window End]])</f>
        <v/>
      </c>
      <c r="O429" s="19">
        <f>_xlfn.xlookup(tbl_MTG_Set[[#This Row],[Type Name]], tbl_MTG_Set_Type[Set Type], tbl_MTG_Set_Type[Heavy Printing Window Month Start], "(Set Type not found)", 0, 1)</f>
        <v/>
      </c>
      <c r="P429" s="28">
        <f>tbl_MTG_Set[[#This Row],[Released On]]+tbl_MTG_Set[[#This Row],[Heavy Printing Window Month Start]]*365.25/12</f>
        <v/>
      </c>
      <c r="Q429" s="19">
        <f>_xlfn.xlookup(tbl_MTG_Set[[#This Row],[Type Name]], tbl_MTG_Set_Type[Set Type], tbl_MTG_Set_Type[Heavy Printing Window Month End], "(Set Type not found)", 0, 1)</f>
        <v/>
      </c>
      <c r="R429" s="28">
        <f>tbl_MTG_Set[[#This Row],[Released On]]+tbl_MTG_Set[[#This Row],[Heavy Printing Window Month End]]*365.25/12</f>
        <v/>
      </c>
      <c r="S429" s="28">
        <f>AND(NOW()&gt;=tbl_MTG_Set[[#This Row],[Heavy Printing Window Start]], NOW()&lt;=tbl_MTG_Set[[#This Row],[Heavy Printing Window End]])</f>
        <v/>
      </c>
      <c r="T429" s="19">
        <f>_xlfn.xlookup(tbl_MTG_Set[[#This Row],[Type Name]], tbl_MTG_Set_Type[Set Type], tbl_MTG_Set_Type[Sell Window Month Start], "(Set Type not found)", 0, 1)</f>
        <v/>
      </c>
      <c r="U429" s="28">
        <f>tbl_MTG_Set[[#This Row],[Released On]]+tbl_MTG_Set[[#This Row],[Sell Window Month Start]]*365.25/12</f>
        <v/>
      </c>
      <c r="V429" s="19">
        <f>_xlfn.xlookup(tbl_MTG_Set[[#This Row],[Type Name]], tbl_MTG_Set_Type[Set Type], tbl_MTG_Set_Type[Sell Window Month End], "(Set Type not found)", 0, 1)</f>
        <v/>
      </c>
      <c r="W429" s="28">
        <f>tbl_MTG_Set[[#This Row],[Released On]]+tbl_MTG_Set[[#This Row],[Sell Window Month End]]*365.25/12</f>
        <v/>
      </c>
      <c r="X429" s="28">
        <f>AND(NOW()&gt;=tbl_MTG_Set[[#This Row],[Sell Window Start]], NOW()&lt;=tbl_MTG_Set[[#This Row],[Sell Window End]])</f>
        <v/>
      </c>
      <c r="AG429" s="23" t="n"/>
      <c r="AH429" s="23" t="n"/>
      <c r="AJ429" s="23">
        <f t="array" ref="AJ429:AJ429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429" s="23">
        <f t="array" ref="AK429:AK429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429" s="24">
        <f>_xlfn.xlookup(tbl_MTG_Set[[#This Row],[Play Booster Box Product Id]], tbl_Product[Product Id], tbl_Product[Pack Size])</f>
        <v/>
      </c>
      <c r="AM429" s="23">
        <f>(tbl_MTG_Set[[#This Row],[Play Booster Box Cost]]+v_Item_Shipping_Cost_In)/tbl_MTG_Set[[#This Row],[Play Booster Box Size]]</f>
        <v/>
      </c>
      <c r="AN429" s="23" t="n"/>
      <c r="AO429" s="23" t="n"/>
      <c r="AP429" s="23" t="n"/>
      <c r="AQ429" s="23" t="n"/>
      <c r="AT429" s="23">
        <f>tbl_MTG_Set[[#This Row],[Play Booster Sell Price CardMarket]]*tbl_MTG_Set[[#This Row],[Play Booster Expected Market Value]]/tbl_MTG_Set[[#This Row],[Play Boost Sealed Market Value]]</f>
        <v/>
      </c>
    </row>
    <row r="430" ht="15" customHeight="1" s="20">
      <c r="A430" s="19" t="n">
        <v>261</v>
      </c>
      <c r="B430" s="19" t="inlineStr">
        <is>
          <t>Historic Anthology 6 HA6</t>
        </is>
      </c>
      <c r="C430" s="19" t="n">
        <v>20</v>
      </c>
      <c r="D430" s="28" t="n">
        <v>44770</v>
      </c>
      <c r="F430" s="19" t="inlineStr">
        <is>
          <t>en es fr de it pt ja ko ru 汉语 漢語</t>
        </is>
      </c>
      <c r="G430" s="19" t="n">
        <v>468</v>
      </c>
      <c r="H430" s="19">
        <f>MONTH(NOW())+12*YEAR(NOW())-MONTH(tbl_MTG_Set[[#This Row],[Released On]])-12*YEAR(tbl_MTG_Set[[#This Row],[Released On]])</f>
        <v/>
      </c>
      <c r="I430" s="19">
        <f>_xlfn.xlookup(tbl_MTG_Set[[#This Row],[Type Name]], tbl_MTG_Set_Type[Set Type], tbl_MTG_Set_Type[Index], "(Set Type not found)")</f>
        <v/>
      </c>
      <c r="J430" s="19">
        <f>_xlfn.xlookup(tbl_MTG_Set[[#This Row],[Type Name]], tbl_MTG_Set_Type[Set Type], tbl_MTG_Set_Type[Buy Window Month Start], "(Set Type not found)")</f>
        <v/>
      </c>
      <c r="K430" s="28">
        <f>tbl_MTG_Set[[#This Row],[Released On]]+tbl_MTG_Set[[#This Row],[Buy Window Month Start]]*365.25/12</f>
        <v/>
      </c>
      <c r="L430" s="19">
        <f>_xlfn.xlookup(tbl_MTG_Set[[#This Row],[Type Name]], tbl_MTG_Set_Type[Set Type], tbl_MTG_Set_Type[Buy Window Month End], "(Set Type not found)", 0, 1)</f>
        <v/>
      </c>
      <c r="M430" s="28">
        <f>tbl_MTG_Set[[#This Row],[Released On]]+tbl_MTG_Set[[#This Row],[Buy Window Month End]]*365.25/12</f>
        <v/>
      </c>
      <c r="N430" s="28">
        <f>AND(NOW()&gt;=tbl_MTG_Set[[#This Row],[Buy Window Start]], NOW()&lt;=tbl_MTG_Set[[#This Row],[Buy Window End]])</f>
        <v/>
      </c>
      <c r="O430" s="19">
        <f>_xlfn.xlookup(tbl_MTG_Set[[#This Row],[Type Name]], tbl_MTG_Set_Type[Set Type], tbl_MTG_Set_Type[Heavy Printing Window Month Start], "(Set Type not found)", 0, 1)</f>
        <v/>
      </c>
      <c r="P430" s="28">
        <f>tbl_MTG_Set[[#This Row],[Released On]]+tbl_MTG_Set[[#This Row],[Heavy Printing Window Month Start]]*365.25/12</f>
        <v/>
      </c>
      <c r="Q430" s="19">
        <f>_xlfn.xlookup(tbl_MTG_Set[[#This Row],[Type Name]], tbl_MTG_Set_Type[Set Type], tbl_MTG_Set_Type[Heavy Printing Window Month End], "(Set Type not found)", 0, 1)</f>
        <v/>
      </c>
      <c r="R430" s="28">
        <f>tbl_MTG_Set[[#This Row],[Released On]]+tbl_MTG_Set[[#This Row],[Heavy Printing Window Month End]]*365.25/12</f>
        <v/>
      </c>
      <c r="S430" s="28">
        <f>AND(NOW()&gt;=tbl_MTG_Set[[#This Row],[Heavy Printing Window Start]], NOW()&lt;=tbl_MTG_Set[[#This Row],[Heavy Printing Window End]])</f>
        <v/>
      </c>
      <c r="T430" s="19">
        <f>_xlfn.xlookup(tbl_MTG_Set[[#This Row],[Type Name]], tbl_MTG_Set_Type[Set Type], tbl_MTG_Set_Type[Sell Window Month Start], "(Set Type not found)", 0, 1)</f>
        <v/>
      </c>
      <c r="U430" s="28">
        <f>tbl_MTG_Set[[#This Row],[Released On]]+tbl_MTG_Set[[#This Row],[Sell Window Month Start]]*365.25/12</f>
        <v/>
      </c>
      <c r="V430" s="19">
        <f>_xlfn.xlookup(tbl_MTG_Set[[#This Row],[Type Name]], tbl_MTG_Set_Type[Set Type], tbl_MTG_Set_Type[Sell Window Month End], "(Set Type not found)", 0, 1)</f>
        <v/>
      </c>
      <c r="W430" s="28">
        <f>tbl_MTG_Set[[#This Row],[Released On]]+tbl_MTG_Set[[#This Row],[Sell Window Month End]]*365.25/12</f>
        <v/>
      </c>
      <c r="X430" s="28">
        <f>AND(NOW()&gt;=tbl_MTG_Set[[#This Row],[Sell Window Start]], NOW()&lt;=tbl_MTG_Set[[#This Row],[Sell Window End]])</f>
        <v/>
      </c>
      <c r="AG430" s="23" t="n"/>
      <c r="AH430" s="23" t="n"/>
      <c r="AJ430" s="23">
        <f t="array" ref="AJ430:AJ430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430" s="23">
        <f t="array" ref="AK430:AK430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430" s="24">
        <f>_xlfn.xlookup(tbl_MTG_Set[[#This Row],[Play Booster Box Product Id]], tbl_Product[Product Id], tbl_Product[Pack Size])</f>
        <v/>
      </c>
      <c r="AM430" s="23">
        <f>(tbl_MTG_Set[[#This Row],[Play Booster Box Cost]]+v_Item_Shipping_Cost_In)/tbl_MTG_Set[[#This Row],[Play Booster Box Size]]</f>
        <v/>
      </c>
      <c r="AN430" s="23" t="n"/>
      <c r="AO430" s="23" t="n"/>
      <c r="AP430" s="23" t="n"/>
      <c r="AQ430" s="23" t="n"/>
      <c r="AT430" s="23">
        <f>tbl_MTG_Set[[#This Row],[Play Booster Sell Price CardMarket]]*tbl_MTG_Set[[#This Row],[Play Booster Expected Market Value]]/tbl_MTG_Set[[#This Row],[Play Boost Sealed Market Value]]</f>
        <v/>
      </c>
    </row>
    <row r="431" ht="15" customHeight="1" s="20">
      <c r="A431" s="19" t="n">
        <v>168</v>
      </c>
      <c r="B431" s="19" t="inlineStr">
        <is>
          <t>Historic Anthology 7 HA7</t>
        </is>
      </c>
      <c r="C431" s="19" t="n">
        <v>25</v>
      </c>
      <c r="D431" s="28" t="n">
        <v>45125</v>
      </c>
      <c r="F431" s="19" t="inlineStr">
        <is>
          <t>en es fr de it pt ja ko ru 汉语 漢語</t>
        </is>
      </c>
      <c r="G431" s="19" t="n">
        <v>282</v>
      </c>
      <c r="H431" s="19">
        <f>MONTH(NOW())+12*YEAR(NOW())-MONTH(tbl_MTG_Set[[#This Row],[Released On]])-12*YEAR(tbl_MTG_Set[[#This Row],[Released On]])</f>
        <v/>
      </c>
      <c r="I431" s="19">
        <f>_xlfn.xlookup(tbl_MTG_Set[[#This Row],[Type Name]], tbl_MTG_Set_Type[Set Type], tbl_MTG_Set_Type[Index], "(Set Type not found)")</f>
        <v/>
      </c>
      <c r="J431" s="19">
        <f>_xlfn.xlookup(tbl_MTG_Set[[#This Row],[Type Name]], tbl_MTG_Set_Type[Set Type], tbl_MTG_Set_Type[Buy Window Month Start], "(Set Type not found)")</f>
        <v/>
      </c>
      <c r="K431" s="28">
        <f>tbl_MTG_Set[[#This Row],[Released On]]+tbl_MTG_Set[[#This Row],[Buy Window Month Start]]*365.25/12</f>
        <v/>
      </c>
      <c r="L431" s="19">
        <f>_xlfn.xlookup(tbl_MTG_Set[[#This Row],[Type Name]], tbl_MTG_Set_Type[Set Type], tbl_MTG_Set_Type[Buy Window Month End], "(Set Type not found)", 0, 1)</f>
        <v/>
      </c>
      <c r="M431" s="28">
        <f>tbl_MTG_Set[[#This Row],[Released On]]+tbl_MTG_Set[[#This Row],[Buy Window Month End]]*365.25/12</f>
        <v/>
      </c>
      <c r="N431" s="28">
        <f>AND(NOW()&gt;=tbl_MTG_Set[[#This Row],[Buy Window Start]], NOW()&lt;=tbl_MTG_Set[[#This Row],[Buy Window End]])</f>
        <v/>
      </c>
      <c r="O431" s="19">
        <f>_xlfn.xlookup(tbl_MTG_Set[[#This Row],[Type Name]], tbl_MTG_Set_Type[Set Type], tbl_MTG_Set_Type[Heavy Printing Window Month Start], "(Set Type not found)", 0, 1)</f>
        <v/>
      </c>
      <c r="P431" s="28">
        <f>tbl_MTG_Set[[#This Row],[Released On]]+tbl_MTG_Set[[#This Row],[Heavy Printing Window Month Start]]*365.25/12</f>
        <v/>
      </c>
      <c r="Q431" s="19">
        <f>_xlfn.xlookup(tbl_MTG_Set[[#This Row],[Type Name]], tbl_MTG_Set_Type[Set Type], tbl_MTG_Set_Type[Heavy Printing Window Month End], "(Set Type not found)", 0, 1)</f>
        <v/>
      </c>
      <c r="R431" s="28">
        <f>tbl_MTG_Set[[#This Row],[Released On]]+tbl_MTG_Set[[#This Row],[Heavy Printing Window Month End]]*365.25/12</f>
        <v/>
      </c>
      <c r="S431" s="28">
        <f>AND(NOW()&gt;=tbl_MTG_Set[[#This Row],[Heavy Printing Window Start]], NOW()&lt;=tbl_MTG_Set[[#This Row],[Heavy Printing Window End]])</f>
        <v/>
      </c>
      <c r="T431" s="19">
        <f>_xlfn.xlookup(tbl_MTG_Set[[#This Row],[Type Name]], tbl_MTG_Set_Type[Set Type], tbl_MTG_Set_Type[Sell Window Month Start], "(Set Type not found)", 0, 1)</f>
        <v/>
      </c>
      <c r="U431" s="28">
        <f>tbl_MTG_Set[[#This Row],[Released On]]+tbl_MTG_Set[[#This Row],[Sell Window Month Start]]*365.25/12</f>
        <v/>
      </c>
      <c r="V431" s="19">
        <f>_xlfn.xlookup(tbl_MTG_Set[[#This Row],[Type Name]], tbl_MTG_Set_Type[Set Type], tbl_MTG_Set_Type[Sell Window Month End], "(Set Type not found)", 0, 1)</f>
        <v/>
      </c>
      <c r="W431" s="28">
        <f>tbl_MTG_Set[[#This Row],[Released On]]+tbl_MTG_Set[[#This Row],[Sell Window Month End]]*365.25/12</f>
        <v/>
      </c>
      <c r="X431" s="28">
        <f>AND(NOW()&gt;=tbl_MTG_Set[[#This Row],[Sell Window Start]], NOW()&lt;=tbl_MTG_Set[[#This Row],[Sell Window End]])</f>
        <v/>
      </c>
      <c r="AG431" s="23" t="n"/>
      <c r="AH431" s="23" t="n"/>
      <c r="AJ431" s="23">
        <f t="array" ref="AJ431:AJ431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431" s="23">
        <f t="array" ref="AK431:AK431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431" s="24">
        <f>_xlfn.xlookup(tbl_MTG_Set[[#This Row],[Play Booster Box Product Id]], tbl_Product[Product Id], tbl_Product[Pack Size])</f>
        <v/>
      </c>
      <c r="AM431" s="23">
        <f>(tbl_MTG_Set[[#This Row],[Play Booster Box Cost]]+v_Item_Shipping_Cost_In)/tbl_MTG_Set[[#This Row],[Play Booster Box Size]]</f>
        <v/>
      </c>
      <c r="AN431" s="23" t="n"/>
      <c r="AO431" s="23" t="n"/>
      <c r="AP431" s="23" t="n"/>
      <c r="AQ431" s="23" t="n"/>
      <c r="AT431" s="23">
        <f>tbl_MTG_Set[[#This Row],[Play Booster Sell Price CardMarket]]*tbl_MTG_Set[[#This Row],[Play Booster Expected Market Value]]/tbl_MTG_Set[[#This Row],[Play Boost Sealed Market Value]]</f>
        <v/>
      </c>
    </row>
    <row r="432" ht="15" customHeight="1" s="20">
      <c r="A432" s="19" t="n">
        <v>909</v>
      </c>
      <c r="B432" s="19" t="inlineStr">
        <is>
          <t>Hobby Japan Promos JP1</t>
        </is>
      </c>
      <c r="C432" s="19" t="n">
        <v>5</v>
      </c>
      <c r="D432" s="28" t="n">
        <v>37438</v>
      </c>
      <c r="F432" s="19" t="inlineStr">
        <is>
          <t>en es fr de it pt ja ko ru 汉语 漢語</t>
        </is>
      </c>
      <c r="G432" s="19" t="n">
        <v>1764</v>
      </c>
      <c r="H432" s="19">
        <f>MONTH(NOW())+12*YEAR(NOW())-MONTH(tbl_MTG_Set[[#This Row],[Released On]])-12*YEAR(tbl_MTG_Set[[#This Row],[Released On]])</f>
        <v/>
      </c>
      <c r="I432" s="19">
        <f>_xlfn.xlookup(tbl_MTG_Set[[#This Row],[Type Name]], tbl_MTG_Set_Type[Set Type], tbl_MTG_Set_Type[Index], "(Set Type not found)")</f>
        <v/>
      </c>
      <c r="J432" s="19">
        <f>_xlfn.xlookup(tbl_MTG_Set[[#This Row],[Type Name]], tbl_MTG_Set_Type[Set Type], tbl_MTG_Set_Type[Buy Window Month Start], "(Set Type not found)")</f>
        <v/>
      </c>
      <c r="K432" s="28">
        <f>tbl_MTG_Set[[#This Row],[Released On]]+tbl_MTG_Set[[#This Row],[Buy Window Month Start]]*365.25/12</f>
        <v/>
      </c>
      <c r="L432" s="19">
        <f>_xlfn.xlookup(tbl_MTG_Set[[#This Row],[Type Name]], tbl_MTG_Set_Type[Set Type], tbl_MTG_Set_Type[Buy Window Month End], "(Set Type not found)", 0, 1)</f>
        <v/>
      </c>
      <c r="M432" s="28">
        <f>tbl_MTG_Set[[#This Row],[Released On]]+tbl_MTG_Set[[#This Row],[Buy Window Month End]]*365.25/12</f>
        <v/>
      </c>
      <c r="N432" s="28">
        <f>AND(NOW()&gt;=tbl_MTG_Set[[#This Row],[Buy Window Start]], NOW()&lt;=tbl_MTG_Set[[#This Row],[Buy Window End]])</f>
        <v/>
      </c>
      <c r="O432" s="19">
        <f>_xlfn.xlookup(tbl_MTG_Set[[#This Row],[Type Name]], tbl_MTG_Set_Type[Set Type], tbl_MTG_Set_Type[Heavy Printing Window Month Start], "(Set Type not found)", 0, 1)</f>
        <v/>
      </c>
      <c r="P432" s="28">
        <f>tbl_MTG_Set[[#This Row],[Released On]]+tbl_MTG_Set[[#This Row],[Heavy Printing Window Month Start]]*365.25/12</f>
        <v/>
      </c>
      <c r="Q432" s="19">
        <f>_xlfn.xlookup(tbl_MTG_Set[[#This Row],[Type Name]], tbl_MTG_Set_Type[Set Type], tbl_MTG_Set_Type[Heavy Printing Window Month End], "(Set Type not found)", 0, 1)</f>
        <v/>
      </c>
      <c r="R432" s="28">
        <f>tbl_MTG_Set[[#This Row],[Released On]]+tbl_MTG_Set[[#This Row],[Heavy Printing Window Month End]]*365.25/12</f>
        <v/>
      </c>
      <c r="S432" s="28">
        <f>AND(NOW()&gt;=tbl_MTG_Set[[#This Row],[Heavy Printing Window Start]], NOW()&lt;=tbl_MTG_Set[[#This Row],[Heavy Printing Window End]])</f>
        <v/>
      </c>
      <c r="T432" s="19">
        <f>_xlfn.xlookup(tbl_MTG_Set[[#This Row],[Type Name]], tbl_MTG_Set_Type[Set Type], tbl_MTG_Set_Type[Sell Window Month Start], "(Set Type not found)", 0, 1)</f>
        <v/>
      </c>
      <c r="U432" s="28">
        <f>tbl_MTG_Set[[#This Row],[Released On]]+tbl_MTG_Set[[#This Row],[Sell Window Month Start]]*365.25/12</f>
        <v/>
      </c>
      <c r="V432" s="19">
        <f>_xlfn.xlookup(tbl_MTG_Set[[#This Row],[Type Name]], tbl_MTG_Set_Type[Set Type], tbl_MTG_Set_Type[Sell Window Month End], "(Set Type not found)", 0, 1)</f>
        <v/>
      </c>
      <c r="W432" s="28">
        <f>tbl_MTG_Set[[#This Row],[Released On]]+tbl_MTG_Set[[#This Row],[Sell Window Month End]]*365.25/12</f>
        <v/>
      </c>
      <c r="X432" s="28">
        <f>AND(NOW()&gt;=tbl_MTG_Set[[#This Row],[Sell Window Start]], NOW()&lt;=tbl_MTG_Set[[#This Row],[Sell Window End]])</f>
        <v/>
      </c>
      <c r="AG432" s="23" t="n"/>
      <c r="AH432" s="23" t="n"/>
      <c r="AJ432" s="23">
        <f t="array" ref="AJ432:AJ432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432" s="23">
        <f t="array" ref="AK432:AK432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432" s="24">
        <f>_xlfn.xlookup(tbl_MTG_Set[[#This Row],[Play Booster Box Product Id]], tbl_Product[Product Id], tbl_Product[Pack Size])</f>
        <v/>
      </c>
      <c r="AM432" s="23">
        <f>(tbl_MTG_Set[[#This Row],[Play Booster Box Cost]]+v_Item_Shipping_Cost_In)/tbl_MTG_Set[[#This Row],[Play Booster Box Size]]</f>
        <v/>
      </c>
      <c r="AN432" s="23" t="n"/>
      <c r="AO432" s="23" t="n"/>
      <c r="AP432" s="23" t="n"/>
      <c r="AQ432" s="23" t="n"/>
      <c r="AT432" s="23">
        <f>tbl_MTG_Set[[#This Row],[Play Booster Sell Price CardMarket]]*tbl_MTG_Set[[#This Row],[Play Booster Expected Market Value]]/tbl_MTG_Set[[#This Row],[Play Boost Sealed Market Value]]</f>
        <v/>
      </c>
    </row>
    <row r="433" ht="15" customHeight="1" s="20">
      <c r="A433" s="19" t="n">
        <v>999</v>
      </c>
      <c r="B433" s="19" t="inlineStr">
        <is>
          <t>Homelands HML</t>
        </is>
      </c>
      <c r="C433" s="19" t="n">
        <v>140</v>
      </c>
      <c r="D433" s="28" t="n">
        <v>34973</v>
      </c>
      <c r="F433" s="19" t="inlineStr">
        <is>
          <t>en es fr de it pt ja ko ru 汉语 漢語</t>
        </is>
      </c>
      <c r="G433" s="19" t="n">
        <v>1944</v>
      </c>
      <c r="H433" s="19">
        <f>MONTH(NOW())+12*YEAR(NOW())-MONTH(tbl_MTG_Set[[#This Row],[Released On]])-12*YEAR(tbl_MTG_Set[[#This Row],[Released On]])</f>
        <v/>
      </c>
      <c r="I433" s="19">
        <f>_xlfn.xlookup(tbl_MTG_Set[[#This Row],[Type Name]], tbl_MTG_Set_Type[Set Type], tbl_MTG_Set_Type[Index], "(Set Type not found)")</f>
        <v/>
      </c>
      <c r="J433" s="19">
        <f>_xlfn.xlookup(tbl_MTG_Set[[#This Row],[Type Name]], tbl_MTG_Set_Type[Set Type], tbl_MTG_Set_Type[Buy Window Month Start], "(Set Type not found)")</f>
        <v/>
      </c>
      <c r="K433" s="28">
        <f>tbl_MTG_Set[[#This Row],[Released On]]+tbl_MTG_Set[[#This Row],[Buy Window Month Start]]*365.25/12</f>
        <v/>
      </c>
      <c r="L433" s="19">
        <f>_xlfn.xlookup(tbl_MTG_Set[[#This Row],[Type Name]], tbl_MTG_Set_Type[Set Type], tbl_MTG_Set_Type[Buy Window Month End], "(Set Type not found)", 0, 1)</f>
        <v/>
      </c>
      <c r="M433" s="28">
        <f>tbl_MTG_Set[[#This Row],[Released On]]+tbl_MTG_Set[[#This Row],[Buy Window Month End]]*365.25/12</f>
        <v/>
      </c>
      <c r="N433" s="28">
        <f>AND(NOW()&gt;=tbl_MTG_Set[[#This Row],[Buy Window Start]], NOW()&lt;=tbl_MTG_Set[[#This Row],[Buy Window End]])</f>
        <v/>
      </c>
      <c r="O433" s="19">
        <f>_xlfn.xlookup(tbl_MTG_Set[[#This Row],[Type Name]], tbl_MTG_Set_Type[Set Type], tbl_MTG_Set_Type[Heavy Printing Window Month Start], "(Set Type not found)", 0, 1)</f>
        <v/>
      </c>
      <c r="P433" s="28">
        <f>tbl_MTG_Set[[#This Row],[Released On]]+tbl_MTG_Set[[#This Row],[Heavy Printing Window Month Start]]*365.25/12</f>
        <v/>
      </c>
      <c r="Q433" s="19">
        <f>_xlfn.xlookup(tbl_MTG_Set[[#This Row],[Type Name]], tbl_MTG_Set_Type[Set Type], tbl_MTG_Set_Type[Heavy Printing Window Month End], "(Set Type not found)", 0, 1)</f>
        <v/>
      </c>
      <c r="R433" s="28">
        <f>tbl_MTG_Set[[#This Row],[Released On]]+tbl_MTG_Set[[#This Row],[Heavy Printing Window Month End]]*365.25/12</f>
        <v/>
      </c>
      <c r="S433" s="28">
        <f>AND(NOW()&gt;=tbl_MTG_Set[[#This Row],[Heavy Printing Window Start]], NOW()&lt;=tbl_MTG_Set[[#This Row],[Heavy Printing Window End]])</f>
        <v/>
      </c>
      <c r="T433" s="19">
        <f>_xlfn.xlookup(tbl_MTG_Set[[#This Row],[Type Name]], tbl_MTG_Set_Type[Set Type], tbl_MTG_Set_Type[Sell Window Month Start], "(Set Type not found)", 0, 1)</f>
        <v/>
      </c>
      <c r="U433" s="28">
        <f>tbl_MTG_Set[[#This Row],[Released On]]+tbl_MTG_Set[[#This Row],[Sell Window Month Start]]*365.25/12</f>
        <v/>
      </c>
      <c r="V433" s="19">
        <f>_xlfn.xlookup(tbl_MTG_Set[[#This Row],[Type Name]], tbl_MTG_Set_Type[Set Type], tbl_MTG_Set_Type[Sell Window Month End], "(Set Type not found)", 0, 1)</f>
        <v/>
      </c>
      <c r="W433" s="28">
        <f>tbl_MTG_Set[[#This Row],[Released On]]+tbl_MTG_Set[[#This Row],[Sell Window Month End]]*365.25/12</f>
        <v/>
      </c>
      <c r="X433" s="28">
        <f>AND(NOW()&gt;=tbl_MTG_Set[[#This Row],[Sell Window Start]], NOW()&lt;=tbl_MTG_Set[[#This Row],[Sell Window End]])</f>
        <v/>
      </c>
      <c r="AG433" s="23" t="n"/>
      <c r="AH433" s="23" t="n"/>
      <c r="AJ433" s="23">
        <f t="array" ref="AJ433:AJ433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433" s="23">
        <f t="array" ref="AK433:AK433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433" s="24">
        <f>_xlfn.xlookup(tbl_MTG_Set[[#This Row],[Play Booster Box Product Id]], tbl_Product[Product Id], tbl_Product[Pack Size])</f>
        <v/>
      </c>
      <c r="AM433" s="23">
        <f>(tbl_MTG_Set[[#This Row],[Play Booster Box Cost]]+v_Item_Shipping_Cost_In)/tbl_MTG_Set[[#This Row],[Play Booster Box Size]]</f>
        <v/>
      </c>
      <c r="AN433" s="23" t="n"/>
      <c r="AO433" s="23" t="n"/>
      <c r="AP433" s="23" t="n"/>
      <c r="AQ433" s="23" t="n"/>
      <c r="AT433" s="23">
        <f>tbl_MTG_Set[[#This Row],[Play Booster Sell Price CardMarket]]*tbl_MTG_Set[[#This Row],[Play Booster Expected Market Value]]/tbl_MTG_Set[[#This Row],[Play Boost Sealed Market Value]]</f>
        <v/>
      </c>
    </row>
    <row r="434" ht="15" customHeight="1" s="20">
      <c r="A434" s="19" t="n">
        <v>525</v>
      </c>
      <c r="B434" s="19" t="inlineStr">
        <is>
          <t>Hour of Devastation HOU</t>
        </is>
      </c>
      <c r="C434" s="19" t="n">
        <v>209</v>
      </c>
      <c r="D434" s="28" t="n">
        <v>42930</v>
      </c>
      <c r="F434" s="19" t="inlineStr">
        <is>
          <t>en es fr de it pt ja ko ru 汉语 漢語</t>
        </is>
      </c>
      <c r="G434" s="19" t="n">
        <v>996</v>
      </c>
      <c r="H434" s="19">
        <f>MONTH(NOW())+12*YEAR(NOW())-MONTH(tbl_MTG_Set[[#This Row],[Released On]])-12*YEAR(tbl_MTG_Set[[#This Row],[Released On]])</f>
        <v/>
      </c>
      <c r="I434" s="19">
        <f>_xlfn.xlookup(tbl_MTG_Set[[#This Row],[Type Name]], tbl_MTG_Set_Type[Set Type], tbl_MTG_Set_Type[Index], "(Set Type not found)")</f>
        <v/>
      </c>
      <c r="J434" s="19">
        <f>_xlfn.xlookup(tbl_MTG_Set[[#This Row],[Type Name]], tbl_MTG_Set_Type[Set Type], tbl_MTG_Set_Type[Buy Window Month Start], "(Set Type not found)")</f>
        <v/>
      </c>
      <c r="K434" s="28">
        <f>tbl_MTG_Set[[#This Row],[Released On]]+tbl_MTG_Set[[#This Row],[Buy Window Month Start]]*365.25/12</f>
        <v/>
      </c>
      <c r="L434" s="19">
        <f>_xlfn.xlookup(tbl_MTG_Set[[#This Row],[Type Name]], tbl_MTG_Set_Type[Set Type], tbl_MTG_Set_Type[Buy Window Month End], "(Set Type not found)", 0, 1)</f>
        <v/>
      </c>
      <c r="M434" s="28">
        <f>tbl_MTG_Set[[#This Row],[Released On]]+tbl_MTG_Set[[#This Row],[Buy Window Month End]]*365.25/12</f>
        <v/>
      </c>
      <c r="N434" s="28">
        <f>AND(NOW()&gt;=tbl_MTG_Set[[#This Row],[Buy Window Start]], NOW()&lt;=tbl_MTG_Set[[#This Row],[Buy Window End]])</f>
        <v/>
      </c>
      <c r="O434" s="19">
        <f>_xlfn.xlookup(tbl_MTG_Set[[#This Row],[Type Name]], tbl_MTG_Set_Type[Set Type], tbl_MTG_Set_Type[Heavy Printing Window Month Start], "(Set Type not found)", 0, 1)</f>
        <v/>
      </c>
      <c r="P434" s="28">
        <f>tbl_MTG_Set[[#This Row],[Released On]]+tbl_MTG_Set[[#This Row],[Heavy Printing Window Month Start]]*365.25/12</f>
        <v/>
      </c>
      <c r="Q434" s="19">
        <f>_xlfn.xlookup(tbl_MTG_Set[[#This Row],[Type Name]], tbl_MTG_Set_Type[Set Type], tbl_MTG_Set_Type[Heavy Printing Window Month End], "(Set Type not found)", 0, 1)</f>
        <v/>
      </c>
      <c r="R434" s="28">
        <f>tbl_MTG_Set[[#This Row],[Released On]]+tbl_MTG_Set[[#This Row],[Heavy Printing Window Month End]]*365.25/12</f>
        <v/>
      </c>
      <c r="S434" s="28">
        <f>AND(NOW()&gt;=tbl_MTG_Set[[#This Row],[Heavy Printing Window Start]], NOW()&lt;=tbl_MTG_Set[[#This Row],[Heavy Printing Window End]])</f>
        <v/>
      </c>
      <c r="T434" s="19">
        <f>_xlfn.xlookup(tbl_MTG_Set[[#This Row],[Type Name]], tbl_MTG_Set_Type[Set Type], tbl_MTG_Set_Type[Sell Window Month Start], "(Set Type not found)", 0, 1)</f>
        <v/>
      </c>
      <c r="U434" s="28">
        <f>tbl_MTG_Set[[#This Row],[Released On]]+tbl_MTG_Set[[#This Row],[Sell Window Month Start]]*365.25/12</f>
        <v/>
      </c>
      <c r="V434" s="19">
        <f>_xlfn.xlookup(tbl_MTG_Set[[#This Row],[Type Name]], tbl_MTG_Set_Type[Set Type], tbl_MTG_Set_Type[Sell Window Month End], "(Set Type not found)", 0, 1)</f>
        <v/>
      </c>
      <c r="W434" s="28">
        <f>tbl_MTG_Set[[#This Row],[Released On]]+tbl_MTG_Set[[#This Row],[Sell Window Month End]]*365.25/12</f>
        <v/>
      </c>
      <c r="X434" s="28">
        <f>AND(NOW()&gt;=tbl_MTG_Set[[#This Row],[Sell Window Start]], NOW()&lt;=tbl_MTG_Set[[#This Row],[Sell Window End]])</f>
        <v/>
      </c>
      <c r="AG434" s="23" t="n"/>
      <c r="AH434" s="23" t="n"/>
      <c r="AJ434" s="23">
        <f t="array" ref="AJ434:AJ434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434" s="23">
        <f t="array" ref="AK434:AK434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434" s="24">
        <f>_xlfn.xlookup(tbl_MTG_Set[[#This Row],[Play Booster Box Product Id]], tbl_Product[Product Id], tbl_Product[Pack Size])</f>
        <v/>
      </c>
      <c r="AM434" s="23">
        <f>(tbl_MTG_Set[[#This Row],[Play Booster Box Cost]]+v_Item_Shipping_Cost_In)/tbl_MTG_Set[[#This Row],[Play Booster Box Size]]</f>
        <v/>
      </c>
      <c r="AN434" s="23" t="n"/>
      <c r="AO434" s="23" t="n"/>
      <c r="AP434" s="23" t="n"/>
      <c r="AQ434" s="23" t="n"/>
      <c r="AT434" s="23">
        <f>tbl_MTG_Set[[#This Row],[Play Booster Sell Price CardMarket]]*tbl_MTG_Set[[#This Row],[Play Booster Expected Market Value]]/tbl_MTG_Set[[#This Row],[Play Boost Sealed Market Value]]</f>
        <v/>
      </c>
    </row>
    <row r="435" ht="15" customHeight="1" s="20">
      <c r="A435" s="19" t="n">
        <v>526</v>
      </c>
      <c r="B435" s="19" t="inlineStr">
        <is>
          <t>Hour of Devastation Promos PHOU</t>
        </is>
      </c>
      <c r="C435" s="19" t="n">
        <v>62</v>
      </c>
      <c r="D435" s="28" t="n">
        <v>42930</v>
      </c>
      <c r="F435" s="19" t="inlineStr">
        <is>
          <t>en es fr de it pt ja ko ru 汉语 漢語</t>
        </is>
      </c>
      <c r="G435" s="19" t="n">
        <v>998</v>
      </c>
      <c r="H435" s="19">
        <f>MONTH(NOW())+12*YEAR(NOW())-MONTH(tbl_MTG_Set[[#This Row],[Released On]])-12*YEAR(tbl_MTG_Set[[#This Row],[Released On]])</f>
        <v/>
      </c>
      <c r="I435" s="19">
        <f>_xlfn.xlookup(tbl_MTG_Set[[#This Row],[Type Name]], tbl_MTG_Set_Type[Set Type], tbl_MTG_Set_Type[Index], "(Set Type not found)")</f>
        <v/>
      </c>
      <c r="J435" s="19">
        <f>_xlfn.xlookup(tbl_MTG_Set[[#This Row],[Type Name]], tbl_MTG_Set_Type[Set Type], tbl_MTG_Set_Type[Buy Window Month Start], "(Set Type not found)")</f>
        <v/>
      </c>
      <c r="K435" s="28">
        <f>tbl_MTG_Set[[#This Row],[Released On]]+tbl_MTG_Set[[#This Row],[Buy Window Month Start]]*365.25/12</f>
        <v/>
      </c>
      <c r="L435" s="19">
        <f>_xlfn.xlookup(tbl_MTG_Set[[#This Row],[Type Name]], tbl_MTG_Set_Type[Set Type], tbl_MTG_Set_Type[Buy Window Month End], "(Set Type not found)", 0, 1)</f>
        <v/>
      </c>
      <c r="M435" s="28">
        <f>tbl_MTG_Set[[#This Row],[Released On]]+tbl_MTG_Set[[#This Row],[Buy Window Month End]]*365.25/12</f>
        <v/>
      </c>
      <c r="N435" s="28">
        <f>AND(NOW()&gt;=tbl_MTG_Set[[#This Row],[Buy Window Start]], NOW()&lt;=tbl_MTG_Set[[#This Row],[Buy Window End]])</f>
        <v/>
      </c>
      <c r="O435" s="19">
        <f>_xlfn.xlookup(tbl_MTG_Set[[#This Row],[Type Name]], tbl_MTG_Set_Type[Set Type], tbl_MTG_Set_Type[Heavy Printing Window Month Start], "(Set Type not found)", 0, 1)</f>
        <v/>
      </c>
      <c r="P435" s="28">
        <f>tbl_MTG_Set[[#This Row],[Released On]]+tbl_MTG_Set[[#This Row],[Heavy Printing Window Month Start]]*365.25/12</f>
        <v/>
      </c>
      <c r="Q435" s="19">
        <f>_xlfn.xlookup(tbl_MTG_Set[[#This Row],[Type Name]], tbl_MTG_Set_Type[Set Type], tbl_MTG_Set_Type[Heavy Printing Window Month End], "(Set Type not found)", 0, 1)</f>
        <v/>
      </c>
      <c r="R435" s="28">
        <f>tbl_MTG_Set[[#This Row],[Released On]]+tbl_MTG_Set[[#This Row],[Heavy Printing Window Month End]]*365.25/12</f>
        <v/>
      </c>
      <c r="S435" s="28">
        <f>AND(NOW()&gt;=tbl_MTG_Set[[#This Row],[Heavy Printing Window Start]], NOW()&lt;=tbl_MTG_Set[[#This Row],[Heavy Printing Window End]])</f>
        <v/>
      </c>
      <c r="T435" s="19">
        <f>_xlfn.xlookup(tbl_MTG_Set[[#This Row],[Type Name]], tbl_MTG_Set_Type[Set Type], tbl_MTG_Set_Type[Sell Window Month Start], "(Set Type not found)", 0, 1)</f>
        <v/>
      </c>
      <c r="U435" s="28">
        <f>tbl_MTG_Set[[#This Row],[Released On]]+tbl_MTG_Set[[#This Row],[Sell Window Month Start]]*365.25/12</f>
        <v/>
      </c>
      <c r="V435" s="19">
        <f>_xlfn.xlookup(tbl_MTG_Set[[#This Row],[Type Name]], tbl_MTG_Set_Type[Set Type], tbl_MTG_Set_Type[Sell Window Month End], "(Set Type not found)", 0, 1)</f>
        <v/>
      </c>
      <c r="W435" s="28">
        <f>tbl_MTG_Set[[#This Row],[Released On]]+tbl_MTG_Set[[#This Row],[Sell Window Month End]]*365.25/12</f>
        <v/>
      </c>
      <c r="X435" s="28">
        <f>AND(NOW()&gt;=tbl_MTG_Set[[#This Row],[Sell Window Start]], NOW()&lt;=tbl_MTG_Set[[#This Row],[Sell Window End]])</f>
        <v/>
      </c>
      <c r="AG435" s="23" t="n"/>
      <c r="AH435" s="23" t="n"/>
      <c r="AJ435" s="23">
        <f t="array" ref="AJ435:AJ435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435" s="23">
        <f t="array" ref="AK435:AK435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435" s="24">
        <f>_xlfn.xlookup(tbl_MTG_Set[[#This Row],[Play Booster Box Product Id]], tbl_Product[Product Id], tbl_Product[Pack Size])</f>
        <v/>
      </c>
      <c r="AM435" s="23">
        <f>(tbl_MTG_Set[[#This Row],[Play Booster Box Cost]]+v_Item_Shipping_Cost_In)/tbl_MTG_Set[[#This Row],[Play Booster Box Size]]</f>
        <v/>
      </c>
      <c r="AN435" s="23" t="n"/>
      <c r="AO435" s="23" t="n"/>
      <c r="AP435" s="23" t="n"/>
      <c r="AQ435" s="23" t="n"/>
      <c r="AT435" s="23">
        <f>tbl_MTG_Set[[#This Row],[Play Booster Sell Price CardMarket]]*tbl_MTG_Set[[#This Row],[Play Booster Expected Market Value]]/tbl_MTG_Set[[#This Row],[Play Boost Sealed Market Value]]</f>
        <v/>
      </c>
    </row>
    <row r="436" ht="15" customHeight="1" s="20">
      <c r="A436" s="19" t="n">
        <v>527</v>
      </c>
      <c r="B436" s="19" t="inlineStr">
        <is>
          <t>Hour of Devastation Tokens THOU</t>
        </is>
      </c>
      <c r="C436" s="19" t="n">
        <v>13</v>
      </c>
      <c r="D436" s="28" t="n">
        <v>42930</v>
      </c>
      <c r="F436" s="19" t="inlineStr">
        <is>
          <t>en es fr de it pt ja ko ru 汉语 漢語</t>
        </is>
      </c>
      <c r="G436" s="19" t="n">
        <v>1000</v>
      </c>
      <c r="H436" s="19">
        <f>MONTH(NOW())+12*YEAR(NOW())-MONTH(tbl_MTG_Set[[#This Row],[Released On]])-12*YEAR(tbl_MTG_Set[[#This Row],[Released On]])</f>
        <v/>
      </c>
      <c r="I436" s="19">
        <f>_xlfn.xlookup(tbl_MTG_Set[[#This Row],[Type Name]], tbl_MTG_Set_Type[Set Type], tbl_MTG_Set_Type[Index], "(Set Type not found)")</f>
        <v/>
      </c>
      <c r="J436" s="19">
        <f>_xlfn.xlookup(tbl_MTG_Set[[#This Row],[Type Name]], tbl_MTG_Set_Type[Set Type], tbl_MTG_Set_Type[Buy Window Month Start], "(Set Type not found)")</f>
        <v/>
      </c>
      <c r="K436" s="28">
        <f>tbl_MTG_Set[[#This Row],[Released On]]+tbl_MTG_Set[[#This Row],[Buy Window Month Start]]*365.25/12</f>
        <v/>
      </c>
      <c r="L436" s="19">
        <f>_xlfn.xlookup(tbl_MTG_Set[[#This Row],[Type Name]], tbl_MTG_Set_Type[Set Type], tbl_MTG_Set_Type[Buy Window Month End], "(Set Type not found)", 0, 1)</f>
        <v/>
      </c>
      <c r="M436" s="28">
        <f>tbl_MTG_Set[[#This Row],[Released On]]+tbl_MTG_Set[[#This Row],[Buy Window Month End]]*365.25/12</f>
        <v/>
      </c>
      <c r="N436" s="28">
        <f>AND(NOW()&gt;=tbl_MTG_Set[[#This Row],[Buy Window Start]], NOW()&lt;=tbl_MTG_Set[[#This Row],[Buy Window End]])</f>
        <v/>
      </c>
      <c r="O436" s="19">
        <f>_xlfn.xlookup(tbl_MTG_Set[[#This Row],[Type Name]], tbl_MTG_Set_Type[Set Type], tbl_MTG_Set_Type[Heavy Printing Window Month Start], "(Set Type not found)", 0, 1)</f>
        <v/>
      </c>
      <c r="P436" s="28">
        <f>tbl_MTG_Set[[#This Row],[Released On]]+tbl_MTG_Set[[#This Row],[Heavy Printing Window Month Start]]*365.25/12</f>
        <v/>
      </c>
      <c r="Q436" s="19">
        <f>_xlfn.xlookup(tbl_MTG_Set[[#This Row],[Type Name]], tbl_MTG_Set_Type[Set Type], tbl_MTG_Set_Type[Heavy Printing Window Month End], "(Set Type not found)", 0, 1)</f>
        <v/>
      </c>
      <c r="R436" s="28">
        <f>tbl_MTG_Set[[#This Row],[Released On]]+tbl_MTG_Set[[#This Row],[Heavy Printing Window Month End]]*365.25/12</f>
        <v/>
      </c>
      <c r="S436" s="28">
        <f>AND(NOW()&gt;=tbl_MTG_Set[[#This Row],[Heavy Printing Window Start]], NOW()&lt;=tbl_MTG_Set[[#This Row],[Heavy Printing Window End]])</f>
        <v/>
      </c>
      <c r="T436" s="19">
        <f>_xlfn.xlookup(tbl_MTG_Set[[#This Row],[Type Name]], tbl_MTG_Set_Type[Set Type], tbl_MTG_Set_Type[Sell Window Month Start], "(Set Type not found)", 0, 1)</f>
        <v/>
      </c>
      <c r="U436" s="28">
        <f>tbl_MTG_Set[[#This Row],[Released On]]+tbl_MTG_Set[[#This Row],[Sell Window Month Start]]*365.25/12</f>
        <v/>
      </c>
      <c r="V436" s="19">
        <f>_xlfn.xlookup(tbl_MTG_Set[[#This Row],[Type Name]], tbl_MTG_Set_Type[Set Type], tbl_MTG_Set_Type[Sell Window Month End], "(Set Type not found)", 0, 1)</f>
        <v/>
      </c>
      <c r="W436" s="28">
        <f>tbl_MTG_Set[[#This Row],[Released On]]+tbl_MTG_Set[[#This Row],[Sell Window Month End]]*365.25/12</f>
        <v/>
      </c>
      <c r="X436" s="28">
        <f>AND(NOW()&gt;=tbl_MTG_Set[[#This Row],[Sell Window Start]], NOW()&lt;=tbl_MTG_Set[[#This Row],[Sell Window End]])</f>
        <v/>
      </c>
      <c r="AG436" s="23" t="n"/>
      <c r="AH436" s="23" t="n"/>
      <c r="AJ436" s="23">
        <f t="array" ref="AJ436:AJ436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436" s="23">
        <f t="array" ref="AK436:AK436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436" s="24">
        <f>_xlfn.xlookup(tbl_MTG_Set[[#This Row],[Play Booster Box Product Id]], tbl_Product[Product Id], tbl_Product[Pack Size])</f>
        <v/>
      </c>
      <c r="AM436" s="23">
        <f>(tbl_MTG_Set[[#This Row],[Play Booster Box Cost]]+v_Item_Shipping_Cost_In)/tbl_MTG_Set[[#This Row],[Play Booster Box Size]]</f>
        <v/>
      </c>
      <c r="AN436" s="23" t="n"/>
      <c r="AO436" s="23" t="n"/>
      <c r="AP436" s="23" t="n"/>
      <c r="AQ436" s="23" t="n"/>
      <c r="AT436" s="23">
        <f>tbl_MTG_Set[[#This Row],[Play Booster Sell Price CardMarket]]*tbl_MTG_Set[[#This Row],[Play Booster Expected Market Value]]/tbl_MTG_Set[[#This Row],[Play Boost Sealed Market Value]]</f>
        <v/>
      </c>
    </row>
    <row r="437" ht="15" customHeight="1" s="20">
      <c r="A437" s="19" t="n">
        <v>1004</v>
      </c>
      <c r="B437" s="19" t="inlineStr">
        <is>
          <t>Ice Age ICE</t>
        </is>
      </c>
      <c r="C437" s="19" t="n">
        <v>383</v>
      </c>
      <c r="D437" s="28" t="n">
        <v>34853</v>
      </c>
      <c r="F437" s="19" t="inlineStr">
        <is>
          <t>en es fr de it pt ja ko ru 汉语 漢語</t>
        </is>
      </c>
      <c r="G437" s="19" t="n">
        <v>1954</v>
      </c>
      <c r="H437" s="19">
        <f>MONTH(NOW())+12*YEAR(NOW())-MONTH(tbl_MTG_Set[[#This Row],[Released On]])-12*YEAR(tbl_MTG_Set[[#This Row],[Released On]])</f>
        <v/>
      </c>
      <c r="I437" s="19">
        <f>_xlfn.xlookup(tbl_MTG_Set[[#This Row],[Type Name]], tbl_MTG_Set_Type[Set Type], tbl_MTG_Set_Type[Index], "(Set Type not found)")</f>
        <v/>
      </c>
      <c r="J437" s="19">
        <f>_xlfn.xlookup(tbl_MTG_Set[[#This Row],[Type Name]], tbl_MTG_Set_Type[Set Type], tbl_MTG_Set_Type[Buy Window Month Start], "(Set Type not found)")</f>
        <v/>
      </c>
      <c r="K437" s="28">
        <f>tbl_MTG_Set[[#This Row],[Released On]]+tbl_MTG_Set[[#This Row],[Buy Window Month Start]]*365.25/12</f>
        <v/>
      </c>
      <c r="L437" s="19">
        <f>_xlfn.xlookup(tbl_MTG_Set[[#This Row],[Type Name]], tbl_MTG_Set_Type[Set Type], tbl_MTG_Set_Type[Buy Window Month End], "(Set Type not found)", 0, 1)</f>
        <v/>
      </c>
      <c r="M437" s="28">
        <f>tbl_MTG_Set[[#This Row],[Released On]]+tbl_MTG_Set[[#This Row],[Buy Window Month End]]*365.25/12</f>
        <v/>
      </c>
      <c r="N437" s="28">
        <f>AND(NOW()&gt;=tbl_MTG_Set[[#This Row],[Buy Window Start]], NOW()&lt;=tbl_MTG_Set[[#This Row],[Buy Window End]])</f>
        <v/>
      </c>
      <c r="O437" s="19">
        <f>_xlfn.xlookup(tbl_MTG_Set[[#This Row],[Type Name]], tbl_MTG_Set_Type[Set Type], tbl_MTG_Set_Type[Heavy Printing Window Month Start], "(Set Type not found)", 0, 1)</f>
        <v/>
      </c>
      <c r="P437" s="28">
        <f>tbl_MTG_Set[[#This Row],[Released On]]+tbl_MTG_Set[[#This Row],[Heavy Printing Window Month Start]]*365.25/12</f>
        <v/>
      </c>
      <c r="Q437" s="19">
        <f>_xlfn.xlookup(tbl_MTG_Set[[#This Row],[Type Name]], tbl_MTG_Set_Type[Set Type], tbl_MTG_Set_Type[Heavy Printing Window Month End], "(Set Type not found)", 0, 1)</f>
        <v/>
      </c>
      <c r="R437" s="28">
        <f>tbl_MTG_Set[[#This Row],[Released On]]+tbl_MTG_Set[[#This Row],[Heavy Printing Window Month End]]*365.25/12</f>
        <v/>
      </c>
      <c r="S437" s="28">
        <f>AND(NOW()&gt;=tbl_MTG_Set[[#This Row],[Heavy Printing Window Start]], NOW()&lt;=tbl_MTG_Set[[#This Row],[Heavy Printing Window End]])</f>
        <v/>
      </c>
      <c r="T437" s="19">
        <f>_xlfn.xlookup(tbl_MTG_Set[[#This Row],[Type Name]], tbl_MTG_Set_Type[Set Type], tbl_MTG_Set_Type[Sell Window Month Start], "(Set Type not found)", 0, 1)</f>
        <v/>
      </c>
      <c r="U437" s="28">
        <f>tbl_MTG_Set[[#This Row],[Released On]]+tbl_MTG_Set[[#This Row],[Sell Window Month Start]]*365.25/12</f>
        <v/>
      </c>
      <c r="V437" s="19">
        <f>_xlfn.xlookup(tbl_MTG_Set[[#This Row],[Type Name]], tbl_MTG_Set_Type[Set Type], tbl_MTG_Set_Type[Sell Window Month End], "(Set Type not found)", 0, 1)</f>
        <v/>
      </c>
      <c r="W437" s="28">
        <f>tbl_MTG_Set[[#This Row],[Released On]]+tbl_MTG_Set[[#This Row],[Sell Window Month End]]*365.25/12</f>
        <v/>
      </c>
      <c r="X437" s="28">
        <f>AND(NOW()&gt;=tbl_MTG_Set[[#This Row],[Sell Window Start]], NOW()&lt;=tbl_MTG_Set[[#This Row],[Sell Window End]])</f>
        <v/>
      </c>
      <c r="AG437" s="23" t="n"/>
      <c r="AH437" s="23" t="n"/>
      <c r="AJ437" s="23">
        <f t="array" ref="AJ437:AJ437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437" s="23">
        <f t="array" ref="AK437:AK437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437" s="24">
        <f>_xlfn.xlookup(tbl_MTG_Set[[#This Row],[Play Booster Box Product Id]], tbl_Product[Product Id], tbl_Product[Pack Size])</f>
        <v/>
      </c>
      <c r="AM437" s="23">
        <f>(tbl_MTG_Set[[#This Row],[Play Booster Box Cost]]+v_Item_Shipping_Cost_In)/tbl_MTG_Set[[#This Row],[Play Booster Box Size]]</f>
        <v/>
      </c>
      <c r="AN437" s="23" t="n"/>
      <c r="AO437" s="23" t="n"/>
      <c r="AP437" s="23" t="n"/>
      <c r="AQ437" s="23" t="n"/>
      <c r="AT437" s="23">
        <f>tbl_MTG_Set[[#This Row],[Play Booster Sell Price CardMarket]]*tbl_MTG_Set[[#This Row],[Play Booster Expected Market Value]]/tbl_MTG_Set[[#This Row],[Play Boost Sealed Market Value]]</f>
        <v/>
      </c>
    </row>
    <row r="438" ht="15" customHeight="1" s="20">
      <c r="A438" s="19" t="n">
        <v>508</v>
      </c>
      <c r="B438" s="19" t="inlineStr">
        <is>
          <t>Iconic Masters IMA</t>
        </is>
      </c>
      <c r="C438" s="19" t="n">
        <v>249</v>
      </c>
      <c r="D438" s="28" t="n">
        <v>43056</v>
      </c>
      <c r="F438" s="19" t="inlineStr">
        <is>
          <t>en es fr de it pt ja ko ru 汉语 漢語</t>
        </is>
      </c>
      <c r="G438" s="19" t="n">
        <v>962</v>
      </c>
      <c r="H438" s="19">
        <f>MONTH(NOW())+12*YEAR(NOW())-MONTH(tbl_MTG_Set[[#This Row],[Released On]])-12*YEAR(tbl_MTG_Set[[#This Row],[Released On]])</f>
        <v/>
      </c>
      <c r="I438" s="19">
        <f>_xlfn.xlookup(tbl_MTG_Set[[#This Row],[Type Name]], tbl_MTG_Set_Type[Set Type], tbl_MTG_Set_Type[Index], "(Set Type not found)")</f>
        <v/>
      </c>
      <c r="J438" s="19">
        <f>_xlfn.xlookup(tbl_MTG_Set[[#This Row],[Type Name]], tbl_MTG_Set_Type[Set Type], tbl_MTG_Set_Type[Buy Window Month Start], "(Set Type not found)")</f>
        <v/>
      </c>
      <c r="K438" s="28">
        <f>tbl_MTG_Set[[#This Row],[Released On]]+tbl_MTG_Set[[#This Row],[Buy Window Month Start]]*365.25/12</f>
        <v/>
      </c>
      <c r="L438" s="19">
        <f>_xlfn.xlookup(tbl_MTG_Set[[#This Row],[Type Name]], tbl_MTG_Set_Type[Set Type], tbl_MTG_Set_Type[Buy Window Month End], "(Set Type not found)", 0, 1)</f>
        <v/>
      </c>
      <c r="M438" s="28">
        <f>tbl_MTG_Set[[#This Row],[Released On]]+tbl_MTG_Set[[#This Row],[Buy Window Month End]]*365.25/12</f>
        <v/>
      </c>
      <c r="N438" s="28">
        <f>AND(NOW()&gt;=tbl_MTG_Set[[#This Row],[Buy Window Start]], NOW()&lt;=tbl_MTG_Set[[#This Row],[Buy Window End]])</f>
        <v/>
      </c>
      <c r="O438" s="19">
        <f>_xlfn.xlookup(tbl_MTG_Set[[#This Row],[Type Name]], tbl_MTG_Set_Type[Set Type], tbl_MTG_Set_Type[Heavy Printing Window Month Start], "(Set Type not found)", 0, 1)</f>
        <v/>
      </c>
      <c r="P438" s="28">
        <f>tbl_MTG_Set[[#This Row],[Released On]]+tbl_MTG_Set[[#This Row],[Heavy Printing Window Month Start]]*365.25/12</f>
        <v/>
      </c>
      <c r="Q438" s="19">
        <f>_xlfn.xlookup(tbl_MTG_Set[[#This Row],[Type Name]], tbl_MTG_Set_Type[Set Type], tbl_MTG_Set_Type[Heavy Printing Window Month End], "(Set Type not found)", 0, 1)</f>
        <v/>
      </c>
      <c r="R438" s="28">
        <f>tbl_MTG_Set[[#This Row],[Released On]]+tbl_MTG_Set[[#This Row],[Heavy Printing Window Month End]]*365.25/12</f>
        <v/>
      </c>
      <c r="S438" s="28">
        <f>AND(NOW()&gt;=tbl_MTG_Set[[#This Row],[Heavy Printing Window Start]], NOW()&lt;=tbl_MTG_Set[[#This Row],[Heavy Printing Window End]])</f>
        <v/>
      </c>
      <c r="T438" s="19">
        <f>_xlfn.xlookup(tbl_MTG_Set[[#This Row],[Type Name]], tbl_MTG_Set_Type[Set Type], tbl_MTG_Set_Type[Sell Window Month Start], "(Set Type not found)", 0, 1)</f>
        <v/>
      </c>
      <c r="U438" s="28">
        <f>tbl_MTG_Set[[#This Row],[Released On]]+tbl_MTG_Set[[#This Row],[Sell Window Month Start]]*365.25/12</f>
        <v/>
      </c>
      <c r="V438" s="19">
        <f>_xlfn.xlookup(tbl_MTG_Set[[#This Row],[Type Name]], tbl_MTG_Set_Type[Set Type], tbl_MTG_Set_Type[Sell Window Month End], "(Set Type not found)", 0, 1)</f>
        <v/>
      </c>
      <c r="W438" s="28">
        <f>tbl_MTG_Set[[#This Row],[Released On]]+tbl_MTG_Set[[#This Row],[Sell Window Month End]]*365.25/12</f>
        <v/>
      </c>
      <c r="X438" s="28">
        <f>AND(NOW()&gt;=tbl_MTG_Set[[#This Row],[Sell Window Start]], NOW()&lt;=tbl_MTG_Set[[#This Row],[Sell Window End]])</f>
        <v/>
      </c>
      <c r="AG438" s="23" t="n"/>
      <c r="AH438" s="23" t="n"/>
      <c r="AJ438" s="23">
        <f t="array" ref="AJ438:AJ438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438" s="23">
        <f t="array" ref="AK438:AK438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438" s="24">
        <f>_xlfn.xlookup(tbl_MTG_Set[[#This Row],[Play Booster Box Product Id]], tbl_Product[Product Id], tbl_Product[Pack Size])</f>
        <v/>
      </c>
      <c r="AM438" s="23">
        <f>(tbl_MTG_Set[[#This Row],[Play Booster Box Cost]]+v_Item_Shipping_Cost_In)/tbl_MTG_Set[[#This Row],[Play Booster Box Size]]</f>
        <v/>
      </c>
      <c r="AN438" s="23" t="n"/>
      <c r="AO438" s="23" t="n"/>
      <c r="AP438" s="23" t="n"/>
      <c r="AQ438" s="23" t="n"/>
      <c r="AT438" s="23">
        <f>tbl_MTG_Set[[#This Row],[Play Booster Sell Price CardMarket]]*tbl_MTG_Set[[#This Row],[Play Booster Expected Market Value]]/tbl_MTG_Set[[#This Row],[Play Boost Sealed Market Value]]</f>
        <v/>
      </c>
    </row>
    <row r="439" ht="15" customHeight="1" s="20">
      <c r="A439" s="19" t="n">
        <v>509</v>
      </c>
      <c r="B439" s="19" t="inlineStr">
        <is>
          <t>Iconic Masters Tokens TIMA</t>
        </is>
      </c>
      <c r="C439" s="19" t="n">
        <v>7</v>
      </c>
      <c r="D439" s="28" t="n">
        <v>43068</v>
      </c>
      <c r="F439" s="19" t="inlineStr">
        <is>
          <t>en es fr de it pt ja ko ru 汉语 漢語</t>
        </is>
      </c>
      <c r="G439" s="19" t="n">
        <v>964</v>
      </c>
      <c r="H439" s="19">
        <f>MONTH(NOW())+12*YEAR(NOW())-MONTH(tbl_MTG_Set[[#This Row],[Released On]])-12*YEAR(tbl_MTG_Set[[#This Row],[Released On]])</f>
        <v/>
      </c>
      <c r="I439" s="19">
        <f>_xlfn.xlookup(tbl_MTG_Set[[#This Row],[Type Name]], tbl_MTG_Set_Type[Set Type], tbl_MTG_Set_Type[Index], "(Set Type not found)")</f>
        <v/>
      </c>
      <c r="J439" s="19">
        <f>_xlfn.xlookup(tbl_MTG_Set[[#This Row],[Type Name]], tbl_MTG_Set_Type[Set Type], tbl_MTG_Set_Type[Buy Window Month Start], "(Set Type not found)")</f>
        <v/>
      </c>
      <c r="K439" s="28">
        <f>tbl_MTG_Set[[#This Row],[Released On]]+tbl_MTG_Set[[#This Row],[Buy Window Month Start]]*365.25/12</f>
        <v/>
      </c>
      <c r="L439" s="19">
        <f>_xlfn.xlookup(tbl_MTG_Set[[#This Row],[Type Name]], tbl_MTG_Set_Type[Set Type], tbl_MTG_Set_Type[Buy Window Month End], "(Set Type not found)", 0, 1)</f>
        <v/>
      </c>
      <c r="M439" s="28">
        <f>tbl_MTG_Set[[#This Row],[Released On]]+tbl_MTG_Set[[#This Row],[Buy Window Month End]]*365.25/12</f>
        <v/>
      </c>
      <c r="N439" s="28">
        <f>AND(NOW()&gt;=tbl_MTG_Set[[#This Row],[Buy Window Start]], NOW()&lt;=tbl_MTG_Set[[#This Row],[Buy Window End]])</f>
        <v/>
      </c>
      <c r="O439" s="19">
        <f>_xlfn.xlookup(tbl_MTG_Set[[#This Row],[Type Name]], tbl_MTG_Set_Type[Set Type], tbl_MTG_Set_Type[Heavy Printing Window Month Start], "(Set Type not found)", 0, 1)</f>
        <v/>
      </c>
      <c r="P439" s="28">
        <f>tbl_MTG_Set[[#This Row],[Released On]]+tbl_MTG_Set[[#This Row],[Heavy Printing Window Month Start]]*365.25/12</f>
        <v/>
      </c>
      <c r="Q439" s="19">
        <f>_xlfn.xlookup(tbl_MTG_Set[[#This Row],[Type Name]], tbl_MTG_Set_Type[Set Type], tbl_MTG_Set_Type[Heavy Printing Window Month End], "(Set Type not found)", 0, 1)</f>
        <v/>
      </c>
      <c r="R439" s="28">
        <f>tbl_MTG_Set[[#This Row],[Released On]]+tbl_MTG_Set[[#This Row],[Heavy Printing Window Month End]]*365.25/12</f>
        <v/>
      </c>
      <c r="S439" s="28">
        <f>AND(NOW()&gt;=tbl_MTG_Set[[#This Row],[Heavy Printing Window Start]], NOW()&lt;=tbl_MTG_Set[[#This Row],[Heavy Printing Window End]])</f>
        <v/>
      </c>
      <c r="T439" s="19">
        <f>_xlfn.xlookup(tbl_MTG_Set[[#This Row],[Type Name]], tbl_MTG_Set_Type[Set Type], tbl_MTG_Set_Type[Sell Window Month Start], "(Set Type not found)", 0, 1)</f>
        <v/>
      </c>
      <c r="U439" s="28">
        <f>tbl_MTG_Set[[#This Row],[Released On]]+tbl_MTG_Set[[#This Row],[Sell Window Month Start]]*365.25/12</f>
        <v/>
      </c>
      <c r="V439" s="19">
        <f>_xlfn.xlookup(tbl_MTG_Set[[#This Row],[Type Name]], tbl_MTG_Set_Type[Set Type], tbl_MTG_Set_Type[Sell Window Month End], "(Set Type not found)", 0, 1)</f>
        <v/>
      </c>
      <c r="W439" s="28">
        <f>tbl_MTG_Set[[#This Row],[Released On]]+tbl_MTG_Set[[#This Row],[Sell Window Month End]]*365.25/12</f>
        <v/>
      </c>
      <c r="X439" s="28">
        <f>AND(NOW()&gt;=tbl_MTG_Set[[#This Row],[Sell Window Start]], NOW()&lt;=tbl_MTG_Set[[#This Row],[Sell Window End]])</f>
        <v/>
      </c>
      <c r="AG439" s="23" t="n"/>
      <c r="AH439" s="23" t="n"/>
      <c r="AJ439" s="23">
        <f t="array" ref="AJ439:AJ439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439" s="23">
        <f t="array" ref="AK439:AK439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439" s="24">
        <f>_xlfn.xlookup(tbl_MTG_Set[[#This Row],[Play Booster Box Product Id]], tbl_Product[Product Id], tbl_Product[Pack Size])</f>
        <v/>
      </c>
      <c r="AM439" s="23">
        <f>(tbl_MTG_Set[[#This Row],[Play Booster Box Cost]]+v_Item_Shipping_Cost_In)/tbl_MTG_Set[[#This Row],[Play Booster Box Size]]</f>
        <v/>
      </c>
      <c r="AN439" s="23" t="n"/>
      <c r="AO439" s="23" t="n"/>
      <c r="AP439" s="23" t="n"/>
      <c r="AQ439" s="23" t="n"/>
      <c r="AT439" s="23">
        <f>tbl_MTG_Set[[#This Row],[Play Booster Sell Price CardMarket]]*tbl_MTG_Set[[#This Row],[Play Booster Expected Market Value]]/tbl_MTG_Set[[#This Row],[Play Boost Sealed Market Value]]</f>
        <v/>
      </c>
    </row>
    <row r="440" ht="15" customHeight="1" s="20">
      <c r="A440" s="19" t="n">
        <v>711</v>
      </c>
      <c r="B440" s="19" t="inlineStr">
        <is>
          <t>IDW Comics Inserts PIDW</t>
        </is>
      </c>
      <c r="C440" s="19" t="n">
        <v>17</v>
      </c>
      <c r="D440" s="28" t="n">
        <v>40909</v>
      </c>
      <c r="F440" s="19" t="inlineStr">
        <is>
          <t>en es fr de it pt ja ko ru 汉语 漢語</t>
        </is>
      </c>
      <c r="G440" s="19" t="n">
        <v>1368</v>
      </c>
      <c r="H440" s="19">
        <f>MONTH(NOW())+12*YEAR(NOW())-MONTH(tbl_MTG_Set[[#This Row],[Released On]])-12*YEAR(tbl_MTG_Set[[#This Row],[Released On]])</f>
        <v/>
      </c>
      <c r="I440" s="19">
        <f>_xlfn.xlookup(tbl_MTG_Set[[#This Row],[Type Name]], tbl_MTG_Set_Type[Set Type], tbl_MTG_Set_Type[Index], "(Set Type not found)")</f>
        <v/>
      </c>
      <c r="J440" s="19">
        <f>_xlfn.xlookup(tbl_MTG_Set[[#This Row],[Type Name]], tbl_MTG_Set_Type[Set Type], tbl_MTG_Set_Type[Buy Window Month Start], "(Set Type not found)")</f>
        <v/>
      </c>
      <c r="K440" s="28">
        <f>tbl_MTG_Set[[#This Row],[Released On]]+tbl_MTG_Set[[#This Row],[Buy Window Month Start]]*365.25/12</f>
        <v/>
      </c>
      <c r="L440" s="19">
        <f>_xlfn.xlookup(tbl_MTG_Set[[#This Row],[Type Name]], tbl_MTG_Set_Type[Set Type], tbl_MTG_Set_Type[Buy Window Month End], "(Set Type not found)", 0, 1)</f>
        <v/>
      </c>
      <c r="M440" s="28">
        <f>tbl_MTG_Set[[#This Row],[Released On]]+tbl_MTG_Set[[#This Row],[Buy Window Month End]]*365.25/12</f>
        <v/>
      </c>
      <c r="N440" s="28">
        <f>AND(NOW()&gt;=tbl_MTG_Set[[#This Row],[Buy Window Start]], NOW()&lt;=tbl_MTG_Set[[#This Row],[Buy Window End]])</f>
        <v/>
      </c>
      <c r="O440" s="19">
        <f>_xlfn.xlookup(tbl_MTG_Set[[#This Row],[Type Name]], tbl_MTG_Set_Type[Set Type], tbl_MTG_Set_Type[Heavy Printing Window Month Start], "(Set Type not found)", 0, 1)</f>
        <v/>
      </c>
      <c r="P440" s="28">
        <f>tbl_MTG_Set[[#This Row],[Released On]]+tbl_MTG_Set[[#This Row],[Heavy Printing Window Month Start]]*365.25/12</f>
        <v/>
      </c>
      <c r="Q440" s="19">
        <f>_xlfn.xlookup(tbl_MTG_Set[[#This Row],[Type Name]], tbl_MTG_Set_Type[Set Type], tbl_MTG_Set_Type[Heavy Printing Window Month End], "(Set Type not found)", 0, 1)</f>
        <v/>
      </c>
      <c r="R440" s="28">
        <f>tbl_MTG_Set[[#This Row],[Released On]]+tbl_MTG_Set[[#This Row],[Heavy Printing Window Month End]]*365.25/12</f>
        <v/>
      </c>
      <c r="S440" s="28">
        <f>AND(NOW()&gt;=tbl_MTG_Set[[#This Row],[Heavy Printing Window Start]], NOW()&lt;=tbl_MTG_Set[[#This Row],[Heavy Printing Window End]])</f>
        <v/>
      </c>
      <c r="T440" s="19">
        <f>_xlfn.xlookup(tbl_MTG_Set[[#This Row],[Type Name]], tbl_MTG_Set_Type[Set Type], tbl_MTG_Set_Type[Sell Window Month Start], "(Set Type not found)", 0, 1)</f>
        <v/>
      </c>
      <c r="U440" s="28">
        <f>tbl_MTG_Set[[#This Row],[Released On]]+tbl_MTG_Set[[#This Row],[Sell Window Month Start]]*365.25/12</f>
        <v/>
      </c>
      <c r="V440" s="19">
        <f>_xlfn.xlookup(tbl_MTG_Set[[#This Row],[Type Name]], tbl_MTG_Set_Type[Set Type], tbl_MTG_Set_Type[Sell Window Month End], "(Set Type not found)", 0, 1)</f>
        <v/>
      </c>
      <c r="W440" s="28">
        <f>tbl_MTG_Set[[#This Row],[Released On]]+tbl_MTG_Set[[#This Row],[Sell Window Month End]]*365.25/12</f>
        <v/>
      </c>
      <c r="X440" s="28">
        <f>AND(NOW()&gt;=tbl_MTG_Set[[#This Row],[Sell Window Start]], NOW()&lt;=tbl_MTG_Set[[#This Row],[Sell Window End]])</f>
        <v/>
      </c>
      <c r="AG440" s="23" t="n"/>
      <c r="AH440" s="23" t="n"/>
      <c r="AJ440" s="23">
        <f t="array" ref="AJ440:AJ440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440" s="23">
        <f t="array" ref="AK440:AK440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440" s="24">
        <f>_xlfn.xlookup(tbl_MTG_Set[[#This Row],[Play Booster Box Product Id]], tbl_Product[Product Id], tbl_Product[Pack Size])</f>
        <v/>
      </c>
      <c r="AM440" s="23">
        <f>(tbl_MTG_Set[[#This Row],[Play Booster Box Cost]]+v_Item_Shipping_Cost_In)/tbl_MTG_Set[[#This Row],[Play Booster Box Size]]</f>
        <v/>
      </c>
      <c r="AN440" s="23" t="n"/>
      <c r="AO440" s="23" t="n"/>
      <c r="AP440" s="23" t="n"/>
      <c r="AQ440" s="23" t="n"/>
      <c r="AT440" s="23">
        <f>tbl_MTG_Set[[#This Row],[Play Booster Sell Price CardMarket]]*tbl_MTG_Set[[#This Row],[Play Booster Expected Market Value]]/tbl_MTG_Set[[#This Row],[Play Boost Sealed Market Value]]</f>
        <v/>
      </c>
    </row>
    <row r="441" ht="15" customHeight="1" s="20">
      <c r="A441" s="19" t="n">
        <v>398</v>
      </c>
      <c r="B441" s="19" t="inlineStr">
        <is>
          <t>Ikoria: Lair of Behemoths IKO</t>
        </is>
      </c>
      <c r="C441" s="19" t="n">
        <v>390</v>
      </c>
      <c r="D441" s="28" t="n">
        <v>43945</v>
      </c>
      <c r="F441" s="19" t="inlineStr">
        <is>
          <t>en es fr de it pt ja ko ru 汉语 漢語</t>
        </is>
      </c>
      <c r="G441" s="19" t="n">
        <v>742</v>
      </c>
      <c r="H441" s="19">
        <f>MONTH(NOW())+12*YEAR(NOW())-MONTH(tbl_MTG_Set[[#This Row],[Released On]])-12*YEAR(tbl_MTG_Set[[#This Row],[Released On]])</f>
        <v/>
      </c>
      <c r="I441" s="19">
        <f>_xlfn.xlookup(tbl_MTG_Set[[#This Row],[Type Name]], tbl_MTG_Set_Type[Set Type], tbl_MTG_Set_Type[Index], "(Set Type not found)")</f>
        <v/>
      </c>
      <c r="J441" s="19">
        <f>_xlfn.xlookup(tbl_MTG_Set[[#This Row],[Type Name]], tbl_MTG_Set_Type[Set Type], tbl_MTG_Set_Type[Buy Window Month Start], "(Set Type not found)")</f>
        <v/>
      </c>
      <c r="K441" s="28">
        <f>tbl_MTG_Set[[#This Row],[Released On]]+tbl_MTG_Set[[#This Row],[Buy Window Month Start]]*365.25/12</f>
        <v/>
      </c>
      <c r="L441" s="19">
        <f>_xlfn.xlookup(tbl_MTG_Set[[#This Row],[Type Name]], tbl_MTG_Set_Type[Set Type], tbl_MTG_Set_Type[Buy Window Month End], "(Set Type not found)", 0, 1)</f>
        <v/>
      </c>
      <c r="M441" s="28">
        <f>tbl_MTG_Set[[#This Row],[Released On]]+tbl_MTG_Set[[#This Row],[Buy Window Month End]]*365.25/12</f>
        <v/>
      </c>
      <c r="N441" s="28">
        <f>AND(NOW()&gt;=tbl_MTG_Set[[#This Row],[Buy Window Start]], NOW()&lt;=tbl_MTG_Set[[#This Row],[Buy Window End]])</f>
        <v/>
      </c>
      <c r="O441" s="19">
        <f>_xlfn.xlookup(tbl_MTG_Set[[#This Row],[Type Name]], tbl_MTG_Set_Type[Set Type], tbl_MTG_Set_Type[Heavy Printing Window Month Start], "(Set Type not found)", 0, 1)</f>
        <v/>
      </c>
      <c r="P441" s="28">
        <f>tbl_MTG_Set[[#This Row],[Released On]]+tbl_MTG_Set[[#This Row],[Heavy Printing Window Month Start]]*365.25/12</f>
        <v/>
      </c>
      <c r="Q441" s="19">
        <f>_xlfn.xlookup(tbl_MTG_Set[[#This Row],[Type Name]], tbl_MTG_Set_Type[Set Type], tbl_MTG_Set_Type[Heavy Printing Window Month End], "(Set Type not found)", 0, 1)</f>
        <v/>
      </c>
      <c r="R441" s="28">
        <f>tbl_MTG_Set[[#This Row],[Released On]]+tbl_MTG_Set[[#This Row],[Heavy Printing Window Month End]]*365.25/12</f>
        <v/>
      </c>
      <c r="S441" s="28">
        <f>AND(NOW()&gt;=tbl_MTG_Set[[#This Row],[Heavy Printing Window Start]], NOW()&lt;=tbl_MTG_Set[[#This Row],[Heavy Printing Window End]])</f>
        <v/>
      </c>
      <c r="T441" s="19">
        <f>_xlfn.xlookup(tbl_MTG_Set[[#This Row],[Type Name]], tbl_MTG_Set_Type[Set Type], tbl_MTG_Set_Type[Sell Window Month Start], "(Set Type not found)", 0, 1)</f>
        <v/>
      </c>
      <c r="U441" s="28">
        <f>tbl_MTG_Set[[#This Row],[Released On]]+tbl_MTG_Set[[#This Row],[Sell Window Month Start]]*365.25/12</f>
        <v/>
      </c>
      <c r="V441" s="19">
        <f>_xlfn.xlookup(tbl_MTG_Set[[#This Row],[Type Name]], tbl_MTG_Set_Type[Set Type], tbl_MTG_Set_Type[Sell Window Month End], "(Set Type not found)", 0, 1)</f>
        <v/>
      </c>
      <c r="W441" s="28">
        <f>tbl_MTG_Set[[#This Row],[Released On]]+tbl_MTG_Set[[#This Row],[Sell Window Month End]]*365.25/12</f>
        <v/>
      </c>
      <c r="X441" s="28">
        <f>AND(NOW()&gt;=tbl_MTG_Set[[#This Row],[Sell Window Start]], NOW()&lt;=tbl_MTG_Set[[#This Row],[Sell Window End]])</f>
        <v/>
      </c>
      <c r="AG441" s="23" t="n"/>
      <c r="AH441" s="23" t="n"/>
      <c r="AJ441" s="23">
        <f t="array" ref="AJ441:AJ441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441" s="23">
        <f t="array" ref="AK441:AK441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441" s="24">
        <f>_xlfn.xlookup(tbl_MTG_Set[[#This Row],[Play Booster Box Product Id]], tbl_Product[Product Id], tbl_Product[Pack Size])</f>
        <v/>
      </c>
      <c r="AM441" s="23">
        <f>(tbl_MTG_Set[[#This Row],[Play Booster Box Cost]]+v_Item_Shipping_Cost_In)/tbl_MTG_Set[[#This Row],[Play Booster Box Size]]</f>
        <v/>
      </c>
      <c r="AN441" s="23" t="n"/>
      <c r="AO441" s="23" t="n"/>
      <c r="AP441" s="23" t="n"/>
      <c r="AQ441" s="23" t="n"/>
      <c r="AT441" s="23">
        <f>tbl_MTG_Set[[#This Row],[Play Booster Sell Price CardMarket]]*tbl_MTG_Set[[#This Row],[Play Booster Expected Market Value]]/tbl_MTG_Set[[#This Row],[Play Boost Sealed Market Value]]</f>
        <v/>
      </c>
    </row>
    <row r="442" ht="15" customHeight="1" s="20">
      <c r="A442" s="19" t="n">
        <v>399</v>
      </c>
      <c r="B442" s="19" t="inlineStr">
        <is>
          <t>Ikoria: Lair of Behemoths Promos PIKO</t>
        </is>
      </c>
      <c r="C442" s="19" t="n">
        <v>137</v>
      </c>
      <c r="D442" s="28" t="n">
        <v>43945</v>
      </c>
      <c r="F442" s="19" t="inlineStr">
        <is>
          <t>en es fr de it pt ja ko ru 汉语 漢語</t>
        </is>
      </c>
      <c r="G442" s="19" t="n">
        <v>744</v>
      </c>
      <c r="H442" s="19">
        <f>MONTH(NOW())+12*YEAR(NOW())-MONTH(tbl_MTG_Set[[#This Row],[Released On]])-12*YEAR(tbl_MTG_Set[[#This Row],[Released On]])</f>
        <v/>
      </c>
      <c r="I442" s="19">
        <f>_xlfn.xlookup(tbl_MTG_Set[[#This Row],[Type Name]], tbl_MTG_Set_Type[Set Type], tbl_MTG_Set_Type[Index], "(Set Type not found)")</f>
        <v/>
      </c>
      <c r="J442" s="19">
        <f>_xlfn.xlookup(tbl_MTG_Set[[#This Row],[Type Name]], tbl_MTG_Set_Type[Set Type], tbl_MTG_Set_Type[Buy Window Month Start], "(Set Type not found)")</f>
        <v/>
      </c>
      <c r="K442" s="28">
        <f>tbl_MTG_Set[[#This Row],[Released On]]+tbl_MTG_Set[[#This Row],[Buy Window Month Start]]*365.25/12</f>
        <v/>
      </c>
      <c r="L442" s="19">
        <f>_xlfn.xlookup(tbl_MTG_Set[[#This Row],[Type Name]], tbl_MTG_Set_Type[Set Type], tbl_MTG_Set_Type[Buy Window Month End], "(Set Type not found)", 0, 1)</f>
        <v/>
      </c>
      <c r="M442" s="28">
        <f>tbl_MTG_Set[[#This Row],[Released On]]+tbl_MTG_Set[[#This Row],[Buy Window Month End]]*365.25/12</f>
        <v/>
      </c>
      <c r="N442" s="28">
        <f>AND(NOW()&gt;=tbl_MTG_Set[[#This Row],[Buy Window Start]], NOW()&lt;=tbl_MTG_Set[[#This Row],[Buy Window End]])</f>
        <v/>
      </c>
      <c r="O442" s="19">
        <f>_xlfn.xlookup(tbl_MTG_Set[[#This Row],[Type Name]], tbl_MTG_Set_Type[Set Type], tbl_MTG_Set_Type[Heavy Printing Window Month Start], "(Set Type not found)", 0, 1)</f>
        <v/>
      </c>
      <c r="P442" s="28">
        <f>tbl_MTG_Set[[#This Row],[Released On]]+tbl_MTG_Set[[#This Row],[Heavy Printing Window Month Start]]*365.25/12</f>
        <v/>
      </c>
      <c r="Q442" s="19">
        <f>_xlfn.xlookup(tbl_MTG_Set[[#This Row],[Type Name]], tbl_MTG_Set_Type[Set Type], tbl_MTG_Set_Type[Heavy Printing Window Month End], "(Set Type not found)", 0, 1)</f>
        <v/>
      </c>
      <c r="R442" s="28">
        <f>tbl_MTG_Set[[#This Row],[Released On]]+tbl_MTG_Set[[#This Row],[Heavy Printing Window Month End]]*365.25/12</f>
        <v/>
      </c>
      <c r="S442" s="28">
        <f>AND(NOW()&gt;=tbl_MTG_Set[[#This Row],[Heavy Printing Window Start]], NOW()&lt;=tbl_MTG_Set[[#This Row],[Heavy Printing Window End]])</f>
        <v/>
      </c>
      <c r="T442" s="19">
        <f>_xlfn.xlookup(tbl_MTG_Set[[#This Row],[Type Name]], tbl_MTG_Set_Type[Set Type], tbl_MTG_Set_Type[Sell Window Month Start], "(Set Type not found)", 0, 1)</f>
        <v/>
      </c>
      <c r="U442" s="28">
        <f>tbl_MTG_Set[[#This Row],[Released On]]+tbl_MTG_Set[[#This Row],[Sell Window Month Start]]*365.25/12</f>
        <v/>
      </c>
      <c r="V442" s="19">
        <f>_xlfn.xlookup(tbl_MTG_Set[[#This Row],[Type Name]], tbl_MTG_Set_Type[Set Type], tbl_MTG_Set_Type[Sell Window Month End], "(Set Type not found)", 0, 1)</f>
        <v/>
      </c>
      <c r="W442" s="28">
        <f>tbl_MTG_Set[[#This Row],[Released On]]+tbl_MTG_Set[[#This Row],[Sell Window Month End]]*365.25/12</f>
        <v/>
      </c>
      <c r="X442" s="28">
        <f>AND(NOW()&gt;=tbl_MTG_Set[[#This Row],[Sell Window Start]], NOW()&lt;=tbl_MTG_Set[[#This Row],[Sell Window End]])</f>
        <v/>
      </c>
      <c r="AG442" s="23" t="n"/>
      <c r="AH442" s="23" t="n"/>
      <c r="AJ442" s="23">
        <f t="array" ref="AJ442:AJ442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442" s="23">
        <f t="array" ref="AK442:AK442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442" s="24">
        <f>_xlfn.xlookup(tbl_MTG_Set[[#This Row],[Play Booster Box Product Id]], tbl_Product[Product Id], tbl_Product[Pack Size])</f>
        <v/>
      </c>
      <c r="AM442" s="23">
        <f>(tbl_MTG_Set[[#This Row],[Play Booster Box Cost]]+v_Item_Shipping_Cost_In)/tbl_MTG_Set[[#This Row],[Play Booster Box Size]]</f>
        <v/>
      </c>
      <c r="AN442" s="23" t="n"/>
      <c r="AO442" s="23" t="n"/>
      <c r="AP442" s="23" t="n"/>
      <c r="AQ442" s="23" t="n"/>
      <c r="AT442" s="23">
        <f>tbl_MTG_Set[[#This Row],[Play Booster Sell Price CardMarket]]*tbl_MTG_Set[[#This Row],[Play Booster Expected Market Value]]/tbl_MTG_Set[[#This Row],[Play Boost Sealed Market Value]]</f>
        <v/>
      </c>
    </row>
    <row r="443" ht="15" customHeight="1" s="20">
      <c r="A443" s="19" t="n">
        <v>400</v>
      </c>
      <c r="B443" s="19" t="inlineStr">
        <is>
          <t>Ikoria: Lair of Behemoths Tokens TIKO</t>
        </is>
      </c>
      <c r="C443" s="19" t="n">
        <v>14</v>
      </c>
      <c r="D443" s="28" t="n">
        <v>43945</v>
      </c>
      <c r="F443" s="19" t="inlineStr">
        <is>
          <t>en es fr de it pt ja ko ru 汉语 漢語</t>
        </is>
      </c>
      <c r="G443" s="19" t="n">
        <v>746</v>
      </c>
      <c r="H443" s="19">
        <f>MONTH(NOW())+12*YEAR(NOW())-MONTH(tbl_MTG_Set[[#This Row],[Released On]])-12*YEAR(tbl_MTG_Set[[#This Row],[Released On]])</f>
        <v/>
      </c>
      <c r="I443" s="19">
        <f>_xlfn.xlookup(tbl_MTG_Set[[#This Row],[Type Name]], tbl_MTG_Set_Type[Set Type], tbl_MTG_Set_Type[Index], "(Set Type not found)")</f>
        <v/>
      </c>
      <c r="J443" s="19">
        <f>_xlfn.xlookup(tbl_MTG_Set[[#This Row],[Type Name]], tbl_MTG_Set_Type[Set Type], tbl_MTG_Set_Type[Buy Window Month Start], "(Set Type not found)")</f>
        <v/>
      </c>
      <c r="K443" s="28">
        <f>tbl_MTG_Set[[#This Row],[Released On]]+tbl_MTG_Set[[#This Row],[Buy Window Month Start]]*365.25/12</f>
        <v/>
      </c>
      <c r="L443" s="19">
        <f>_xlfn.xlookup(tbl_MTG_Set[[#This Row],[Type Name]], tbl_MTG_Set_Type[Set Type], tbl_MTG_Set_Type[Buy Window Month End], "(Set Type not found)", 0, 1)</f>
        <v/>
      </c>
      <c r="M443" s="28">
        <f>tbl_MTG_Set[[#This Row],[Released On]]+tbl_MTG_Set[[#This Row],[Buy Window Month End]]*365.25/12</f>
        <v/>
      </c>
      <c r="N443" s="28">
        <f>AND(NOW()&gt;=tbl_MTG_Set[[#This Row],[Buy Window Start]], NOW()&lt;=tbl_MTG_Set[[#This Row],[Buy Window End]])</f>
        <v/>
      </c>
      <c r="O443" s="19">
        <f>_xlfn.xlookup(tbl_MTG_Set[[#This Row],[Type Name]], tbl_MTG_Set_Type[Set Type], tbl_MTG_Set_Type[Heavy Printing Window Month Start], "(Set Type not found)", 0, 1)</f>
        <v/>
      </c>
      <c r="P443" s="28">
        <f>tbl_MTG_Set[[#This Row],[Released On]]+tbl_MTG_Set[[#This Row],[Heavy Printing Window Month Start]]*365.25/12</f>
        <v/>
      </c>
      <c r="Q443" s="19">
        <f>_xlfn.xlookup(tbl_MTG_Set[[#This Row],[Type Name]], tbl_MTG_Set_Type[Set Type], tbl_MTG_Set_Type[Heavy Printing Window Month End], "(Set Type not found)", 0, 1)</f>
        <v/>
      </c>
      <c r="R443" s="28">
        <f>tbl_MTG_Set[[#This Row],[Released On]]+tbl_MTG_Set[[#This Row],[Heavy Printing Window Month End]]*365.25/12</f>
        <v/>
      </c>
      <c r="S443" s="28">
        <f>AND(NOW()&gt;=tbl_MTG_Set[[#This Row],[Heavy Printing Window Start]], NOW()&lt;=tbl_MTG_Set[[#This Row],[Heavy Printing Window End]])</f>
        <v/>
      </c>
      <c r="T443" s="19">
        <f>_xlfn.xlookup(tbl_MTG_Set[[#This Row],[Type Name]], tbl_MTG_Set_Type[Set Type], tbl_MTG_Set_Type[Sell Window Month Start], "(Set Type not found)", 0, 1)</f>
        <v/>
      </c>
      <c r="U443" s="28">
        <f>tbl_MTG_Set[[#This Row],[Released On]]+tbl_MTG_Set[[#This Row],[Sell Window Month Start]]*365.25/12</f>
        <v/>
      </c>
      <c r="V443" s="19">
        <f>_xlfn.xlookup(tbl_MTG_Set[[#This Row],[Type Name]], tbl_MTG_Set_Type[Set Type], tbl_MTG_Set_Type[Sell Window Month End], "(Set Type not found)", 0, 1)</f>
        <v/>
      </c>
      <c r="W443" s="28">
        <f>tbl_MTG_Set[[#This Row],[Released On]]+tbl_MTG_Set[[#This Row],[Sell Window Month End]]*365.25/12</f>
        <v/>
      </c>
      <c r="X443" s="28">
        <f>AND(NOW()&gt;=tbl_MTG_Set[[#This Row],[Sell Window Start]], NOW()&lt;=tbl_MTG_Set[[#This Row],[Sell Window End]])</f>
        <v/>
      </c>
      <c r="AG443" s="23" t="n"/>
      <c r="AH443" s="23" t="n"/>
      <c r="AJ443" s="23">
        <f t="array" ref="AJ443:AJ443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443" s="23">
        <f t="array" ref="AK443:AK443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443" s="24">
        <f>_xlfn.xlookup(tbl_MTG_Set[[#This Row],[Play Booster Box Product Id]], tbl_Product[Product Id], tbl_Product[Pack Size])</f>
        <v/>
      </c>
      <c r="AM443" s="23">
        <f>(tbl_MTG_Set[[#This Row],[Play Booster Box Cost]]+v_Item_Shipping_Cost_In)/tbl_MTG_Set[[#This Row],[Play Booster Box Size]]</f>
        <v/>
      </c>
      <c r="AN443" s="23" t="n"/>
      <c r="AO443" s="23" t="n"/>
      <c r="AP443" s="23" t="n"/>
      <c r="AQ443" s="23" t="n"/>
      <c r="AT443" s="23">
        <f>tbl_MTG_Set[[#This Row],[Play Booster Sell Price CardMarket]]*tbl_MTG_Set[[#This Row],[Play Booster Expected Market Value]]/tbl_MTG_Set[[#This Row],[Play Boost Sealed Market Value]]</f>
        <v/>
      </c>
    </row>
    <row r="444" ht="15" customHeight="1" s="20">
      <c r="A444" s="19" t="n">
        <v>716</v>
      </c>
      <c r="B444" s="19" t="inlineStr">
        <is>
          <t>Innistrad ISD</t>
        </is>
      </c>
      <c r="C444" s="19" t="n">
        <v>264</v>
      </c>
      <c r="D444" s="28" t="n">
        <v>40816</v>
      </c>
      <c r="F444" s="19" t="inlineStr">
        <is>
          <t>en es fr de it pt ja ko ru 汉语 漢語</t>
        </is>
      </c>
      <c r="G444" s="19" t="n">
        <v>1378</v>
      </c>
      <c r="H444" s="19">
        <f>MONTH(NOW())+12*YEAR(NOW())-MONTH(tbl_MTG_Set[[#This Row],[Released On]])-12*YEAR(tbl_MTG_Set[[#This Row],[Released On]])</f>
        <v/>
      </c>
      <c r="I444" s="19">
        <f>_xlfn.xlookup(tbl_MTG_Set[[#This Row],[Type Name]], tbl_MTG_Set_Type[Set Type], tbl_MTG_Set_Type[Index], "(Set Type not found)")</f>
        <v/>
      </c>
      <c r="J444" s="19">
        <f>_xlfn.xlookup(tbl_MTG_Set[[#This Row],[Type Name]], tbl_MTG_Set_Type[Set Type], tbl_MTG_Set_Type[Buy Window Month Start], "(Set Type not found)")</f>
        <v/>
      </c>
      <c r="K444" s="28">
        <f>tbl_MTG_Set[[#This Row],[Released On]]+tbl_MTG_Set[[#This Row],[Buy Window Month Start]]*365.25/12</f>
        <v/>
      </c>
      <c r="L444" s="19">
        <f>_xlfn.xlookup(tbl_MTG_Set[[#This Row],[Type Name]], tbl_MTG_Set_Type[Set Type], tbl_MTG_Set_Type[Buy Window Month End], "(Set Type not found)", 0, 1)</f>
        <v/>
      </c>
      <c r="M444" s="28">
        <f>tbl_MTG_Set[[#This Row],[Released On]]+tbl_MTG_Set[[#This Row],[Buy Window Month End]]*365.25/12</f>
        <v/>
      </c>
      <c r="N444" s="28">
        <f>AND(NOW()&gt;=tbl_MTG_Set[[#This Row],[Buy Window Start]], NOW()&lt;=tbl_MTG_Set[[#This Row],[Buy Window End]])</f>
        <v/>
      </c>
      <c r="O444" s="19">
        <f>_xlfn.xlookup(tbl_MTG_Set[[#This Row],[Type Name]], tbl_MTG_Set_Type[Set Type], tbl_MTG_Set_Type[Heavy Printing Window Month Start], "(Set Type not found)", 0, 1)</f>
        <v/>
      </c>
      <c r="P444" s="28">
        <f>tbl_MTG_Set[[#This Row],[Released On]]+tbl_MTG_Set[[#This Row],[Heavy Printing Window Month Start]]*365.25/12</f>
        <v/>
      </c>
      <c r="Q444" s="19">
        <f>_xlfn.xlookup(tbl_MTG_Set[[#This Row],[Type Name]], tbl_MTG_Set_Type[Set Type], tbl_MTG_Set_Type[Heavy Printing Window Month End], "(Set Type not found)", 0, 1)</f>
        <v/>
      </c>
      <c r="R444" s="28">
        <f>tbl_MTG_Set[[#This Row],[Released On]]+tbl_MTG_Set[[#This Row],[Heavy Printing Window Month End]]*365.25/12</f>
        <v/>
      </c>
      <c r="S444" s="28">
        <f>AND(NOW()&gt;=tbl_MTG_Set[[#This Row],[Heavy Printing Window Start]], NOW()&lt;=tbl_MTG_Set[[#This Row],[Heavy Printing Window End]])</f>
        <v/>
      </c>
      <c r="T444" s="19">
        <f>_xlfn.xlookup(tbl_MTG_Set[[#This Row],[Type Name]], tbl_MTG_Set_Type[Set Type], tbl_MTG_Set_Type[Sell Window Month Start], "(Set Type not found)", 0, 1)</f>
        <v/>
      </c>
      <c r="U444" s="28">
        <f>tbl_MTG_Set[[#This Row],[Released On]]+tbl_MTG_Set[[#This Row],[Sell Window Month Start]]*365.25/12</f>
        <v/>
      </c>
      <c r="V444" s="19">
        <f>_xlfn.xlookup(tbl_MTG_Set[[#This Row],[Type Name]], tbl_MTG_Set_Type[Set Type], tbl_MTG_Set_Type[Sell Window Month End], "(Set Type not found)", 0, 1)</f>
        <v/>
      </c>
      <c r="W444" s="28">
        <f>tbl_MTG_Set[[#This Row],[Released On]]+tbl_MTG_Set[[#This Row],[Sell Window Month End]]*365.25/12</f>
        <v/>
      </c>
      <c r="X444" s="28">
        <f>AND(NOW()&gt;=tbl_MTG_Set[[#This Row],[Sell Window Start]], NOW()&lt;=tbl_MTG_Set[[#This Row],[Sell Window End]])</f>
        <v/>
      </c>
      <c r="AG444" s="23" t="n"/>
      <c r="AH444" s="23" t="n"/>
      <c r="AJ444" s="23">
        <f t="array" ref="AJ444:AJ444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444" s="23">
        <f t="array" ref="AK444:AK444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444" s="24">
        <f>_xlfn.xlookup(tbl_MTG_Set[[#This Row],[Play Booster Box Product Id]], tbl_Product[Product Id], tbl_Product[Pack Size])</f>
        <v/>
      </c>
      <c r="AM444" s="23">
        <f>(tbl_MTG_Set[[#This Row],[Play Booster Box Cost]]+v_Item_Shipping_Cost_In)/tbl_MTG_Set[[#This Row],[Play Booster Box Size]]</f>
        <v/>
      </c>
      <c r="AN444" s="23" t="n"/>
      <c r="AO444" s="23" t="n"/>
      <c r="AP444" s="23" t="n"/>
      <c r="AQ444" s="23" t="n"/>
      <c r="AT444" s="23">
        <f>tbl_MTG_Set[[#This Row],[Play Booster Sell Price CardMarket]]*tbl_MTG_Set[[#This Row],[Play Booster Expected Market Value]]/tbl_MTG_Set[[#This Row],[Play Boost Sealed Market Value]]</f>
        <v/>
      </c>
    </row>
    <row r="445" ht="15" customHeight="1" s="20">
      <c r="A445" s="19" t="n">
        <v>717</v>
      </c>
      <c r="B445" s="19" t="inlineStr">
        <is>
          <t>Innistrad Promos PISD</t>
        </is>
      </c>
      <c r="C445" s="19" t="n">
        <v>5</v>
      </c>
      <c r="D445" s="28" t="n">
        <v>40810</v>
      </c>
      <c r="F445" s="19" t="inlineStr">
        <is>
          <t>en es fr de it pt ja ko ru 汉语 漢語</t>
        </is>
      </c>
      <c r="G445" s="19" t="n">
        <v>1380</v>
      </c>
      <c r="H445" s="19">
        <f>MONTH(NOW())+12*YEAR(NOW())-MONTH(tbl_MTG_Set[[#This Row],[Released On]])-12*YEAR(tbl_MTG_Set[[#This Row],[Released On]])</f>
        <v/>
      </c>
      <c r="I445" s="19">
        <f>_xlfn.xlookup(tbl_MTG_Set[[#This Row],[Type Name]], tbl_MTG_Set_Type[Set Type], tbl_MTG_Set_Type[Index], "(Set Type not found)")</f>
        <v/>
      </c>
      <c r="J445" s="19">
        <f>_xlfn.xlookup(tbl_MTG_Set[[#This Row],[Type Name]], tbl_MTG_Set_Type[Set Type], tbl_MTG_Set_Type[Buy Window Month Start], "(Set Type not found)")</f>
        <v/>
      </c>
      <c r="K445" s="28">
        <f>tbl_MTG_Set[[#This Row],[Released On]]+tbl_MTG_Set[[#This Row],[Buy Window Month Start]]*365.25/12</f>
        <v/>
      </c>
      <c r="L445" s="19">
        <f>_xlfn.xlookup(tbl_MTG_Set[[#This Row],[Type Name]], tbl_MTG_Set_Type[Set Type], tbl_MTG_Set_Type[Buy Window Month End], "(Set Type not found)", 0, 1)</f>
        <v/>
      </c>
      <c r="M445" s="28">
        <f>tbl_MTG_Set[[#This Row],[Released On]]+tbl_MTG_Set[[#This Row],[Buy Window Month End]]*365.25/12</f>
        <v/>
      </c>
      <c r="N445" s="28">
        <f>AND(NOW()&gt;=tbl_MTG_Set[[#This Row],[Buy Window Start]], NOW()&lt;=tbl_MTG_Set[[#This Row],[Buy Window End]])</f>
        <v/>
      </c>
      <c r="O445" s="19">
        <f>_xlfn.xlookup(tbl_MTG_Set[[#This Row],[Type Name]], tbl_MTG_Set_Type[Set Type], tbl_MTG_Set_Type[Heavy Printing Window Month Start], "(Set Type not found)", 0, 1)</f>
        <v/>
      </c>
      <c r="P445" s="28">
        <f>tbl_MTG_Set[[#This Row],[Released On]]+tbl_MTG_Set[[#This Row],[Heavy Printing Window Month Start]]*365.25/12</f>
        <v/>
      </c>
      <c r="Q445" s="19">
        <f>_xlfn.xlookup(tbl_MTG_Set[[#This Row],[Type Name]], tbl_MTG_Set_Type[Set Type], tbl_MTG_Set_Type[Heavy Printing Window Month End], "(Set Type not found)", 0, 1)</f>
        <v/>
      </c>
      <c r="R445" s="28">
        <f>tbl_MTG_Set[[#This Row],[Released On]]+tbl_MTG_Set[[#This Row],[Heavy Printing Window Month End]]*365.25/12</f>
        <v/>
      </c>
      <c r="S445" s="28">
        <f>AND(NOW()&gt;=tbl_MTG_Set[[#This Row],[Heavy Printing Window Start]], NOW()&lt;=tbl_MTG_Set[[#This Row],[Heavy Printing Window End]])</f>
        <v/>
      </c>
      <c r="T445" s="19">
        <f>_xlfn.xlookup(tbl_MTG_Set[[#This Row],[Type Name]], tbl_MTG_Set_Type[Set Type], tbl_MTG_Set_Type[Sell Window Month Start], "(Set Type not found)", 0, 1)</f>
        <v/>
      </c>
      <c r="U445" s="28">
        <f>tbl_MTG_Set[[#This Row],[Released On]]+tbl_MTG_Set[[#This Row],[Sell Window Month Start]]*365.25/12</f>
        <v/>
      </c>
      <c r="V445" s="19">
        <f>_xlfn.xlookup(tbl_MTG_Set[[#This Row],[Type Name]], tbl_MTG_Set_Type[Set Type], tbl_MTG_Set_Type[Sell Window Month End], "(Set Type not found)", 0, 1)</f>
        <v/>
      </c>
      <c r="W445" s="28">
        <f>tbl_MTG_Set[[#This Row],[Released On]]+tbl_MTG_Set[[#This Row],[Sell Window Month End]]*365.25/12</f>
        <v/>
      </c>
      <c r="X445" s="28">
        <f>AND(NOW()&gt;=tbl_MTG_Set[[#This Row],[Sell Window Start]], NOW()&lt;=tbl_MTG_Set[[#This Row],[Sell Window End]])</f>
        <v/>
      </c>
      <c r="AG445" s="23" t="n"/>
      <c r="AH445" s="23" t="n"/>
      <c r="AJ445" s="23">
        <f t="array" ref="AJ445:AJ445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445" s="23">
        <f t="array" ref="AK445:AK445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445" s="24">
        <f>_xlfn.xlookup(tbl_MTG_Set[[#This Row],[Play Booster Box Product Id]], tbl_Product[Product Id], tbl_Product[Pack Size])</f>
        <v/>
      </c>
      <c r="AM445" s="23">
        <f>(tbl_MTG_Set[[#This Row],[Play Booster Box Cost]]+v_Item_Shipping_Cost_In)/tbl_MTG_Set[[#This Row],[Play Booster Box Size]]</f>
        <v/>
      </c>
      <c r="AN445" s="23" t="n"/>
      <c r="AO445" s="23" t="n"/>
      <c r="AP445" s="23" t="n"/>
      <c r="AQ445" s="23" t="n"/>
      <c r="AT445" s="23">
        <f>tbl_MTG_Set[[#This Row],[Play Booster Sell Price CardMarket]]*tbl_MTG_Set[[#This Row],[Play Booster Expected Market Value]]/tbl_MTG_Set[[#This Row],[Play Boost Sealed Market Value]]</f>
        <v/>
      </c>
    </row>
    <row r="446" ht="15" customHeight="1" s="20">
      <c r="A446" s="19" t="n">
        <v>68</v>
      </c>
      <c r="B446" s="19" t="inlineStr">
        <is>
          <t>Innistrad Remastered Art Series AINR</t>
        </is>
      </c>
      <c r="C446" s="19" t="n">
        <v>25</v>
      </c>
      <c r="D446" s="28" t="n">
        <v>45681</v>
      </c>
      <c r="E446" s="19" t="inlineStr">
        <is>
          <t>Remastered</t>
        </is>
      </c>
      <c r="F446" s="19" t="inlineStr">
        <is>
          <t>en es fr de it pt ja ko ru 汉语 漢語</t>
        </is>
      </c>
      <c r="G446" s="19" t="n">
        <v>82</v>
      </c>
      <c r="H446" s="19">
        <f>MONTH(NOW())+12*YEAR(NOW())-MONTH(tbl_MTG_Set[[#This Row],[Released On]])-12*YEAR(tbl_MTG_Set[[#This Row],[Released On]])</f>
        <v/>
      </c>
      <c r="I446" s="19">
        <f>_xlfn.xlookup(tbl_MTG_Set[[#This Row],[Type Name]], tbl_MTG_Set_Type[Set Type], tbl_MTG_Set_Type[Index], "(Set Type not found)")</f>
        <v/>
      </c>
      <c r="J446" s="19">
        <f>_xlfn.xlookup(tbl_MTG_Set[[#This Row],[Type Name]], tbl_MTG_Set_Type[Set Type], tbl_MTG_Set_Type[Buy Window Month Start], "(Set Type not found)")</f>
        <v/>
      </c>
      <c r="K446" s="28">
        <f>tbl_MTG_Set[[#This Row],[Released On]]+tbl_MTG_Set[[#This Row],[Buy Window Month Start]]*365.25/12</f>
        <v/>
      </c>
      <c r="L446" s="19">
        <f>_xlfn.xlookup(tbl_MTG_Set[[#This Row],[Type Name]], tbl_MTG_Set_Type[Set Type], tbl_MTG_Set_Type[Buy Window Month End], "(Set Type not found)", 0, 1)</f>
        <v/>
      </c>
      <c r="M446" s="28">
        <f>tbl_MTG_Set[[#This Row],[Released On]]+tbl_MTG_Set[[#This Row],[Buy Window Month End]]*365.25/12</f>
        <v/>
      </c>
      <c r="N446" s="28">
        <f>AND(NOW()&gt;=tbl_MTG_Set[[#This Row],[Buy Window Start]], NOW()&lt;=tbl_MTG_Set[[#This Row],[Buy Window End]])</f>
        <v/>
      </c>
      <c r="O446" s="19">
        <f>_xlfn.xlookup(tbl_MTG_Set[[#This Row],[Type Name]], tbl_MTG_Set_Type[Set Type], tbl_MTG_Set_Type[Heavy Printing Window Month Start], "(Set Type not found)", 0, 1)</f>
        <v/>
      </c>
      <c r="P446" s="28">
        <f>tbl_MTG_Set[[#This Row],[Released On]]+tbl_MTG_Set[[#This Row],[Heavy Printing Window Month Start]]*365.25/12</f>
        <v/>
      </c>
      <c r="Q446" s="19">
        <f>_xlfn.xlookup(tbl_MTG_Set[[#This Row],[Type Name]], tbl_MTG_Set_Type[Set Type], tbl_MTG_Set_Type[Heavy Printing Window Month End], "(Set Type not found)", 0, 1)</f>
        <v/>
      </c>
      <c r="R446" s="28">
        <f>tbl_MTG_Set[[#This Row],[Released On]]+tbl_MTG_Set[[#This Row],[Heavy Printing Window Month End]]*365.25/12</f>
        <v/>
      </c>
      <c r="S446" s="28">
        <f>AND(NOW()&gt;=tbl_MTG_Set[[#This Row],[Heavy Printing Window Start]], NOW()&lt;=tbl_MTG_Set[[#This Row],[Heavy Printing Window End]])</f>
        <v/>
      </c>
      <c r="T446" s="19">
        <f>_xlfn.xlookup(tbl_MTG_Set[[#This Row],[Type Name]], tbl_MTG_Set_Type[Set Type], tbl_MTG_Set_Type[Sell Window Month Start], "(Set Type not found)", 0, 1)</f>
        <v/>
      </c>
      <c r="U446" s="28">
        <f>tbl_MTG_Set[[#This Row],[Released On]]+tbl_MTG_Set[[#This Row],[Sell Window Month Start]]*365.25/12</f>
        <v/>
      </c>
      <c r="V446" s="19">
        <f>_xlfn.xlookup(tbl_MTG_Set[[#This Row],[Type Name]], tbl_MTG_Set_Type[Set Type], tbl_MTG_Set_Type[Sell Window Month End], "(Set Type not found)", 0, 1)</f>
        <v/>
      </c>
      <c r="W446" s="28">
        <f>tbl_MTG_Set[[#This Row],[Released On]]+tbl_MTG_Set[[#This Row],[Sell Window Month End]]*365.25/12</f>
        <v/>
      </c>
      <c r="X446" s="28">
        <f>AND(NOW()&gt;=tbl_MTG_Set[[#This Row],[Sell Window Start]], NOW()&lt;=tbl_MTG_Set[[#This Row],[Sell Window End]])</f>
        <v/>
      </c>
      <c r="AG446" s="23" t="n"/>
      <c r="AH446" s="23" t="n"/>
      <c r="AJ446" s="23">
        <f t="array" ref="AJ446:AJ446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446" s="23">
        <f t="array" ref="AK446:AK446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446" s="24">
        <f>_xlfn.xlookup(tbl_MTG_Set[[#This Row],[Play Booster Box Product Id]], tbl_Product[Product Id], tbl_Product[Pack Size])</f>
        <v/>
      </c>
      <c r="AM446" s="23">
        <f>(tbl_MTG_Set[[#This Row],[Play Booster Box Cost]]+v_Item_Shipping_Cost_In)/tbl_MTG_Set[[#This Row],[Play Booster Box Size]]</f>
        <v/>
      </c>
      <c r="AN446" s="23" t="n"/>
      <c r="AO446" s="23" t="n"/>
      <c r="AP446" s="23" t="n"/>
      <c r="AQ446" s="23" t="n"/>
      <c r="AT446" s="23">
        <f>tbl_MTG_Set[[#This Row],[Play Booster Sell Price CardMarket]]*tbl_MTG_Set[[#This Row],[Play Booster Expected Market Value]]/tbl_MTG_Set[[#This Row],[Play Boost Sealed Market Value]]</f>
        <v/>
      </c>
    </row>
    <row r="447" ht="15" customHeight="1" s="20">
      <c r="A447" s="19" t="n">
        <v>110</v>
      </c>
      <c r="B447" s="19" t="inlineStr">
        <is>
          <t>Outlaws of Thunder Junction OTJ</t>
        </is>
      </c>
      <c r="C447" s="19" t="n">
        <v>374</v>
      </c>
      <c r="D447" s="28" t="n">
        <v>45401</v>
      </c>
      <c r="E447" s="19" t="inlineStr">
        <is>
          <t>Standard Expansion</t>
        </is>
      </c>
      <c r="F447" s="19" t="inlineStr">
        <is>
          <t>en es fr de it pt ja ko ru 汉语 漢語</t>
        </is>
      </c>
      <c r="G447" s="19" t="n">
        <v>166</v>
      </c>
      <c r="H447" s="19">
        <f>MONTH(NOW())+12*YEAR(NOW())-MONTH(tbl_MTG_Set[[#This Row],[Released On]])-12*YEAR(tbl_MTG_Set[[#This Row],[Released On]])</f>
        <v/>
      </c>
      <c r="I447" s="19">
        <f>_xlfn.xlookup(tbl_MTG_Set[[#This Row],[Type Name]], tbl_MTG_Set_Type[Set Type], tbl_MTG_Set_Type[Index], "(Set Type not found)")</f>
        <v/>
      </c>
      <c r="J447" s="19">
        <f>_xlfn.xlookup(tbl_MTG_Set[[#This Row],[Type Name]], tbl_MTG_Set_Type[Set Type], tbl_MTG_Set_Type[Buy Window Month Start], "(Set Type not found)")</f>
        <v/>
      </c>
      <c r="K447" s="28">
        <f>tbl_MTG_Set[[#This Row],[Released On]]+tbl_MTG_Set[[#This Row],[Buy Window Month Start]]*365.25/12</f>
        <v/>
      </c>
      <c r="L447" s="19">
        <f>_xlfn.xlookup(tbl_MTG_Set[[#This Row],[Type Name]], tbl_MTG_Set_Type[Set Type], tbl_MTG_Set_Type[Buy Window Month End], "(Set Type not found)", 0, 1)</f>
        <v/>
      </c>
      <c r="M447" s="28">
        <f>tbl_MTG_Set[[#This Row],[Released On]]+tbl_MTG_Set[[#This Row],[Buy Window Month End]]*365.25/12</f>
        <v/>
      </c>
      <c r="N447" s="28">
        <f>AND(NOW()&gt;=tbl_MTG_Set[[#This Row],[Buy Window Start]], NOW()&lt;=tbl_MTG_Set[[#This Row],[Buy Window End]])</f>
        <v/>
      </c>
      <c r="O447" s="19">
        <f>_xlfn.xlookup(tbl_MTG_Set[[#This Row],[Type Name]], tbl_MTG_Set_Type[Set Type], tbl_MTG_Set_Type[Heavy Printing Window Month Start], "(Set Type not found)", 0, 1)</f>
        <v/>
      </c>
      <c r="P447" s="28">
        <f>tbl_MTG_Set[[#This Row],[Released On]]+tbl_MTG_Set[[#This Row],[Heavy Printing Window Month Start]]*365.25/12</f>
        <v/>
      </c>
      <c r="Q447" s="19">
        <f>_xlfn.xlookup(tbl_MTG_Set[[#This Row],[Type Name]], tbl_MTG_Set_Type[Set Type], tbl_MTG_Set_Type[Heavy Printing Window Month End], "(Set Type not found)", 0, 1)</f>
        <v/>
      </c>
      <c r="R447" s="28">
        <f>tbl_MTG_Set[[#This Row],[Released On]]+tbl_MTG_Set[[#This Row],[Heavy Printing Window Month End]]*365.25/12</f>
        <v/>
      </c>
      <c r="S447" s="28">
        <f>AND(NOW()&gt;=tbl_MTG_Set[[#This Row],[Heavy Printing Window Start]], NOW()&lt;=tbl_MTG_Set[[#This Row],[Heavy Printing Window End]])</f>
        <v/>
      </c>
      <c r="T447" s="19">
        <f>_xlfn.xlookup(tbl_MTG_Set[[#This Row],[Type Name]], tbl_MTG_Set_Type[Set Type], tbl_MTG_Set_Type[Sell Window Month Start], "(Set Type not found)", 0, 1)</f>
        <v/>
      </c>
      <c r="U447" s="28">
        <f>tbl_MTG_Set[[#This Row],[Released On]]+tbl_MTG_Set[[#This Row],[Sell Window Month Start]]*365.25/12</f>
        <v/>
      </c>
      <c r="V447" s="19">
        <f>_xlfn.xlookup(tbl_MTG_Set[[#This Row],[Type Name]], tbl_MTG_Set_Type[Set Type], tbl_MTG_Set_Type[Sell Window Month End], "(Set Type not found)", 0, 1)</f>
        <v/>
      </c>
      <c r="W447" s="28">
        <f>tbl_MTG_Set[[#This Row],[Released On]]+tbl_MTG_Set[[#This Row],[Sell Window Month End]]*365.25/12</f>
        <v/>
      </c>
      <c r="X447" s="28">
        <f>AND(NOW()&gt;=tbl_MTG_Set[[#This Row],[Sell Window Start]], NOW()&lt;=tbl_MTG_Set[[#This Row],[Sell Window End]])</f>
        <v/>
      </c>
      <c r="Y447" s="23" t="n">
        <v>116</v>
      </c>
      <c r="Z447" s="23" t="n">
        <v>137</v>
      </c>
      <c r="AD447" s="23">
        <f>(Y447+96/20)/36</f>
        <v/>
      </c>
      <c r="AE447" s="23">
        <f>(Z447+96/20)/36</f>
        <v/>
      </c>
      <c r="AG447" s="23" t="n"/>
      <c r="AH447" s="23" t="n"/>
      <c r="AI447" s="24" t="n">
        <v>56</v>
      </c>
      <c r="AJ447" s="23">
        <f t="array" ref="AJ447:AJ447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447" s="23">
        <f t="array" ref="AK447:AK447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447" s="24">
        <f>_xlfn.xlookup(tbl_MTG_Set[[#This Row],[Play Booster Box Product Id]], tbl_Product[Product Id], tbl_Product[Pack Size])</f>
        <v/>
      </c>
      <c r="AM447" s="23">
        <f>(tbl_MTG_Set[[#This Row],[Play Booster Box Cost]]+v_Item_Shipping_Cost_In)/tbl_MTG_Set[[#This Row],[Play Booster Box Size]]</f>
        <v/>
      </c>
      <c r="AN447" s="23" t="n">
        <v>4.45</v>
      </c>
      <c r="AO447" s="23" t="n">
        <v>5</v>
      </c>
      <c r="AP447" s="23">
        <f>IF(ISERROR(tbl_MTG_Set[[#This Row],[Play Booster Sell Price CardMarket]]-tbl_MTG_Set[[#This Row],[Play Booster Cost]]-v_Item_Shipping_Cost_Out), -999, tbl_MTG_Set[[#This Row],[Play Booster Sell Price CardMarket]]-tbl_MTG_Set[[#This Row],[Play Booster Cost]]-v_Item_Shipping_Cost_Out)</f>
        <v/>
      </c>
      <c r="AQ447" s="19" t="inlineStr">
        <is>
          <t>https://www.mtgstocks.com/sets/1901-outlaws-of-thunder-junction#ev</t>
        </is>
      </c>
      <c r="AT447" s="23">
        <f>tbl_MTG_Set[[#This Row],[Play Booster Sell Price CardMarket]]*tbl_MTG_Set[[#This Row],[Play Booster Expected Market Value]]/tbl_MTG_Set[[#This Row],[Play Boost Sealed Market Value]]</f>
        <v/>
      </c>
    </row>
    <row r="448" ht="15" customHeight="1" s="20">
      <c r="A448" s="19" t="n">
        <v>67</v>
      </c>
      <c r="B448" s="19" t="inlineStr">
        <is>
          <t>Innistrad Remastered Tokens TINR</t>
        </is>
      </c>
      <c r="C448" s="19" t="n">
        <v>27</v>
      </c>
      <c r="D448" s="28" t="n">
        <v>45681</v>
      </c>
      <c r="E448" s="19" t="inlineStr">
        <is>
          <t>Remastered</t>
        </is>
      </c>
      <c r="F448" s="19" t="inlineStr">
        <is>
          <t>en es fr de it pt ja ko ru 汉语 漢語</t>
        </is>
      </c>
      <c r="G448" s="19" t="n">
        <v>80</v>
      </c>
      <c r="H448" s="19">
        <f>MONTH(NOW())+12*YEAR(NOW())-MONTH(tbl_MTG_Set[[#This Row],[Released On]])-12*YEAR(tbl_MTG_Set[[#This Row],[Released On]])</f>
        <v/>
      </c>
      <c r="I448" s="19">
        <f>_xlfn.xlookup(tbl_MTG_Set[[#This Row],[Type Name]], tbl_MTG_Set_Type[Set Type], tbl_MTG_Set_Type[Index], "(Set Type not found)")</f>
        <v/>
      </c>
      <c r="J448" s="19">
        <f>_xlfn.xlookup(tbl_MTG_Set[[#This Row],[Type Name]], tbl_MTG_Set_Type[Set Type], tbl_MTG_Set_Type[Buy Window Month Start], "(Set Type not found)")</f>
        <v/>
      </c>
      <c r="K448" s="28">
        <f>tbl_MTG_Set[[#This Row],[Released On]]+tbl_MTG_Set[[#This Row],[Buy Window Month Start]]*365.25/12</f>
        <v/>
      </c>
      <c r="L448" s="19">
        <f>_xlfn.xlookup(tbl_MTG_Set[[#This Row],[Type Name]], tbl_MTG_Set_Type[Set Type], tbl_MTG_Set_Type[Buy Window Month End], "(Set Type not found)", 0, 1)</f>
        <v/>
      </c>
      <c r="M448" s="28">
        <f>tbl_MTG_Set[[#This Row],[Released On]]+tbl_MTG_Set[[#This Row],[Buy Window Month End]]*365.25/12</f>
        <v/>
      </c>
      <c r="N448" s="28">
        <f>AND(NOW()&gt;=tbl_MTG_Set[[#This Row],[Buy Window Start]], NOW()&lt;=tbl_MTG_Set[[#This Row],[Buy Window End]])</f>
        <v/>
      </c>
      <c r="O448" s="19">
        <f>_xlfn.xlookup(tbl_MTG_Set[[#This Row],[Type Name]], tbl_MTG_Set_Type[Set Type], tbl_MTG_Set_Type[Heavy Printing Window Month Start], "(Set Type not found)", 0, 1)</f>
        <v/>
      </c>
      <c r="P448" s="28">
        <f>tbl_MTG_Set[[#This Row],[Released On]]+tbl_MTG_Set[[#This Row],[Heavy Printing Window Month Start]]*365.25/12</f>
        <v/>
      </c>
      <c r="Q448" s="19">
        <f>_xlfn.xlookup(tbl_MTG_Set[[#This Row],[Type Name]], tbl_MTG_Set_Type[Set Type], tbl_MTG_Set_Type[Heavy Printing Window Month End], "(Set Type not found)", 0, 1)</f>
        <v/>
      </c>
      <c r="R448" s="28">
        <f>tbl_MTG_Set[[#This Row],[Released On]]+tbl_MTG_Set[[#This Row],[Heavy Printing Window Month End]]*365.25/12</f>
        <v/>
      </c>
      <c r="S448" s="28">
        <f>AND(NOW()&gt;=tbl_MTG_Set[[#This Row],[Heavy Printing Window Start]], NOW()&lt;=tbl_MTG_Set[[#This Row],[Heavy Printing Window End]])</f>
        <v/>
      </c>
      <c r="T448" s="19">
        <f>_xlfn.xlookup(tbl_MTG_Set[[#This Row],[Type Name]], tbl_MTG_Set_Type[Set Type], tbl_MTG_Set_Type[Sell Window Month Start], "(Set Type not found)", 0, 1)</f>
        <v/>
      </c>
      <c r="U448" s="28">
        <f>tbl_MTG_Set[[#This Row],[Released On]]+tbl_MTG_Set[[#This Row],[Sell Window Month Start]]*365.25/12</f>
        <v/>
      </c>
      <c r="V448" s="19">
        <f>_xlfn.xlookup(tbl_MTG_Set[[#This Row],[Type Name]], tbl_MTG_Set_Type[Set Type], tbl_MTG_Set_Type[Sell Window Month End], "(Set Type not found)", 0, 1)</f>
        <v/>
      </c>
      <c r="W448" s="28">
        <f>tbl_MTG_Set[[#This Row],[Released On]]+tbl_MTG_Set[[#This Row],[Sell Window Month End]]*365.25/12</f>
        <v/>
      </c>
      <c r="X448" s="28">
        <f>AND(NOW()&gt;=tbl_MTG_Set[[#This Row],[Sell Window Start]], NOW()&lt;=tbl_MTG_Set[[#This Row],[Sell Window End]])</f>
        <v/>
      </c>
      <c r="AG448" s="23" t="n"/>
      <c r="AH448" s="23" t="n"/>
      <c r="AJ448" s="23">
        <f t="array" ref="AJ448:AJ448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448" s="23">
        <f t="array" ref="AK448:AK448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448" s="24">
        <f>_xlfn.xlookup(tbl_MTG_Set[[#This Row],[Play Booster Box Product Id]], tbl_Product[Product Id], tbl_Product[Pack Size])</f>
        <v/>
      </c>
      <c r="AM448" s="23">
        <f>(tbl_MTG_Set[[#This Row],[Play Booster Box Cost]]+v_Item_Shipping_Cost_In)/tbl_MTG_Set[[#This Row],[Play Booster Box Size]]</f>
        <v/>
      </c>
      <c r="AN448" s="23" t="n"/>
      <c r="AO448" s="23" t="n"/>
      <c r="AP448" s="23" t="n"/>
      <c r="AQ448" s="23" t="n"/>
      <c r="AT448" s="23">
        <f>tbl_MTG_Set[[#This Row],[Play Booster Sell Price CardMarket]]*tbl_MTG_Set[[#This Row],[Play Booster Expected Market Value]]/tbl_MTG_Set[[#This Row],[Play Boost Sealed Market Value]]</f>
        <v/>
      </c>
    </row>
    <row r="449" ht="15" customHeight="1" s="20">
      <c r="A449" s="19" t="n">
        <v>718</v>
      </c>
      <c r="B449" s="19" t="inlineStr">
        <is>
          <t>Innistrad Tokens TISD</t>
        </is>
      </c>
      <c r="C449" s="19" t="n">
        <v>13</v>
      </c>
      <c r="D449" s="28" t="n">
        <v>40816</v>
      </c>
      <c r="E449" s="19" t="inlineStr">
        <is>
          <t>Standard Expansion</t>
        </is>
      </c>
      <c r="F449" s="19" t="inlineStr">
        <is>
          <t>en es fr de it pt ja ko ru 汉语 漢語</t>
        </is>
      </c>
      <c r="G449" s="19" t="n">
        <v>1382</v>
      </c>
      <c r="H449" s="19">
        <f>MONTH(NOW())+12*YEAR(NOW())-MONTH(tbl_MTG_Set[[#This Row],[Released On]])-12*YEAR(tbl_MTG_Set[[#This Row],[Released On]])</f>
        <v/>
      </c>
      <c r="I449" s="19">
        <f>_xlfn.xlookup(tbl_MTG_Set[[#This Row],[Type Name]], tbl_MTG_Set_Type[Set Type], tbl_MTG_Set_Type[Index], "(Set Type not found)")</f>
        <v/>
      </c>
      <c r="J449" s="19">
        <f>_xlfn.xlookup(tbl_MTG_Set[[#This Row],[Type Name]], tbl_MTG_Set_Type[Set Type], tbl_MTG_Set_Type[Buy Window Month Start], "(Set Type not found)")</f>
        <v/>
      </c>
      <c r="K449" s="28">
        <f>tbl_MTG_Set[[#This Row],[Released On]]+tbl_MTG_Set[[#This Row],[Buy Window Month Start]]*365.25/12</f>
        <v/>
      </c>
      <c r="L449" s="19">
        <f>_xlfn.xlookup(tbl_MTG_Set[[#This Row],[Type Name]], tbl_MTG_Set_Type[Set Type], tbl_MTG_Set_Type[Buy Window Month End], "(Set Type not found)", 0, 1)</f>
        <v/>
      </c>
      <c r="M449" s="28">
        <f>tbl_MTG_Set[[#This Row],[Released On]]+tbl_MTG_Set[[#This Row],[Buy Window Month End]]*365.25/12</f>
        <v/>
      </c>
      <c r="N449" s="28">
        <f>AND(NOW()&gt;=tbl_MTG_Set[[#This Row],[Buy Window Start]], NOW()&lt;=tbl_MTG_Set[[#This Row],[Buy Window End]])</f>
        <v/>
      </c>
      <c r="O449" s="19">
        <f>_xlfn.xlookup(tbl_MTG_Set[[#This Row],[Type Name]], tbl_MTG_Set_Type[Set Type], tbl_MTG_Set_Type[Heavy Printing Window Month Start], "(Set Type not found)", 0, 1)</f>
        <v/>
      </c>
      <c r="P449" s="28">
        <f>tbl_MTG_Set[[#This Row],[Released On]]+tbl_MTG_Set[[#This Row],[Heavy Printing Window Month Start]]*365.25/12</f>
        <v/>
      </c>
      <c r="Q449" s="19">
        <f>_xlfn.xlookup(tbl_MTG_Set[[#This Row],[Type Name]], tbl_MTG_Set_Type[Set Type], tbl_MTG_Set_Type[Heavy Printing Window Month End], "(Set Type not found)", 0, 1)</f>
        <v/>
      </c>
      <c r="R449" s="28">
        <f>tbl_MTG_Set[[#This Row],[Released On]]+tbl_MTG_Set[[#This Row],[Heavy Printing Window Month End]]*365.25/12</f>
        <v/>
      </c>
      <c r="S449" s="28">
        <f>AND(NOW()&gt;=tbl_MTG_Set[[#This Row],[Heavy Printing Window Start]], NOW()&lt;=tbl_MTG_Set[[#This Row],[Heavy Printing Window End]])</f>
        <v/>
      </c>
      <c r="T449" s="19">
        <f>_xlfn.xlookup(tbl_MTG_Set[[#This Row],[Type Name]], tbl_MTG_Set_Type[Set Type], tbl_MTG_Set_Type[Sell Window Month Start], "(Set Type not found)", 0, 1)</f>
        <v/>
      </c>
      <c r="U449" s="28">
        <f>tbl_MTG_Set[[#This Row],[Released On]]+tbl_MTG_Set[[#This Row],[Sell Window Month Start]]*365.25/12</f>
        <v/>
      </c>
      <c r="V449" s="19">
        <f>_xlfn.xlookup(tbl_MTG_Set[[#This Row],[Type Name]], tbl_MTG_Set_Type[Set Type], tbl_MTG_Set_Type[Sell Window Month End], "(Set Type not found)", 0, 1)</f>
        <v/>
      </c>
      <c r="W449" s="28">
        <f>tbl_MTG_Set[[#This Row],[Released On]]+tbl_MTG_Set[[#This Row],[Sell Window Month End]]*365.25/12</f>
        <v/>
      </c>
      <c r="X449" s="28">
        <f>AND(NOW()&gt;=tbl_MTG_Set[[#This Row],[Sell Window Start]], NOW()&lt;=tbl_MTG_Set[[#This Row],[Sell Window End]])</f>
        <v/>
      </c>
      <c r="AG449" s="23" t="n"/>
      <c r="AH449" s="23" t="n"/>
      <c r="AJ449" s="23">
        <f t="array" ref="AJ449:AJ449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449" s="23">
        <f t="array" ref="AK449:AK449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449" s="24">
        <f>_xlfn.xlookup(tbl_MTG_Set[[#This Row],[Play Booster Box Product Id]], tbl_Product[Product Id], tbl_Product[Pack Size])</f>
        <v/>
      </c>
      <c r="AM449" s="23">
        <f>(tbl_MTG_Set[[#This Row],[Play Booster Box Cost]]+v_Item_Shipping_Cost_In)/tbl_MTG_Set[[#This Row],[Play Booster Box Size]]</f>
        <v/>
      </c>
      <c r="AN449" s="23" t="n"/>
      <c r="AO449" s="23" t="n"/>
      <c r="AP449" s="23" t="n"/>
      <c r="AQ449" s="23" t="n"/>
      <c r="AT449" s="23">
        <f>tbl_MTG_Set[[#This Row],[Play Booster Sell Price CardMarket]]*tbl_MTG_Set[[#This Row],[Play Booster Expected Market Value]]/tbl_MTG_Set[[#This Row],[Play Boost Sealed Market Value]]</f>
        <v/>
      </c>
    </row>
    <row r="450" ht="15" customHeight="1" s="20">
      <c r="A450" s="19" t="n">
        <v>303</v>
      </c>
      <c r="B450" s="19" t="inlineStr">
        <is>
          <t>Innistrad: Crimson Vow Minigames MVOW</t>
        </is>
      </c>
      <c r="C450" s="19" t="n">
        <v>3</v>
      </c>
      <c r="D450" s="28" t="n">
        <v>44519</v>
      </c>
      <c r="E450" s="19" t="inlineStr">
        <is>
          <t>Standard Expansion</t>
        </is>
      </c>
      <c r="F450" s="19" t="inlineStr">
        <is>
          <t>en es fr de it pt ja ko ru 汉语 漢語</t>
        </is>
      </c>
      <c r="G450" s="19" t="n">
        <v>552</v>
      </c>
      <c r="H450" s="19">
        <f>MONTH(NOW())+12*YEAR(NOW())-MONTH(tbl_MTG_Set[[#This Row],[Released On]])-12*YEAR(tbl_MTG_Set[[#This Row],[Released On]])</f>
        <v/>
      </c>
      <c r="I450" s="19">
        <f>_xlfn.xlookup(tbl_MTG_Set[[#This Row],[Type Name]], tbl_MTG_Set_Type[Set Type], tbl_MTG_Set_Type[Index], "(Set Type not found)")</f>
        <v/>
      </c>
      <c r="J450" s="19">
        <f>_xlfn.xlookup(tbl_MTG_Set[[#This Row],[Type Name]], tbl_MTG_Set_Type[Set Type], tbl_MTG_Set_Type[Buy Window Month Start], "(Set Type not found)")</f>
        <v/>
      </c>
      <c r="K450" s="28">
        <f>tbl_MTG_Set[[#This Row],[Released On]]+tbl_MTG_Set[[#This Row],[Buy Window Month Start]]*365.25/12</f>
        <v/>
      </c>
      <c r="L450" s="19">
        <f>_xlfn.xlookup(tbl_MTG_Set[[#This Row],[Type Name]], tbl_MTG_Set_Type[Set Type], tbl_MTG_Set_Type[Buy Window Month End], "(Set Type not found)", 0, 1)</f>
        <v/>
      </c>
      <c r="M450" s="28">
        <f>tbl_MTG_Set[[#This Row],[Released On]]+tbl_MTG_Set[[#This Row],[Buy Window Month End]]*365.25/12</f>
        <v/>
      </c>
      <c r="N450" s="28">
        <f>AND(NOW()&gt;=tbl_MTG_Set[[#This Row],[Buy Window Start]], NOW()&lt;=tbl_MTG_Set[[#This Row],[Buy Window End]])</f>
        <v/>
      </c>
      <c r="O450" s="19">
        <f>_xlfn.xlookup(tbl_MTG_Set[[#This Row],[Type Name]], tbl_MTG_Set_Type[Set Type], tbl_MTG_Set_Type[Heavy Printing Window Month Start], "(Set Type not found)", 0, 1)</f>
        <v/>
      </c>
      <c r="P450" s="28">
        <f>tbl_MTG_Set[[#This Row],[Released On]]+tbl_MTG_Set[[#This Row],[Heavy Printing Window Month Start]]*365.25/12</f>
        <v/>
      </c>
      <c r="Q450" s="19">
        <f>_xlfn.xlookup(tbl_MTG_Set[[#This Row],[Type Name]], tbl_MTG_Set_Type[Set Type], tbl_MTG_Set_Type[Heavy Printing Window Month End], "(Set Type not found)", 0, 1)</f>
        <v/>
      </c>
      <c r="R450" s="28">
        <f>tbl_MTG_Set[[#This Row],[Released On]]+tbl_MTG_Set[[#This Row],[Heavy Printing Window Month End]]*365.25/12</f>
        <v/>
      </c>
      <c r="S450" s="28">
        <f>AND(NOW()&gt;=tbl_MTG_Set[[#This Row],[Heavy Printing Window Start]], NOW()&lt;=tbl_MTG_Set[[#This Row],[Heavy Printing Window End]])</f>
        <v/>
      </c>
      <c r="T450" s="19">
        <f>_xlfn.xlookup(tbl_MTG_Set[[#This Row],[Type Name]], tbl_MTG_Set_Type[Set Type], tbl_MTG_Set_Type[Sell Window Month Start], "(Set Type not found)", 0, 1)</f>
        <v/>
      </c>
      <c r="U450" s="28">
        <f>tbl_MTG_Set[[#This Row],[Released On]]+tbl_MTG_Set[[#This Row],[Sell Window Month Start]]*365.25/12</f>
        <v/>
      </c>
      <c r="V450" s="19">
        <f>_xlfn.xlookup(tbl_MTG_Set[[#This Row],[Type Name]], tbl_MTG_Set_Type[Set Type], tbl_MTG_Set_Type[Sell Window Month End], "(Set Type not found)", 0, 1)</f>
        <v/>
      </c>
      <c r="W450" s="28">
        <f>tbl_MTG_Set[[#This Row],[Released On]]+tbl_MTG_Set[[#This Row],[Sell Window Month End]]*365.25/12</f>
        <v/>
      </c>
      <c r="X450" s="28">
        <f>AND(NOW()&gt;=tbl_MTG_Set[[#This Row],[Sell Window Start]], NOW()&lt;=tbl_MTG_Set[[#This Row],[Sell Window End]])</f>
        <v/>
      </c>
      <c r="AG450" s="23" t="n"/>
      <c r="AH450" s="23" t="n"/>
      <c r="AJ450" s="23">
        <f t="array" ref="AJ450:AJ450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450" s="23">
        <f t="array" ref="AK450:AK450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450" s="24">
        <f>_xlfn.xlookup(tbl_MTG_Set[[#This Row],[Play Booster Box Product Id]], tbl_Product[Product Id], tbl_Product[Pack Size])</f>
        <v/>
      </c>
      <c r="AM450" s="23">
        <f>(tbl_MTG_Set[[#This Row],[Play Booster Box Cost]]+v_Item_Shipping_Cost_In)/tbl_MTG_Set[[#This Row],[Play Booster Box Size]]</f>
        <v/>
      </c>
      <c r="AN450" s="23" t="n"/>
      <c r="AO450" s="23" t="n"/>
      <c r="AP450" s="23" t="n"/>
      <c r="AQ450" s="23" t="n"/>
      <c r="AT450" s="23">
        <f>tbl_MTG_Set[[#This Row],[Play Booster Sell Price CardMarket]]*tbl_MTG_Set[[#This Row],[Play Booster Expected Market Value]]/tbl_MTG_Set[[#This Row],[Play Boost Sealed Market Value]]</f>
        <v/>
      </c>
    </row>
    <row r="451" ht="15" customHeight="1" s="20">
      <c r="A451" s="19" t="n">
        <v>301</v>
      </c>
      <c r="B451" s="19" t="inlineStr">
        <is>
          <t>Innistrad: Crimson Vow Promos PVOW</t>
        </is>
      </c>
      <c r="C451" s="19" t="n">
        <v>121</v>
      </c>
      <c r="D451" s="28" t="n">
        <v>44519</v>
      </c>
      <c r="E451" s="19" t="inlineStr">
        <is>
          <t>Standard Expansion</t>
        </is>
      </c>
      <c r="F451" s="19" t="inlineStr">
        <is>
          <t>en es fr de it pt ja ko ru 汉语 漢語</t>
        </is>
      </c>
      <c r="G451" s="19" t="n">
        <v>548</v>
      </c>
      <c r="H451" s="19">
        <f>MONTH(NOW())+12*YEAR(NOW())-MONTH(tbl_MTG_Set[[#This Row],[Released On]])-12*YEAR(tbl_MTG_Set[[#This Row],[Released On]])</f>
        <v/>
      </c>
      <c r="I451" s="19">
        <f>_xlfn.xlookup(tbl_MTG_Set[[#This Row],[Type Name]], tbl_MTG_Set_Type[Set Type], tbl_MTG_Set_Type[Index], "(Set Type not found)")</f>
        <v/>
      </c>
      <c r="J451" s="19">
        <f>_xlfn.xlookup(tbl_MTG_Set[[#This Row],[Type Name]], tbl_MTG_Set_Type[Set Type], tbl_MTG_Set_Type[Buy Window Month Start], "(Set Type not found)")</f>
        <v/>
      </c>
      <c r="K451" s="28">
        <f>tbl_MTG_Set[[#This Row],[Released On]]+tbl_MTG_Set[[#This Row],[Buy Window Month Start]]*365.25/12</f>
        <v/>
      </c>
      <c r="L451" s="19">
        <f>_xlfn.xlookup(tbl_MTG_Set[[#This Row],[Type Name]], tbl_MTG_Set_Type[Set Type], tbl_MTG_Set_Type[Buy Window Month End], "(Set Type not found)", 0, 1)</f>
        <v/>
      </c>
      <c r="M451" s="28">
        <f>tbl_MTG_Set[[#This Row],[Released On]]+tbl_MTG_Set[[#This Row],[Buy Window Month End]]*365.25/12</f>
        <v/>
      </c>
      <c r="N451" s="28">
        <f>AND(NOW()&gt;=tbl_MTG_Set[[#This Row],[Buy Window Start]], NOW()&lt;=tbl_MTG_Set[[#This Row],[Buy Window End]])</f>
        <v/>
      </c>
      <c r="O451" s="19">
        <f>_xlfn.xlookup(tbl_MTG_Set[[#This Row],[Type Name]], tbl_MTG_Set_Type[Set Type], tbl_MTG_Set_Type[Heavy Printing Window Month Start], "(Set Type not found)", 0, 1)</f>
        <v/>
      </c>
      <c r="P451" s="28">
        <f>tbl_MTG_Set[[#This Row],[Released On]]+tbl_MTG_Set[[#This Row],[Heavy Printing Window Month Start]]*365.25/12</f>
        <v/>
      </c>
      <c r="Q451" s="19">
        <f>_xlfn.xlookup(tbl_MTG_Set[[#This Row],[Type Name]], tbl_MTG_Set_Type[Set Type], tbl_MTG_Set_Type[Heavy Printing Window Month End], "(Set Type not found)", 0, 1)</f>
        <v/>
      </c>
      <c r="R451" s="28">
        <f>tbl_MTG_Set[[#This Row],[Released On]]+tbl_MTG_Set[[#This Row],[Heavy Printing Window Month End]]*365.25/12</f>
        <v/>
      </c>
      <c r="S451" s="28">
        <f>AND(NOW()&gt;=tbl_MTG_Set[[#This Row],[Heavy Printing Window Start]], NOW()&lt;=tbl_MTG_Set[[#This Row],[Heavy Printing Window End]])</f>
        <v/>
      </c>
      <c r="T451" s="19">
        <f>_xlfn.xlookup(tbl_MTG_Set[[#This Row],[Type Name]], tbl_MTG_Set_Type[Set Type], tbl_MTG_Set_Type[Sell Window Month Start], "(Set Type not found)", 0, 1)</f>
        <v/>
      </c>
      <c r="U451" s="28">
        <f>tbl_MTG_Set[[#This Row],[Released On]]+tbl_MTG_Set[[#This Row],[Sell Window Month Start]]*365.25/12</f>
        <v/>
      </c>
      <c r="V451" s="19">
        <f>_xlfn.xlookup(tbl_MTG_Set[[#This Row],[Type Name]], tbl_MTG_Set_Type[Set Type], tbl_MTG_Set_Type[Sell Window Month End], "(Set Type not found)", 0, 1)</f>
        <v/>
      </c>
      <c r="W451" s="28">
        <f>tbl_MTG_Set[[#This Row],[Released On]]+tbl_MTG_Set[[#This Row],[Sell Window Month End]]*365.25/12</f>
        <v/>
      </c>
      <c r="X451" s="28">
        <f>AND(NOW()&gt;=tbl_MTG_Set[[#This Row],[Sell Window Start]], NOW()&lt;=tbl_MTG_Set[[#This Row],[Sell Window End]])</f>
        <v/>
      </c>
      <c r="AG451" s="23" t="n"/>
      <c r="AH451" s="23" t="n"/>
      <c r="AJ451" s="23">
        <f t="array" ref="AJ451:AJ451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451" s="23">
        <f t="array" ref="AK451:AK451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451" s="24">
        <f>_xlfn.xlookup(tbl_MTG_Set[[#This Row],[Play Booster Box Product Id]], tbl_Product[Product Id], tbl_Product[Pack Size])</f>
        <v/>
      </c>
      <c r="AM451" s="23">
        <f>(tbl_MTG_Set[[#This Row],[Play Booster Box Cost]]+v_Item_Shipping_Cost_In)/tbl_MTG_Set[[#This Row],[Play Booster Box Size]]</f>
        <v/>
      </c>
      <c r="AN451" s="23" t="n"/>
      <c r="AO451" s="23" t="n"/>
      <c r="AP451" s="23" t="n"/>
      <c r="AQ451" s="23" t="n"/>
      <c r="AT451" s="23">
        <f>tbl_MTG_Set[[#This Row],[Play Booster Sell Price CardMarket]]*tbl_MTG_Set[[#This Row],[Play Booster Expected Market Value]]/tbl_MTG_Set[[#This Row],[Play Boost Sealed Market Value]]</f>
        <v/>
      </c>
    </row>
    <row r="452" ht="15" customHeight="1" s="20">
      <c r="A452" s="19" t="n">
        <v>304</v>
      </c>
      <c r="B452" s="19" t="inlineStr">
        <is>
          <t>Innistrad: Crimson Vow Substitute Cards SVOW</t>
        </is>
      </c>
      <c r="C452" s="19" t="n">
        <v>9</v>
      </c>
      <c r="D452" s="28" t="n">
        <v>44519</v>
      </c>
      <c r="E452" s="19" t="inlineStr">
        <is>
          <t>Standard Expansion</t>
        </is>
      </c>
      <c r="F452" s="19" t="inlineStr">
        <is>
          <t>en es fr de it pt ja ko ru 汉语 漢語</t>
        </is>
      </c>
      <c r="G452" s="19" t="n">
        <v>554</v>
      </c>
      <c r="H452" s="19">
        <f>MONTH(NOW())+12*YEAR(NOW())-MONTH(tbl_MTG_Set[[#This Row],[Released On]])-12*YEAR(tbl_MTG_Set[[#This Row],[Released On]])</f>
        <v/>
      </c>
      <c r="I452" s="19">
        <f>_xlfn.xlookup(tbl_MTG_Set[[#This Row],[Type Name]], tbl_MTG_Set_Type[Set Type], tbl_MTG_Set_Type[Index], "(Set Type not found)")</f>
        <v/>
      </c>
      <c r="J452" s="19">
        <f>_xlfn.xlookup(tbl_MTG_Set[[#This Row],[Type Name]], tbl_MTG_Set_Type[Set Type], tbl_MTG_Set_Type[Buy Window Month Start], "(Set Type not found)")</f>
        <v/>
      </c>
      <c r="K452" s="28">
        <f>tbl_MTG_Set[[#This Row],[Released On]]+tbl_MTG_Set[[#This Row],[Buy Window Month Start]]*365.25/12</f>
        <v/>
      </c>
      <c r="L452" s="19">
        <f>_xlfn.xlookup(tbl_MTG_Set[[#This Row],[Type Name]], tbl_MTG_Set_Type[Set Type], tbl_MTG_Set_Type[Buy Window Month End], "(Set Type not found)", 0, 1)</f>
        <v/>
      </c>
      <c r="M452" s="28">
        <f>tbl_MTG_Set[[#This Row],[Released On]]+tbl_MTG_Set[[#This Row],[Buy Window Month End]]*365.25/12</f>
        <v/>
      </c>
      <c r="N452" s="28">
        <f>AND(NOW()&gt;=tbl_MTG_Set[[#This Row],[Buy Window Start]], NOW()&lt;=tbl_MTG_Set[[#This Row],[Buy Window End]])</f>
        <v/>
      </c>
      <c r="O452" s="19">
        <f>_xlfn.xlookup(tbl_MTG_Set[[#This Row],[Type Name]], tbl_MTG_Set_Type[Set Type], tbl_MTG_Set_Type[Heavy Printing Window Month Start], "(Set Type not found)", 0, 1)</f>
        <v/>
      </c>
      <c r="P452" s="28">
        <f>tbl_MTG_Set[[#This Row],[Released On]]+tbl_MTG_Set[[#This Row],[Heavy Printing Window Month Start]]*365.25/12</f>
        <v/>
      </c>
      <c r="Q452" s="19">
        <f>_xlfn.xlookup(tbl_MTG_Set[[#This Row],[Type Name]], tbl_MTG_Set_Type[Set Type], tbl_MTG_Set_Type[Heavy Printing Window Month End], "(Set Type not found)", 0, 1)</f>
        <v/>
      </c>
      <c r="R452" s="28">
        <f>tbl_MTG_Set[[#This Row],[Released On]]+tbl_MTG_Set[[#This Row],[Heavy Printing Window Month End]]*365.25/12</f>
        <v/>
      </c>
      <c r="S452" s="28">
        <f>AND(NOW()&gt;=tbl_MTG_Set[[#This Row],[Heavy Printing Window Start]], NOW()&lt;=tbl_MTG_Set[[#This Row],[Heavy Printing Window End]])</f>
        <v/>
      </c>
      <c r="T452" s="19">
        <f>_xlfn.xlookup(tbl_MTG_Set[[#This Row],[Type Name]], tbl_MTG_Set_Type[Set Type], tbl_MTG_Set_Type[Sell Window Month Start], "(Set Type not found)", 0, 1)</f>
        <v/>
      </c>
      <c r="U452" s="28">
        <f>tbl_MTG_Set[[#This Row],[Released On]]+tbl_MTG_Set[[#This Row],[Sell Window Month Start]]*365.25/12</f>
        <v/>
      </c>
      <c r="V452" s="19">
        <f>_xlfn.xlookup(tbl_MTG_Set[[#This Row],[Type Name]], tbl_MTG_Set_Type[Set Type], tbl_MTG_Set_Type[Sell Window Month End], "(Set Type not found)", 0, 1)</f>
        <v/>
      </c>
      <c r="W452" s="28">
        <f>tbl_MTG_Set[[#This Row],[Released On]]+tbl_MTG_Set[[#This Row],[Sell Window Month End]]*365.25/12</f>
        <v/>
      </c>
      <c r="X452" s="28">
        <f>AND(NOW()&gt;=tbl_MTG_Set[[#This Row],[Sell Window Start]], NOW()&lt;=tbl_MTG_Set[[#This Row],[Sell Window End]])</f>
        <v/>
      </c>
      <c r="AG452" s="23" t="n"/>
      <c r="AH452" s="23" t="n"/>
      <c r="AJ452" s="23">
        <f t="array" ref="AJ452:AJ452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452" s="23">
        <f t="array" ref="AK452:AK452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452" s="24">
        <f>_xlfn.xlookup(tbl_MTG_Set[[#This Row],[Play Booster Box Product Id]], tbl_Product[Product Id], tbl_Product[Pack Size])</f>
        <v/>
      </c>
      <c r="AM452" s="23">
        <f>(tbl_MTG_Set[[#This Row],[Play Booster Box Cost]]+v_Item_Shipping_Cost_In)/tbl_MTG_Set[[#This Row],[Play Booster Box Size]]</f>
        <v/>
      </c>
      <c r="AN452" s="23" t="n"/>
      <c r="AO452" s="23" t="n"/>
      <c r="AP452" s="23" t="n"/>
      <c r="AQ452" s="23" t="n"/>
      <c r="AT452" s="23">
        <f>tbl_MTG_Set[[#This Row],[Play Booster Sell Price CardMarket]]*tbl_MTG_Set[[#This Row],[Play Booster Expected Market Value]]/tbl_MTG_Set[[#This Row],[Play Boost Sealed Market Value]]</f>
        <v/>
      </c>
    </row>
    <row r="453" ht="15" customHeight="1" s="20">
      <c r="A453" s="19" t="n">
        <v>302</v>
      </c>
      <c r="B453" s="19" t="inlineStr">
        <is>
          <t>Innistrad: Crimson Vow Tokens TVOW</t>
        </is>
      </c>
      <c r="C453" s="19" t="n">
        <v>21</v>
      </c>
      <c r="D453" s="28" t="n">
        <v>44519</v>
      </c>
      <c r="E453" s="19" t="inlineStr">
        <is>
          <t>Standard Expansion</t>
        </is>
      </c>
      <c r="F453" s="19" t="inlineStr">
        <is>
          <t>en es fr de it pt ja ko ru 汉语 漢語</t>
        </is>
      </c>
      <c r="G453" s="19" t="n">
        <v>550</v>
      </c>
      <c r="H453" s="19">
        <f>MONTH(NOW())+12*YEAR(NOW())-MONTH(tbl_MTG_Set[[#This Row],[Released On]])-12*YEAR(tbl_MTG_Set[[#This Row],[Released On]])</f>
        <v/>
      </c>
      <c r="I453" s="19">
        <f>_xlfn.xlookup(tbl_MTG_Set[[#This Row],[Type Name]], tbl_MTG_Set_Type[Set Type], tbl_MTG_Set_Type[Index], "(Set Type not found)")</f>
        <v/>
      </c>
      <c r="J453" s="19">
        <f>_xlfn.xlookup(tbl_MTG_Set[[#This Row],[Type Name]], tbl_MTG_Set_Type[Set Type], tbl_MTG_Set_Type[Buy Window Month Start], "(Set Type not found)")</f>
        <v/>
      </c>
      <c r="K453" s="28">
        <f>tbl_MTG_Set[[#This Row],[Released On]]+tbl_MTG_Set[[#This Row],[Buy Window Month Start]]*365.25/12</f>
        <v/>
      </c>
      <c r="L453" s="19">
        <f>_xlfn.xlookup(tbl_MTG_Set[[#This Row],[Type Name]], tbl_MTG_Set_Type[Set Type], tbl_MTG_Set_Type[Buy Window Month End], "(Set Type not found)", 0, 1)</f>
        <v/>
      </c>
      <c r="M453" s="28">
        <f>tbl_MTG_Set[[#This Row],[Released On]]+tbl_MTG_Set[[#This Row],[Buy Window Month End]]*365.25/12</f>
        <v/>
      </c>
      <c r="N453" s="28">
        <f>AND(NOW()&gt;=tbl_MTG_Set[[#This Row],[Buy Window Start]], NOW()&lt;=tbl_MTG_Set[[#This Row],[Buy Window End]])</f>
        <v/>
      </c>
      <c r="O453" s="19">
        <f>_xlfn.xlookup(tbl_MTG_Set[[#This Row],[Type Name]], tbl_MTG_Set_Type[Set Type], tbl_MTG_Set_Type[Heavy Printing Window Month Start], "(Set Type not found)", 0, 1)</f>
        <v/>
      </c>
      <c r="P453" s="28">
        <f>tbl_MTG_Set[[#This Row],[Released On]]+tbl_MTG_Set[[#This Row],[Heavy Printing Window Month Start]]*365.25/12</f>
        <v/>
      </c>
      <c r="Q453" s="19">
        <f>_xlfn.xlookup(tbl_MTG_Set[[#This Row],[Type Name]], tbl_MTG_Set_Type[Set Type], tbl_MTG_Set_Type[Heavy Printing Window Month End], "(Set Type not found)", 0, 1)</f>
        <v/>
      </c>
      <c r="R453" s="28">
        <f>tbl_MTG_Set[[#This Row],[Released On]]+tbl_MTG_Set[[#This Row],[Heavy Printing Window Month End]]*365.25/12</f>
        <v/>
      </c>
      <c r="S453" s="28">
        <f>AND(NOW()&gt;=tbl_MTG_Set[[#This Row],[Heavy Printing Window Start]], NOW()&lt;=tbl_MTG_Set[[#This Row],[Heavy Printing Window End]])</f>
        <v/>
      </c>
      <c r="T453" s="19">
        <f>_xlfn.xlookup(tbl_MTG_Set[[#This Row],[Type Name]], tbl_MTG_Set_Type[Set Type], tbl_MTG_Set_Type[Sell Window Month Start], "(Set Type not found)", 0, 1)</f>
        <v/>
      </c>
      <c r="U453" s="28">
        <f>tbl_MTG_Set[[#This Row],[Released On]]+tbl_MTG_Set[[#This Row],[Sell Window Month Start]]*365.25/12</f>
        <v/>
      </c>
      <c r="V453" s="19">
        <f>_xlfn.xlookup(tbl_MTG_Set[[#This Row],[Type Name]], tbl_MTG_Set_Type[Set Type], tbl_MTG_Set_Type[Sell Window Month End], "(Set Type not found)", 0, 1)</f>
        <v/>
      </c>
      <c r="W453" s="28">
        <f>tbl_MTG_Set[[#This Row],[Released On]]+tbl_MTG_Set[[#This Row],[Sell Window Month End]]*365.25/12</f>
        <v/>
      </c>
      <c r="X453" s="28">
        <f>AND(NOW()&gt;=tbl_MTG_Set[[#This Row],[Sell Window Start]], NOW()&lt;=tbl_MTG_Set[[#This Row],[Sell Window End]])</f>
        <v/>
      </c>
      <c r="AG453" s="23" t="n"/>
      <c r="AH453" s="23" t="n"/>
      <c r="AJ453" s="23">
        <f t="array" ref="AJ453:AJ453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453" s="23">
        <f t="array" ref="AK453:AK453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453" s="24">
        <f>_xlfn.xlookup(tbl_MTG_Set[[#This Row],[Play Booster Box Product Id]], tbl_Product[Product Id], tbl_Product[Pack Size])</f>
        <v/>
      </c>
      <c r="AM453" s="23">
        <f>(tbl_MTG_Set[[#This Row],[Play Booster Box Cost]]+v_Item_Shipping_Cost_In)/tbl_MTG_Set[[#This Row],[Play Booster Box Size]]</f>
        <v/>
      </c>
      <c r="AN453" s="23" t="n"/>
      <c r="AO453" s="23" t="n"/>
      <c r="AP453" s="23" t="n"/>
      <c r="AQ453" s="23" t="n"/>
      <c r="AT453" s="23">
        <f>tbl_MTG_Set[[#This Row],[Play Booster Sell Price CardMarket]]*tbl_MTG_Set[[#This Row],[Play Booster Expected Market Value]]/tbl_MTG_Set[[#This Row],[Play Boost Sealed Market Value]]</f>
        <v/>
      </c>
    </row>
    <row r="454" ht="15" customHeight="1" s="20">
      <c r="A454" s="19" t="n">
        <v>38</v>
      </c>
      <c r="B454" s="19" t="inlineStr">
        <is>
          <t>Final Fantasy FIN</t>
        </is>
      </c>
      <c r="C454" s="19" t="n">
        <v>599</v>
      </c>
      <c r="D454" s="28" t="n">
        <v>45821</v>
      </c>
      <c r="E454" s="19" t="inlineStr">
        <is>
          <t>Universes Beyond</t>
        </is>
      </c>
      <c r="F454" s="19" t="inlineStr">
        <is>
          <t>en es fr de it pt ja ko ru 汉语 漢語</t>
        </is>
      </c>
      <c r="G454" s="19" t="n">
        <v>39</v>
      </c>
      <c r="H454" s="19">
        <f>MONTH(NOW())+12*YEAR(NOW())-MONTH(tbl_MTG_Set[[#This Row],[Released On]])-12*YEAR(tbl_MTG_Set[[#This Row],[Released On]])</f>
        <v/>
      </c>
      <c r="I454" s="19">
        <f>_xlfn.xlookup(tbl_MTG_Set[[#This Row],[Type Name]], tbl_MTG_Set_Type[Set Type], tbl_MTG_Set_Type[Index], "(Set Type not found)")</f>
        <v/>
      </c>
      <c r="J454" s="19">
        <f>_xlfn.xlookup(tbl_MTG_Set[[#This Row],[Type Name]], tbl_MTG_Set_Type[Set Type], tbl_MTG_Set_Type[Buy Window Month Start], "(Set Type not found)")</f>
        <v/>
      </c>
      <c r="K454" s="28">
        <f>tbl_MTG_Set[[#This Row],[Released On]]+tbl_MTG_Set[[#This Row],[Buy Window Month Start]]*365.25/12</f>
        <v/>
      </c>
      <c r="L454" s="19">
        <f>_xlfn.xlookup(tbl_MTG_Set[[#This Row],[Type Name]], tbl_MTG_Set_Type[Set Type], tbl_MTG_Set_Type[Buy Window Month End], "(Set Type not found)", 0, 1)</f>
        <v/>
      </c>
      <c r="M454" s="28">
        <f>tbl_MTG_Set[[#This Row],[Released On]]+tbl_MTG_Set[[#This Row],[Buy Window Month End]]*365.25/12</f>
        <v/>
      </c>
      <c r="N454" s="28">
        <f>AND(NOW()&gt;=tbl_MTG_Set[[#This Row],[Buy Window Start]], NOW()&lt;=tbl_MTG_Set[[#This Row],[Buy Window End]])</f>
        <v/>
      </c>
      <c r="O454" s="19">
        <f>_xlfn.xlookup(tbl_MTG_Set[[#This Row],[Type Name]], tbl_MTG_Set_Type[Set Type], tbl_MTG_Set_Type[Heavy Printing Window Month Start], "(Set Type not found)", 0, 1)</f>
        <v/>
      </c>
      <c r="P454" s="28">
        <f>tbl_MTG_Set[[#This Row],[Released On]]+tbl_MTG_Set[[#This Row],[Heavy Printing Window Month Start]]*365.25/12</f>
        <v/>
      </c>
      <c r="Q454" s="19">
        <f>_xlfn.xlookup(tbl_MTG_Set[[#This Row],[Type Name]], tbl_MTG_Set_Type[Set Type], tbl_MTG_Set_Type[Heavy Printing Window Month End], "(Set Type not found)", 0, 1)</f>
        <v/>
      </c>
      <c r="R454" s="28">
        <f>tbl_MTG_Set[[#This Row],[Released On]]+tbl_MTG_Set[[#This Row],[Heavy Printing Window Month End]]*365.25/12</f>
        <v/>
      </c>
      <c r="S454" s="28">
        <f>AND(NOW()&gt;=tbl_MTG_Set[[#This Row],[Heavy Printing Window Start]], NOW()&lt;=tbl_MTG_Set[[#This Row],[Heavy Printing Window End]])</f>
        <v/>
      </c>
      <c r="T454" s="19">
        <f>_xlfn.xlookup(tbl_MTG_Set[[#This Row],[Type Name]], tbl_MTG_Set_Type[Set Type], tbl_MTG_Set_Type[Sell Window Month Start], "(Set Type not found)", 0, 1)</f>
        <v/>
      </c>
      <c r="U454" s="28">
        <f>tbl_MTG_Set[[#This Row],[Released On]]+tbl_MTG_Set[[#This Row],[Sell Window Month Start]]*365.25/12</f>
        <v/>
      </c>
      <c r="V454" s="19">
        <f>_xlfn.xlookup(tbl_MTG_Set[[#This Row],[Type Name]], tbl_MTG_Set_Type[Set Type], tbl_MTG_Set_Type[Sell Window Month End], "(Set Type not found)", 0, 1)</f>
        <v/>
      </c>
      <c r="W454" s="28">
        <f>tbl_MTG_Set[[#This Row],[Released On]]+tbl_MTG_Set[[#This Row],[Sell Window Month End]]*365.25/12</f>
        <v/>
      </c>
      <c r="X454" s="28">
        <f>AND(NOW()&gt;=tbl_MTG_Set[[#This Row],[Sell Window Start]], NOW()&lt;=tbl_MTG_Set[[#This Row],[Sell Window End]])</f>
        <v/>
      </c>
      <c r="Y454" s="23" t="n">
        <v>161</v>
      </c>
      <c r="Z454" s="23" t="n">
        <v>98</v>
      </c>
      <c r="AC454" s="23" t="n">
        <v>207</v>
      </c>
      <c r="AD454" s="23">
        <f>(Y454+96/20)/30</f>
        <v/>
      </c>
      <c r="AE454" s="23">
        <f>(Z454+96/20)/30</f>
        <v/>
      </c>
      <c r="AF454" s="23">
        <f>(AA454+96/20)/30</f>
        <v/>
      </c>
      <c r="AG454" s="23">
        <f>(AB454+96/20)/30</f>
        <v/>
      </c>
      <c r="AH454" s="23">
        <f>(AC454+96/20)/30</f>
        <v/>
      </c>
      <c r="AI454" s="24" t="n">
        <v>78</v>
      </c>
      <c r="AJ454" s="23">
        <f t="array" ref="AJ454:AJ454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454" s="23">
        <f t="array" ref="AK454:AK454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454" s="24">
        <f>_xlfn.xlookup(tbl_MTG_Set[[#This Row],[Play Booster Box Product Id]], tbl_Product[Product Id], tbl_Product[Pack Size])</f>
        <v/>
      </c>
      <c r="AM454" s="23">
        <f>(tbl_MTG_Set[[#This Row],[Play Booster Box Cost]]+v_Item_Shipping_Cost_In)/tbl_MTG_Set[[#This Row],[Play Booster Box Size]]</f>
        <v/>
      </c>
      <c r="AN454" s="23" t="n">
        <v>4.5</v>
      </c>
      <c r="AO454" s="23" t="n">
        <v>8</v>
      </c>
      <c r="AP454" s="23">
        <f>IF(ISERROR(tbl_MTG_Set[[#This Row],[Play Booster Sell Price CardMarket]]-tbl_MTG_Set[[#This Row],[Play Booster Cost]]-v_Item_Shipping_Cost_Out), -999, tbl_MTG_Set[[#This Row],[Play Booster Sell Price CardMarket]]-tbl_MTG_Set[[#This Row],[Play Booster Cost]]-v_Item_Shipping_Cost_Out)</f>
        <v/>
      </c>
      <c r="AQ454" s="19" t="inlineStr">
        <is>
          <t>https://www.mtgstocks.com/sets/2197-universes-beyond-final-fantasy#ev</t>
        </is>
      </c>
      <c r="AT454" s="23">
        <f>tbl_MTG_Set[[#This Row],[Play Booster Sell Price CardMarket]]*tbl_MTG_Set[[#This Row],[Play Booster Expected Market Value]]/tbl_MTG_Set[[#This Row],[Play Boost Sealed Market Value]]</f>
        <v/>
      </c>
    </row>
    <row r="455" ht="15" customHeight="1" s="20">
      <c r="A455" s="19" t="n">
        <v>297</v>
      </c>
      <c r="B455" s="19" t="inlineStr">
        <is>
          <t>Innistrad: Double Feature DBL</t>
        </is>
      </c>
      <c r="C455" s="19" t="n">
        <v>535</v>
      </c>
      <c r="D455" s="28" t="n">
        <v>44589</v>
      </c>
      <c r="E455" s="19" t="inlineStr">
        <is>
          <t>Standard Expansion</t>
        </is>
      </c>
      <c r="F455" s="19" t="inlineStr">
        <is>
          <t>en es fr de it pt ja ko ru 汉语 漢語</t>
        </is>
      </c>
      <c r="G455" s="19" t="n">
        <v>540</v>
      </c>
      <c r="H455" s="19">
        <f>MONTH(NOW())+12*YEAR(NOW())-MONTH(tbl_MTG_Set[[#This Row],[Released On]])-12*YEAR(tbl_MTG_Set[[#This Row],[Released On]])</f>
        <v/>
      </c>
      <c r="I455" s="19">
        <f>_xlfn.xlookup(tbl_MTG_Set[[#This Row],[Type Name]], tbl_MTG_Set_Type[Set Type], tbl_MTG_Set_Type[Index], "(Set Type not found)")</f>
        <v/>
      </c>
      <c r="J455" s="19">
        <f>_xlfn.xlookup(tbl_MTG_Set[[#This Row],[Type Name]], tbl_MTG_Set_Type[Set Type], tbl_MTG_Set_Type[Buy Window Month Start], "(Set Type not found)")</f>
        <v/>
      </c>
      <c r="K455" s="28">
        <f>tbl_MTG_Set[[#This Row],[Released On]]+tbl_MTG_Set[[#This Row],[Buy Window Month Start]]*365.25/12</f>
        <v/>
      </c>
      <c r="L455" s="19">
        <f>_xlfn.xlookup(tbl_MTG_Set[[#This Row],[Type Name]], tbl_MTG_Set_Type[Set Type], tbl_MTG_Set_Type[Buy Window Month End], "(Set Type not found)", 0, 1)</f>
        <v/>
      </c>
      <c r="M455" s="28">
        <f>tbl_MTG_Set[[#This Row],[Released On]]+tbl_MTG_Set[[#This Row],[Buy Window Month End]]*365.25/12</f>
        <v/>
      </c>
      <c r="N455" s="28">
        <f>AND(NOW()&gt;=tbl_MTG_Set[[#This Row],[Buy Window Start]], NOW()&lt;=tbl_MTG_Set[[#This Row],[Buy Window End]])</f>
        <v/>
      </c>
      <c r="O455" s="19">
        <f>_xlfn.xlookup(tbl_MTG_Set[[#This Row],[Type Name]], tbl_MTG_Set_Type[Set Type], tbl_MTG_Set_Type[Heavy Printing Window Month Start], "(Set Type not found)", 0, 1)</f>
        <v/>
      </c>
      <c r="P455" s="28">
        <f>tbl_MTG_Set[[#This Row],[Released On]]+tbl_MTG_Set[[#This Row],[Heavy Printing Window Month Start]]*365.25/12</f>
        <v/>
      </c>
      <c r="Q455" s="19">
        <f>_xlfn.xlookup(tbl_MTG_Set[[#This Row],[Type Name]], tbl_MTG_Set_Type[Set Type], tbl_MTG_Set_Type[Heavy Printing Window Month End], "(Set Type not found)", 0, 1)</f>
        <v/>
      </c>
      <c r="R455" s="28">
        <f>tbl_MTG_Set[[#This Row],[Released On]]+tbl_MTG_Set[[#This Row],[Heavy Printing Window Month End]]*365.25/12</f>
        <v/>
      </c>
      <c r="S455" s="28">
        <f>AND(NOW()&gt;=tbl_MTG_Set[[#This Row],[Heavy Printing Window Start]], NOW()&lt;=tbl_MTG_Set[[#This Row],[Heavy Printing Window End]])</f>
        <v/>
      </c>
      <c r="T455" s="19">
        <f>_xlfn.xlookup(tbl_MTG_Set[[#This Row],[Type Name]], tbl_MTG_Set_Type[Set Type], tbl_MTG_Set_Type[Sell Window Month Start], "(Set Type not found)", 0, 1)</f>
        <v/>
      </c>
      <c r="U455" s="28">
        <f>tbl_MTG_Set[[#This Row],[Released On]]+tbl_MTG_Set[[#This Row],[Sell Window Month Start]]*365.25/12</f>
        <v/>
      </c>
      <c r="V455" s="19">
        <f>_xlfn.xlookup(tbl_MTG_Set[[#This Row],[Type Name]], tbl_MTG_Set_Type[Set Type], tbl_MTG_Set_Type[Sell Window Month End], "(Set Type not found)", 0, 1)</f>
        <v/>
      </c>
      <c r="W455" s="28">
        <f>tbl_MTG_Set[[#This Row],[Released On]]+tbl_MTG_Set[[#This Row],[Sell Window Month End]]*365.25/12</f>
        <v/>
      </c>
      <c r="X455" s="28">
        <f>AND(NOW()&gt;=tbl_MTG_Set[[#This Row],[Sell Window Start]], NOW()&lt;=tbl_MTG_Set[[#This Row],[Sell Window End]])</f>
        <v/>
      </c>
      <c r="AG455" s="23" t="n"/>
      <c r="AH455" s="23" t="n"/>
      <c r="AJ455" s="23">
        <f t="array" ref="AJ455:AJ455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455" s="23">
        <f t="array" ref="AK455:AK455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455" s="24">
        <f>_xlfn.xlookup(tbl_MTG_Set[[#This Row],[Play Booster Box Product Id]], tbl_Product[Product Id], tbl_Product[Pack Size])</f>
        <v/>
      </c>
      <c r="AM455" s="23">
        <f>(tbl_MTG_Set[[#This Row],[Play Booster Box Cost]]+v_Item_Shipping_Cost_In)/tbl_MTG_Set[[#This Row],[Play Booster Box Size]]</f>
        <v/>
      </c>
      <c r="AN455" s="23" t="n"/>
      <c r="AO455" s="23" t="n"/>
      <c r="AP455" s="23" t="n"/>
      <c r="AQ455" s="23" t="n"/>
      <c r="AT455" s="23">
        <f>tbl_MTG_Set[[#This Row],[Play Booster Sell Price CardMarket]]*tbl_MTG_Set[[#This Row],[Play Booster Expected Market Value]]/tbl_MTG_Set[[#This Row],[Play Boost Sealed Market Value]]</f>
        <v/>
      </c>
    </row>
    <row r="456" ht="15" customHeight="1" s="20">
      <c r="A456" s="19" t="n">
        <v>136</v>
      </c>
      <c r="B456" s="19" t="inlineStr">
        <is>
          <t>Ravnica Remastered RVR</t>
        </is>
      </c>
      <c r="C456" s="19" t="n">
        <v>531</v>
      </c>
      <c r="D456" s="28" t="n">
        <v>45303</v>
      </c>
      <c r="E456" s="19" t="inlineStr">
        <is>
          <t>Remastered</t>
        </is>
      </c>
      <c r="F456" s="19" t="inlineStr">
        <is>
          <t>en es fr de it pt ja ko ru 汉语 漢語</t>
        </is>
      </c>
      <c r="G456" s="19" t="n">
        <v>218</v>
      </c>
      <c r="H456" s="19">
        <f>MONTH(NOW())+12*YEAR(NOW())-MONTH(tbl_MTG_Set[[#This Row],[Released On]])-12*YEAR(tbl_MTG_Set[[#This Row],[Released On]])</f>
        <v/>
      </c>
      <c r="I456" s="19">
        <f>_xlfn.xlookup(tbl_MTG_Set[[#This Row],[Type Name]], tbl_MTG_Set_Type[Set Type], tbl_MTG_Set_Type[Index], "(Set Type not found)")</f>
        <v/>
      </c>
      <c r="J456" s="19">
        <f>_xlfn.xlookup(tbl_MTG_Set[[#This Row],[Type Name]], tbl_MTG_Set_Type[Set Type], tbl_MTG_Set_Type[Buy Window Month Start], "(Set Type not found)")</f>
        <v/>
      </c>
      <c r="K456" s="28">
        <f>tbl_MTG_Set[[#This Row],[Released On]]+tbl_MTG_Set[[#This Row],[Buy Window Month Start]]*365.25/12</f>
        <v/>
      </c>
      <c r="L456" s="19">
        <f>_xlfn.xlookup(tbl_MTG_Set[[#This Row],[Type Name]], tbl_MTG_Set_Type[Set Type], tbl_MTG_Set_Type[Buy Window Month End], "(Set Type not found)", 0, 1)</f>
        <v/>
      </c>
      <c r="M456" s="28">
        <f>tbl_MTG_Set[[#This Row],[Released On]]+tbl_MTG_Set[[#This Row],[Buy Window Month End]]*365.25/12</f>
        <v/>
      </c>
      <c r="N456" s="28">
        <f>AND(NOW()&gt;=tbl_MTG_Set[[#This Row],[Buy Window Start]], NOW()&lt;=tbl_MTG_Set[[#This Row],[Buy Window End]])</f>
        <v/>
      </c>
      <c r="O456" s="19">
        <f>_xlfn.xlookup(tbl_MTG_Set[[#This Row],[Type Name]], tbl_MTG_Set_Type[Set Type], tbl_MTG_Set_Type[Heavy Printing Window Month Start], "(Set Type not found)", 0, 1)</f>
        <v/>
      </c>
      <c r="P456" s="28">
        <f>tbl_MTG_Set[[#This Row],[Released On]]+tbl_MTG_Set[[#This Row],[Heavy Printing Window Month Start]]*365.25/12</f>
        <v/>
      </c>
      <c r="Q456" s="19">
        <f>_xlfn.xlookup(tbl_MTG_Set[[#This Row],[Type Name]], tbl_MTG_Set_Type[Set Type], tbl_MTG_Set_Type[Heavy Printing Window Month End], "(Set Type not found)", 0, 1)</f>
        <v/>
      </c>
      <c r="R456" s="28">
        <f>tbl_MTG_Set[[#This Row],[Released On]]+tbl_MTG_Set[[#This Row],[Heavy Printing Window Month End]]*365.25/12</f>
        <v/>
      </c>
      <c r="S456" s="28">
        <f>AND(NOW()&gt;=tbl_MTG_Set[[#This Row],[Heavy Printing Window Start]], NOW()&lt;=tbl_MTG_Set[[#This Row],[Heavy Printing Window End]])</f>
        <v/>
      </c>
      <c r="T456" s="19">
        <f>_xlfn.xlookup(tbl_MTG_Set[[#This Row],[Type Name]], tbl_MTG_Set_Type[Set Type], tbl_MTG_Set_Type[Sell Window Month Start], "(Set Type not found)", 0, 1)</f>
        <v/>
      </c>
      <c r="U456" s="28">
        <f>tbl_MTG_Set[[#This Row],[Released On]]+tbl_MTG_Set[[#This Row],[Sell Window Month Start]]*365.25/12</f>
        <v/>
      </c>
      <c r="V456" s="19">
        <f>_xlfn.xlookup(tbl_MTG_Set[[#This Row],[Type Name]], tbl_MTG_Set_Type[Set Type], tbl_MTG_Set_Type[Sell Window Month End], "(Set Type not found)", 0, 1)</f>
        <v/>
      </c>
      <c r="W456" s="28">
        <f>tbl_MTG_Set[[#This Row],[Released On]]+tbl_MTG_Set[[#This Row],[Sell Window Month End]]*365.25/12</f>
        <v/>
      </c>
      <c r="X456" s="28">
        <f>AND(NOW()&gt;=tbl_MTG_Set[[#This Row],[Sell Window Start]], NOW()&lt;=tbl_MTG_Set[[#This Row],[Sell Window End]])</f>
        <v/>
      </c>
      <c r="Y456" s="23" t="n">
        <v>160</v>
      </c>
      <c r="Z456" s="23" t="n">
        <v>180</v>
      </c>
      <c r="AC456" s="23" t="n">
        <v>170</v>
      </c>
      <c r="AD456" s="23">
        <f>(Y456+96/20)/36</f>
        <v/>
      </c>
      <c r="AE456" s="23">
        <f>(Z456+96/20)/36</f>
        <v/>
      </c>
      <c r="AF456" s="23">
        <f>(AA456+96/20)/36</f>
        <v/>
      </c>
      <c r="AG456" s="23">
        <f>(AB456+96/20)/36</f>
        <v/>
      </c>
      <c r="AH456" s="23">
        <f>(AC456+96/20)/36</f>
        <v/>
      </c>
      <c r="AI456" s="24" t="n">
        <v>68</v>
      </c>
      <c r="AJ456" s="23">
        <f t="array" ref="AJ456:AJ456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456" s="23">
        <f t="array" ref="AK456:AK456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456" s="24">
        <f>_xlfn.xlookup(tbl_MTG_Set[[#This Row],[Play Booster Box Product Id]], tbl_Product[Product Id], tbl_Product[Pack Size])</f>
        <v/>
      </c>
      <c r="AM456" s="23">
        <f>(tbl_MTG_Set[[#This Row],[Play Booster Box Cost]]+v_Item_Shipping_Cost_In)/tbl_MTG_Set[[#This Row],[Play Booster Box Size]]</f>
        <v/>
      </c>
      <c r="AN456" s="23" t="n">
        <v>5</v>
      </c>
      <c r="AO456" s="23" t="n">
        <v>5</v>
      </c>
      <c r="AP456" s="23">
        <f>IF(ISERROR(tbl_MTG_Set[[#This Row],[Play Booster Sell Price CardMarket]]-tbl_MTG_Set[[#This Row],[Play Booster Cost]]-v_Item_Shipping_Cost_Out), -999, tbl_MTG_Set[[#This Row],[Play Booster Sell Price CardMarket]]-tbl_MTG_Set[[#This Row],[Play Booster Cost]]-v_Item_Shipping_Cost_Out)</f>
        <v/>
      </c>
      <c r="AQ456" s="23" t="n"/>
      <c r="AT456" s="23">
        <f>tbl_MTG_Set[[#This Row],[Play Booster Sell Price CardMarket]]*tbl_MTG_Set[[#This Row],[Play Booster Expected Market Value]]/tbl_MTG_Set[[#This Row],[Play Boost Sealed Market Value]]</f>
        <v/>
      </c>
    </row>
    <row r="457" ht="15" customHeight="1" s="20">
      <c r="A457" s="19" t="n">
        <v>318</v>
      </c>
      <c r="B457" s="19" t="inlineStr">
        <is>
          <t>Innistrad: Midnight Hunt Minigames MMID</t>
        </is>
      </c>
      <c r="C457" s="19" t="n">
        <v>3</v>
      </c>
      <c r="D457" s="28" t="n">
        <v>44463</v>
      </c>
      <c r="E457" s="19" t="inlineStr">
        <is>
          <t>Standard Expansion</t>
        </is>
      </c>
      <c r="F457" s="19" t="inlineStr">
        <is>
          <t>en es fr de it pt ja ko ru 汉语 漢語</t>
        </is>
      </c>
      <c r="G457" s="19" t="n">
        <v>582</v>
      </c>
      <c r="H457" s="19">
        <f>MONTH(NOW())+12*YEAR(NOW())-MONTH(tbl_MTG_Set[[#This Row],[Released On]])-12*YEAR(tbl_MTG_Set[[#This Row],[Released On]])</f>
        <v/>
      </c>
      <c r="I457" s="19">
        <f>_xlfn.xlookup(tbl_MTG_Set[[#This Row],[Type Name]], tbl_MTG_Set_Type[Set Type], tbl_MTG_Set_Type[Index], "(Set Type not found)")</f>
        <v/>
      </c>
      <c r="J457" s="19">
        <f>_xlfn.xlookup(tbl_MTG_Set[[#This Row],[Type Name]], tbl_MTG_Set_Type[Set Type], tbl_MTG_Set_Type[Buy Window Month Start], "(Set Type not found)")</f>
        <v/>
      </c>
      <c r="K457" s="28">
        <f>tbl_MTG_Set[[#This Row],[Released On]]+tbl_MTG_Set[[#This Row],[Buy Window Month Start]]*365.25/12</f>
        <v/>
      </c>
      <c r="L457" s="19">
        <f>_xlfn.xlookup(tbl_MTG_Set[[#This Row],[Type Name]], tbl_MTG_Set_Type[Set Type], tbl_MTG_Set_Type[Buy Window Month End], "(Set Type not found)", 0, 1)</f>
        <v/>
      </c>
      <c r="M457" s="28">
        <f>tbl_MTG_Set[[#This Row],[Released On]]+tbl_MTG_Set[[#This Row],[Buy Window Month End]]*365.25/12</f>
        <v/>
      </c>
      <c r="N457" s="28">
        <f>AND(NOW()&gt;=tbl_MTG_Set[[#This Row],[Buy Window Start]], NOW()&lt;=tbl_MTG_Set[[#This Row],[Buy Window End]])</f>
        <v/>
      </c>
      <c r="O457" s="19">
        <f>_xlfn.xlookup(tbl_MTG_Set[[#This Row],[Type Name]], tbl_MTG_Set_Type[Set Type], tbl_MTG_Set_Type[Heavy Printing Window Month Start], "(Set Type not found)", 0, 1)</f>
        <v/>
      </c>
      <c r="P457" s="28">
        <f>tbl_MTG_Set[[#This Row],[Released On]]+tbl_MTG_Set[[#This Row],[Heavy Printing Window Month Start]]*365.25/12</f>
        <v/>
      </c>
      <c r="Q457" s="19">
        <f>_xlfn.xlookup(tbl_MTG_Set[[#This Row],[Type Name]], tbl_MTG_Set_Type[Set Type], tbl_MTG_Set_Type[Heavy Printing Window Month End], "(Set Type not found)", 0, 1)</f>
        <v/>
      </c>
      <c r="R457" s="28">
        <f>tbl_MTG_Set[[#This Row],[Released On]]+tbl_MTG_Set[[#This Row],[Heavy Printing Window Month End]]*365.25/12</f>
        <v/>
      </c>
      <c r="S457" s="28">
        <f>AND(NOW()&gt;=tbl_MTG_Set[[#This Row],[Heavy Printing Window Start]], NOW()&lt;=tbl_MTG_Set[[#This Row],[Heavy Printing Window End]])</f>
        <v/>
      </c>
      <c r="T457" s="19">
        <f>_xlfn.xlookup(tbl_MTG_Set[[#This Row],[Type Name]], tbl_MTG_Set_Type[Set Type], tbl_MTG_Set_Type[Sell Window Month Start], "(Set Type not found)", 0, 1)</f>
        <v/>
      </c>
      <c r="U457" s="28">
        <f>tbl_MTG_Set[[#This Row],[Released On]]+tbl_MTG_Set[[#This Row],[Sell Window Month Start]]*365.25/12</f>
        <v/>
      </c>
      <c r="V457" s="19">
        <f>_xlfn.xlookup(tbl_MTG_Set[[#This Row],[Type Name]], tbl_MTG_Set_Type[Set Type], tbl_MTG_Set_Type[Sell Window Month End], "(Set Type not found)", 0, 1)</f>
        <v/>
      </c>
      <c r="W457" s="28">
        <f>tbl_MTG_Set[[#This Row],[Released On]]+tbl_MTG_Set[[#This Row],[Sell Window Month End]]*365.25/12</f>
        <v/>
      </c>
      <c r="X457" s="28">
        <f>AND(NOW()&gt;=tbl_MTG_Set[[#This Row],[Sell Window Start]], NOW()&lt;=tbl_MTG_Set[[#This Row],[Sell Window End]])</f>
        <v/>
      </c>
      <c r="AG457" s="23" t="n"/>
      <c r="AH457" s="23" t="n"/>
      <c r="AJ457" s="23">
        <f t="array" ref="AJ457:AJ457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457" s="23">
        <f t="array" ref="AK457:AK457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457" s="24">
        <f>_xlfn.xlookup(tbl_MTG_Set[[#This Row],[Play Booster Box Product Id]], tbl_Product[Product Id], tbl_Product[Pack Size])</f>
        <v/>
      </c>
      <c r="AM457" s="23">
        <f>(tbl_MTG_Set[[#This Row],[Play Booster Box Cost]]+v_Item_Shipping_Cost_In)/tbl_MTG_Set[[#This Row],[Play Booster Box Size]]</f>
        <v/>
      </c>
      <c r="AN457" s="23" t="n"/>
      <c r="AO457" s="23" t="n"/>
      <c r="AP457" s="23" t="n"/>
      <c r="AQ457" s="23" t="n"/>
      <c r="AT457" s="23">
        <f>tbl_MTG_Set[[#This Row],[Play Booster Sell Price CardMarket]]*tbl_MTG_Set[[#This Row],[Play Booster Expected Market Value]]/tbl_MTG_Set[[#This Row],[Play Boost Sealed Market Value]]</f>
        <v/>
      </c>
    </row>
    <row r="458" ht="15" customHeight="1" s="20">
      <c r="A458" s="19" t="n">
        <v>311</v>
      </c>
      <c r="B458" s="19" t="inlineStr">
        <is>
          <t>Innistrad: Midnight Hunt Promos PMID</t>
        </is>
      </c>
      <c r="C458" s="19" t="n">
        <v>155</v>
      </c>
      <c r="D458" s="28" t="n">
        <v>44463</v>
      </c>
      <c r="E458" s="19" t="inlineStr">
        <is>
          <t>Standard Expansion</t>
        </is>
      </c>
      <c r="F458" s="19" t="inlineStr">
        <is>
          <t>en es fr de it pt ja ko ru 汉语 漢語</t>
        </is>
      </c>
      <c r="G458" s="19" t="n">
        <v>568</v>
      </c>
      <c r="H458" s="19">
        <f>MONTH(NOW())+12*YEAR(NOW())-MONTH(tbl_MTG_Set[[#This Row],[Released On]])-12*YEAR(tbl_MTG_Set[[#This Row],[Released On]])</f>
        <v/>
      </c>
      <c r="I458" s="19">
        <f>_xlfn.xlookup(tbl_MTG_Set[[#This Row],[Type Name]], tbl_MTG_Set_Type[Set Type], tbl_MTG_Set_Type[Index], "(Set Type not found)")</f>
        <v/>
      </c>
      <c r="J458" s="19">
        <f>_xlfn.xlookup(tbl_MTG_Set[[#This Row],[Type Name]], tbl_MTG_Set_Type[Set Type], tbl_MTG_Set_Type[Buy Window Month Start], "(Set Type not found)")</f>
        <v/>
      </c>
      <c r="K458" s="28">
        <f>tbl_MTG_Set[[#This Row],[Released On]]+tbl_MTG_Set[[#This Row],[Buy Window Month Start]]*365.25/12</f>
        <v/>
      </c>
      <c r="L458" s="19">
        <f>_xlfn.xlookup(tbl_MTG_Set[[#This Row],[Type Name]], tbl_MTG_Set_Type[Set Type], tbl_MTG_Set_Type[Buy Window Month End], "(Set Type not found)", 0, 1)</f>
        <v/>
      </c>
      <c r="M458" s="28">
        <f>tbl_MTG_Set[[#This Row],[Released On]]+tbl_MTG_Set[[#This Row],[Buy Window Month End]]*365.25/12</f>
        <v/>
      </c>
      <c r="N458" s="28">
        <f>AND(NOW()&gt;=tbl_MTG_Set[[#This Row],[Buy Window Start]], NOW()&lt;=tbl_MTG_Set[[#This Row],[Buy Window End]])</f>
        <v/>
      </c>
      <c r="O458" s="19">
        <f>_xlfn.xlookup(tbl_MTG_Set[[#This Row],[Type Name]], tbl_MTG_Set_Type[Set Type], tbl_MTG_Set_Type[Heavy Printing Window Month Start], "(Set Type not found)", 0, 1)</f>
        <v/>
      </c>
      <c r="P458" s="28">
        <f>tbl_MTG_Set[[#This Row],[Released On]]+tbl_MTG_Set[[#This Row],[Heavy Printing Window Month Start]]*365.25/12</f>
        <v/>
      </c>
      <c r="Q458" s="19">
        <f>_xlfn.xlookup(tbl_MTG_Set[[#This Row],[Type Name]], tbl_MTG_Set_Type[Set Type], tbl_MTG_Set_Type[Heavy Printing Window Month End], "(Set Type not found)", 0, 1)</f>
        <v/>
      </c>
      <c r="R458" s="28">
        <f>tbl_MTG_Set[[#This Row],[Released On]]+tbl_MTG_Set[[#This Row],[Heavy Printing Window Month End]]*365.25/12</f>
        <v/>
      </c>
      <c r="S458" s="28">
        <f>AND(NOW()&gt;=tbl_MTG_Set[[#This Row],[Heavy Printing Window Start]], NOW()&lt;=tbl_MTG_Set[[#This Row],[Heavy Printing Window End]])</f>
        <v/>
      </c>
      <c r="T458" s="19">
        <f>_xlfn.xlookup(tbl_MTG_Set[[#This Row],[Type Name]], tbl_MTG_Set_Type[Set Type], tbl_MTG_Set_Type[Sell Window Month Start], "(Set Type not found)", 0, 1)</f>
        <v/>
      </c>
      <c r="U458" s="28">
        <f>tbl_MTG_Set[[#This Row],[Released On]]+tbl_MTG_Set[[#This Row],[Sell Window Month Start]]*365.25/12</f>
        <v/>
      </c>
      <c r="V458" s="19">
        <f>_xlfn.xlookup(tbl_MTG_Set[[#This Row],[Type Name]], tbl_MTG_Set_Type[Set Type], tbl_MTG_Set_Type[Sell Window Month End], "(Set Type not found)", 0, 1)</f>
        <v/>
      </c>
      <c r="W458" s="28">
        <f>tbl_MTG_Set[[#This Row],[Released On]]+tbl_MTG_Set[[#This Row],[Sell Window Month End]]*365.25/12</f>
        <v/>
      </c>
      <c r="X458" s="28">
        <f>AND(NOW()&gt;=tbl_MTG_Set[[#This Row],[Sell Window Start]], NOW()&lt;=tbl_MTG_Set[[#This Row],[Sell Window End]])</f>
        <v/>
      </c>
      <c r="AG458" s="23" t="n"/>
      <c r="AH458" s="23" t="n"/>
      <c r="AJ458" s="23">
        <f t="array" ref="AJ458:AJ458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458" s="23">
        <f t="array" ref="AK458:AK458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458" s="24">
        <f>_xlfn.xlookup(tbl_MTG_Set[[#This Row],[Play Booster Box Product Id]], tbl_Product[Product Id], tbl_Product[Pack Size])</f>
        <v/>
      </c>
      <c r="AM458" s="23">
        <f>(tbl_MTG_Set[[#This Row],[Play Booster Box Cost]]+v_Item_Shipping_Cost_In)/tbl_MTG_Set[[#This Row],[Play Booster Box Size]]</f>
        <v/>
      </c>
      <c r="AN458" s="23" t="n"/>
      <c r="AO458" s="23" t="n"/>
      <c r="AP458" s="23" t="n"/>
      <c r="AQ458" s="23" t="n"/>
      <c r="AT458" s="23">
        <f>tbl_MTG_Set[[#This Row],[Play Booster Sell Price CardMarket]]*tbl_MTG_Set[[#This Row],[Play Booster Expected Market Value]]/tbl_MTG_Set[[#This Row],[Play Boost Sealed Market Value]]</f>
        <v/>
      </c>
    </row>
    <row r="459" ht="15" customHeight="1" s="20">
      <c r="A459" s="19" t="n">
        <v>313</v>
      </c>
      <c r="B459" s="19" t="inlineStr">
        <is>
          <t>Innistrad: Midnight Hunt Substitute Cards SMID</t>
        </is>
      </c>
      <c r="C459" s="19" t="n">
        <v>9</v>
      </c>
      <c r="D459" s="28" t="n">
        <v>44463</v>
      </c>
      <c r="E459" s="19" t="inlineStr">
        <is>
          <t>Standard Expansion</t>
        </is>
      </c>
      <c r="F459" s="19" t="inlineStr">
        <is>
          <t>en es fr de it pt ja ko ru 汉语 漢語</t>
        </is>
      </c>
      <c r="G459" s="19" t="n">
        <v>572</v>
      </c>
      <c r="H459" s="19">
        <f>MONTH(NOW())+12*YEAR(NOW())-MONTH(tbl_MTG_Set[[#This Row],[Released On]])-12*YEAR(tbl_MTG_Set[[#This Row],[Released On]])</f>
        <v/>
      </c>
      <c r="I459" s="19">
        <f>_xlfn.xlookup(tbl_MTG_Set[[#This Row],[Type Name]], tbl_MTG_Set_Type[Set Type], tbl_MTG_Set_Type[Index], "(Set Type not found)")</f>
        <v/>
      </c>
      <c r="J459" s="19">
        <f>_xlfn.xlookup(tbl_MTG_Set[[#This Row],[Type Name]], tbl_MTG_Set_Type[Set Type], tbl_MTG_Set_Type[Buy Window Month Start], "(Set Type not found)")</f>
        <v/>
      </c>
      <c r="K459" s="28">
        <f>tbl_MTG_Set[[#This Row],[Released On]]+tbl_MTG_Set[[#This Row],[Buy Window Month Start]]*365.25/12</f>
        <v/>
      </c>
      <c r="L459" s="19">
        <f>_xlfn.xlookup(tbl_MTG_Set[[#This Row],[Type Name]], tbl_MTG_Set_Type[Set Type], tbl_MTG_Set_Type[Buy Window Month End], "(Set Type not found)", 0, 1)</f>
        <v/>
      </c>
      <c r="M459" s="28">
        <f>tbl_MTG_Set[[#This Row],[Released On]]+tbl_MTG_Set[[#This Row],[Buy Window Month End]]*365.25/12</f>
        <v/>
      </c>
      <c r="N459" s="28">
        <f>AND(NOW()&gt;=tbl_MTG_Set[[#This Row],[Buy Window Start]], NOW()&lt;=tbl_MTG_Set[[#This Row],[Buy Window End]])</f>
        <v/>
      </c>
      <c r="O459" s="19">
        <f>_xlfn.xlookup(tbl_MTG_Set[[#This Row],[Type Name]], tbl_MTG_Set_Type[Set Type], tbl_MTG_Set_Type[Heavy Printing Window Month Start], "(Set Type not found)", 0, 1)</f>
        <v/>
      </c>
      <c r="P459" s="28">
        <f>tbl_MTG_Set[[#This Row],[Released On]]+tbl_MTG_Set[[#This Row],[Heavy Printing Window Month Start]]*365.25/12</f>
        <v/>
      </c>
      <c r="Q459" s="19">
        <f>_xlfn.xlookup(tbl_MTG_Set[[#This Row],[Type Name]], tbl_MTG_Set_Type[Set Type], tbl_MTG_Set_Type[Heavy Printing Window Month End], "(Set Type not found)", 0, 1)</f>
        <v/>
      </c>
      <c r="R459" s="28">
        <f>tbl_MTG_Set[[#This Row],[Released On]]+tbl_MTG_Set[[#This Row],[Heavy Printing Window Month End]]*365.25/12</f>
        <v/>
      </c>
      <c r="S459" s="28">
        <f>AND(NOW()&gt;=tbl_MTG_Set[[#This Row],[Heavy Printing Window Start]], NOW()&lt;=tbl_MTG_Set[[#This Row],[Heavy Printing Window End]])</f>
        <v/>
      </c>
      <c r="T459" s="19">
        <f>_xlfn.xlookup(tbl_MTG_Set[[#This Row],[Type Name]], tbl_MTG_Set_Type[Set Type], tbl_MTG_Set_Type[Sell Window Month Start], "(Set Type not found)", 0, 1)</f>
        <v/>
      </c>
      <c r="U459" s="28">
        <f>tbl_MTG_Set[[#This Row],[Released On]]+tbl_MTG_Set[[#This Row],[Sell Window Month Start]]*365.25/12</f>
        <v/>
      </c>
      <c r="V459" s="19">
        <f>_xlfn.xlookup(tbl_MTG_Set[[#This Row],[Type Name]], tbl_MTG_Set_Type[Set Type], tbl_MTG_Set_Type[Sell Window Month End], "(Set Type not found)", 0, 1)</f>
        <v/>
      </c>
      <c r="W459" s="28">
        <f>tbl_MTG_Set[[#This Row],[Released On]]+tbl_MTG_Set[[#This Row],[Sell Window Month End]]*365.25/12</f>
        <v/>
      </c>
      <c r="X459" s="28">
        <f>AND(NOW()&gt;=tbl_MTG_Set[[#This Row],[Sell Window Start]], NOW()&lt;=tbl_MTG_Set[[#This Row],[Sell Window End]])</f>
        <v/>
      </c>
      <c r="AG459" s="23" t="n"/>
      <c r="AH459" s="23" t="n"/>
      <c r="AJ459" s="23">
        <f t="array" ref="AJ459:AJ459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459" s="23">
        <f t="array" ref="AK459:AK459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459" s="24">
        <f>_xlfn.xlookup(tbl_MTG_Set[[#This Row],[Play Booster Box Product Id]], tbl_Product[Product Id], tbl_Product[Pack Size])</f>
        <v/>
      </c>
      <c r="AM459" s="23">
        <f>(tbl_MTG_Set[[#This Row],[Play Booster Box Cost]]+v_Item_Shipping_Cost_In)/tbl_MTG_Set[[#This Row],[Play Booster Box Size]]</f>
        <v/>
      </c>
      <c r="AN459" s="23" t="n"/>
      <c r="AO459" s="23" t="n"/>
      <c r="AP459" s="23" t="n"/>
      <c r="AQ459" s="23" t="n"/>
      <c r="AT459" s="23">
        <f>tbl_MTG_Set[[#This Row],[Play Booster Sell Price CardMarket]]*tbl_MTG_Set[[#This Row],[Play Booster Expected Market Value]]/tbl_MTG_Set[[#This Row],[Play Boost Sealed Market Value]]</f>
        <v/>
      </c>
    </row>
    <row r="460" ht="15" customHeight="1" s="20">
      <c r="A460" s="19" t="n">
        <v>312</v>
      </c>
      <c r="B460" s="19" t="inlineStr">
        <is>
          <t>Innistrad: Midnight Hunt Tokens TMID</t>
        </is>
      </c>
      <c r="C460" s="19" t="n">
        <v>19</v>
      </c>
      <c r="D460" s="28" t="n">
        <v>44463</v>
      </c>
      <c r="E460" s="19" t="inlineStr">
        <is>
          <t>Standard Expansion</t>
        </is>
      </c>
      <c r="F460" s="19" t="inlineStr">
        <is>
          <t>en es fr de it pt ja ko ru 汉语 漢語</t>
        </is>
      </c>
      <c r="G460" s="19" t="n">
        <v>570</v>
      </c>
      <c r="H460" s="19">
        <f>MONTH(NOW())+12*YEAR(NOW())-MONTH(tbl_MTG_Set[[#This Row],[Released On]])-12*YEAR(tbl_MTG_Set[[#This Row],[Released On]])</f>
        <v/>
      </c>
      <c r="I460" s="19">
        <f>_xlfn.xlookup(tbl_MTG_Set[[#This Row],[Type Name]], tbl_MTG_Set_Type[Set Type], tbl_MTG_Set_Type[Index], "(Set Type not found)")</f>
        <v/>
      </c>
      <c r="J460" s="19">
        <f>_xlfn.xlookup(tbl_MTG_Set[[#This Row],[Type Name]], tbl_MTG_Set_Type[Set Type], tbl_MTG_Set_Type[Buy Window Month Start], "(Set Type not found)")</f>
        <v/>
      </c>
      <c r="K460" s="28">
        <f>tbl_MTG_Set[[#This Row],[Released On]]+tbl_MTG_Set[[#This Row],[Buy Window Month Start]]*365.25/12</f>
        <v/>
      </c>
      <c r="L460" s="19">
        <f>_xlfn.xlookup(tbl_MTG_Set[[#This Row],[Type Name]], tbl_MTG_Set_Type[Set Type], tbl_MTG_Set_Type[Buy Window Month End], "(Set Type not found)", 0, 1)</f>
        <v/>
      </c>
      <c r="M460" s="28">
        <f>tbl_MTG_Set[[#This Row],[Released On]]+tbl_MTG_Set[[#This Row],[Buy Window Month End]]*365.25/12</f>
        <v/>
      </c>
      <c r="N460" s="28">
        <f>AND(NOW()&gt;=tbl_MTG_Set[[#This Row],[Buy Window Start]], NOW()&lt;=tbl_MTG_Set[[#This Row],[Buy Window End]])</f>
        <v/>
      </c>
      <c r="O460" s="19">
        <f>_xlfn.xlookup(tbl_MTG_Set[[#This Row],[Type Name]], tbl_MTG_Set_Type[Set Type], tbl_MTG_Set_Type[Heavy Printing Window Month Start], "(Set Type not found)", 0, 1)</f>
        <v/>
      </c>
      <c r="P460" s="28">
        <f>tbl_MTG_Set[[#This Row],[Released On]]+tbl_MTG_Set[[#This Row],[Heavy Printing Window Month Start]]*365.25/12</f>
        <v/>
      </c>
      <c r="Q460" s="19">
        <f>_xlfn.xlookup(tbl_MTG_Set[[#This Row],[Type Name]], tbl_MTG_Set_Type[Set Type], tbl_MTG_Set_Type[Heavy Printing Window Month End], "(Set Type not found)", 0, 1)</f>
        <v/>
      </c>
      <c r="R460" s="28">
        <f>tbl_MTG_Set[[#This Row],[Released On]]+tbl_MTG_Set[[#This Row],[Heavy Printing Window Month End]]*365.25/12</f>
        <v/>
      </c>
      <c r="S460" s="28">
        <f>AND(NOW()&gt;=tbl_MTG_Set[[#This Row],[Heavy Printing Window Start]], NOW()&lt;=tbl_MTG_Set[[#This Row],[Heavy Printing Window End]])</f>
        <v/>
      </c>
      <c r="T460" s="19">
        <f>_xlfn.xlookup(tbl_MTG_Set[[#This Row],[Type Name]], tbl_MTG_Set_Type[Set Type], tbl_MTG_Set_Type[Sell Window Month Start], "(Set Type not found)", 0, 1)</f>
        <v/>
      </c>
      <c r="U460" s="28">
        <f>tbl_MTG_Set[[#This Row],[Released On]]+tbl_MTG_Set[[#This Row],[Sell Window Month Start]]*365.25/12</f>
        <v/>
      </c>
      <c r="V460" s="19">
        <f>_xlfn.xlookup(tbl_MTG_Set[[#This Row],[Type Name]], tbl_MTG_Set_Type[Set Type], tbl_MTG_Set_Type[Sell Window Month End], "(Set Type not found)", 0, 1)</f>
        <v/>
      </c>
      <c r="W460" s="28">
        <f>tbl_MTG_Set[[#This Row],[Released On]]+tbl_MTG_Set[[#This Row],[Sell Window Month End]]*365.25/12</f>
        <v/>
      </c>
      <c r="X460" s="28">
        <f>AND(NOW()&gt;=tbl_MTG_Set[[#This Row],[Sell Window Start]], NOW()&lt;=tbl_MTG_Set[[#This Row],[Sell Window End]])</f>
        <v/>
      </c>
      <c r="AG460" s="23" t="n"/>
      <c r="AH460" s="23" t="n"/>
      <c r="AJ460" s="23">
        <f t="array" ref="AJ460:AJ460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460" s="23">
        <f t="array" ref="AK460:AK460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460" s="24">
        <f>_xlfn.xlookup(tbl_MTG_Set[[#This Row],[Play Booster Box Product Id]], tbl_Product[Product Id], tbl_Product[Pack Size])</f>
        <v/>
      </c>
      <c r="AM460" s="23">
        <f>(tbl_MTG_Set[[#This Row],[Play Booster Box Cost]]+v_Item_Shipping_Cost_In)/tbl_MTG_Set[[#This Row],[Play Booster Box Size]]</f>
        <v/>
      </c>
      <c r="AN460" s="23" t="n"/>
      <c r="AO460" s="23" t="n"/>
      <c r="AP460" s="23" t="n"/>
      <c r="AQ460" s="23" t="n"/>
      <c r="AT460" s="23">
        <f>tbl_MTG_Set[[#This Row],[Play Booster Sell Price CardMarket]]*tbl_MTG_Set[[#This Row],[Play Booster Expected Market Value]]/tbl_MTG_Set[[#This Row],[Play Boost Sealed Market Value]]</f>
        <v/>
      </c>
    </row>
    <row r="461" ht="15" customHeight="1" s="20">
      <c r="A461" s="19" t="n">
        <v>1018</v>
      </c>
      <c r="B461" s="19" t="inlineStr">
        <is>
          <t>Intl. Collectors' Edition CEI</t>
        </is>
      </c>
      <c r="C461" s="19" t="n">
        <v>302</v>
      </c>
      <c r="D461" s="28" t="n">
        <v>34313</v>
      </c>
      <c r="F461" s="19" t="inlineStr">
        <is>
          <t>en es fr de it pt ja ko ru 汉语 漢語</t>
        </is>
      </c>
      <c r="G461" s="19" t="n">
        <v>1982</v>
      </c>
      <c r="H461" s="19">
        <f>MONTH(NOW())+12*YEAR(NOW())-MONTH(tbl_MTG_Set[[#This Row],[Released On]])-12*YEAR(tbl_MTG_Set[[#This Row],[Released On]])</f>
        <v/>
      </c>
      <c r="I461" s="19">
        <f>_xlfn.xlookup(tbl_MTG_Set[[#This Row],[Type Name]], tbl_MTG_Set_Type[Set Type], tbl_MTG_Set_Type[Index], "(Set Type not found)")</f>
        <v/>
      </c>
      <c r="J461" s="19">
        <f>_xlfn.xlookup(tbl_MTG_Set[[#This Row],[Type Name]], tbl_MTG_Set_Type[Set Type], tbl_MTG_Set_Type[Buy Window Month Start], "(Set Type not found)")</f>
        <v/>
      </c>
      <c r="K461" s="28">
        <f>tbl_MTG_Set[[#This Row],[Released On]]+tbl_MTG_Set[[#This Row],[Buy Window Month Start]]*365.25/12</f>
        <v/>
      </c>
      <c r="L461" s="19">
        <f>_xlfn.xlookup(tbl_MTG_Set[[#This Row],[Type Name]], tbl_MTG_Set_Type[Set Type], tbl_MTG_Set_Type[Buy Window Month End], "(Set Type not found)", 0, 1)</f>
        <v/>
      </c>
      <c r="M461" s="28">
        <f>tbl_MTG_Set[[#This Row],[Released On]]+tbl_MTG_Set[[#This Row],[Buy Window Month End]]*365.25/12</f>
        <v/>
      </c>
      <c r="N461" s="28">
        <f>AND(NOW()&gt;=tbl_MTG_Set[[#This Row],[Buy Window Start]], NOW()&lt;=tbl_MTG_Set[[#This Row],[Buy Window End]])</f>
        <v/>
      </c>
      <c r="O461" s="19">
        <f>_xlfn.xlookup(tbl_MTG_Set[[#This Row],[Type Name]], tbl_MTG_Set_Type[Set Type], tbl_MTG_Set_Type[Heavy Printing Window Month Start], "(Set Type not found)", 0, 1)</f>
        <v/>
      </c>
      <c r="P461" s="28">
        <f>tbl_MTG_Set[[#This Row],[Released On]]+tbl_MTG_Set[[#This Row],[Heavy Printing Window Month Start]]*365.25/12</f>
        <v/>
      </c>
      <c r="Q461" s="19">
        <f>_xlfn.xlookup(tbl_MTG_Set[[#This Row],[Type Name]], tbl_MTG_Set_Type[Set Type], tbl_MTG_Set_Type[Heavy Printing Window Month End], "(Set Type not found)", 0, 1)</f>
        <v/>
      </c>
      <c r="R461" s="28">
        <f>tbl_MTG_Set[[#This Row],[Released On]]+tbl_MTG_Set[[#This Row],[Heavy Printing Window Month End]]*365.25/12</f>
        <v/>
      </c>
      <c r="S461" s="28">
        <f>AND(NOW()&gt;=tbl_MTG_Set[[#This Row],[Heavy Printing Window Start]], NOW()&lt;=tbl_MTG_Set[[#This Row],[Heavy Printing Window End]])</f>
        <v/>
      </c>
      <c r="T461" s="19">
        <f>_xlfn.xlookup(tbl_MTG_Set[[#This Row],[Type Name]], tbl_MTG_Set_Type[Set Type], tbl_MTG_Set_Type[Sell Window Month Start], "(Set Type not found)", 0, 1)</f>
        <v/>
      </c>
      <c r="U461" s="28">
        <f>tbl_MTG_Set[[#This Row],[Released On]]+tbl_MTG_Set[[#This Row],[Sell Window Month Start]]*365.25/12</f>
        <v/>
      </c>
      <c r="V461" s="19">
        <f>_xlfn.xlookup(tbl_MTG_Set[[#This Row],[Type Name]], tbl_MTG_Set_Type[Set Type], tbl_MTG_Set_Type[Sell Window Month End], "(Set Type not found)", 0, 1)</f>
        <v/>
      </c>
      <c r="W461" s="28">
        <f>tbl_MTG_Set[[#This Row],[Released On]]+tbl_MTG_Set[[#This Row],[Sell Window Month End]]*365.25/12</f>
        <v/>
      </c>
      <c r="X461" s="28">
        <f>AND(NOW()&gt;=tbl_MTG_Set[[#This Row],[Sell Window Start]], NOW()&lt;=tbl_MTG_Set[[#This Row],[Sell Window End]])</f>
        <v/>
      </c>
      <c r="AG461" s="23" t="n"/>
      <c r="AH461" s="23" t="n"/>
      <c r="AJ461" s="23">
        <f t="array" ref="AJ461:AJ461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461" s="23">
        <f t="array" ref="AK461:AK461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461" s="24">
        <f>_xlfn.xlookup(tbl_MTG_Set[[#This Row],[Play Booster Box Product Id]], tbl_Product[Product Id], tbl_Product[Pack Size])</f>
        <v/>
      </c>
      <c r="AM461" s="23">
        <f>(tbl_MTG_Set[[#This Row],[Play Booster Box Cost]]+v_Item_Shipping_Cost_In)/tbl_MTG_Set[[#This Row],[Play Booster Box Size]]</f>
        <v/>
      </c>
      <c r="AN461" s="23" t="n"/>
      <c r="AO461" s="23" t="n"/>
      <c r="AP461" s="23" t="n"/>
      <c r="AQ461" s="23" t="n"/>
      <c r="AT461" s="23">
        <f>tbl_MTG_Set[[#This Row],[Play Booster Sell Price CardMarket]]*tbl_MTG_Set[[#This Row],[Play Booster Expected Market Value]]/tbl_MTG_Set[[#This Row],[Play Boost Sealed Market Value]]</f>
        <v/>
      </c>
    </row>
    <row r="462" ht="15" customHeight="1" s="20">
      <c r="A462" s="19" t="n">
        <v>989</v>
      </c>
      <c r="B462" s="19" t="inlineStr">
        <is>
          <t>Introductory Two-Player Set ITP</t>
        </is>
      </c>
      <c r="C462" s="19" t="n">
        <v>67</v>
      </c>
      <c r="D462" s="28" t="n">
        <v>35430</v>
      </c>
      <c r="F462" s="19" t="inlineStr">
        <is>
          <t>en es fr de it pt ja ko ru 汉语 漢語</t>
        </is>
      </c>
      <c r="G462" s="19" t="n">
        <v>1924</v>
      </c>
      <c r="H462" s="19">
        <f>MONTH(NOW())+12*YEAR(NOW())-MONTH(tbl_MTG_Set[[#This Row],[Released On]])-12*YEAR(tbl_MTG_Set[[#This Row],[Released On]])</f>
        <v/>
      </c>
      <c r="I462" s="19">
        <f>_xlfn.xlookup(tbl_MTG_Set[[#This Row],[Type Name]], tbl_MTG_Set_Type[Set Type], tbl_MTG_Set_Type[Index], "(Set Type not found)")</f>
        <v/>
      </c>
      <c r="J462" s="19">
        <f>_xlfn.xlookup(tbl_MTG_Set[[#This Row],[Type Name]], tbl_MTG_Set_Type[Set Type], tbl_MTG_Set_Type[Buy Window Month Start], "(Set Type not found)")</f>
        <v/>
      </c>
      <c r="K462" s="28">
        <f>tbl_MTG_Set[[#This Row],[Released On]]+tbl_MTG_Set[[#This Row],[Buy Window Month Start]]*365.25/12</f>
        <v/>
      </c>
      <c r="L462" s="19">
        <f>_xlfn.xlookup(tbl_MTG_Set[[#This Row],[Type Name]], tbl_MTG_Set_Type[Set Type], tbl_MTG_Set_Type[Buy Window Month End], "(Set Type not found)", 0, 1)</f>
        <v/>
      </c>
      <c r="M462" s="28">
        <f>tbl_MTG_Set[[#This Row],[Released On]]+tbl_MTG_Set[[#This Row],[Buy Window Month End]]*365.25/12</f>
        <v/>
      </c>
      <c r="N462" s="28">
        <f>AND(NOW()&gt;=tbl_MTG_Set[[#This Row],[Buy Window Start]], NOW()&lt;=tbl_MTG_Set[[#This Row],[Buy Window End]])</f>
        <v/>
      </c>
      <c r="O462" s="19">
        <f>_xlfn.xlookup(tbl_MTG_Set[[#This Row],[Type Name]], tbl_MTG_Set_Type[Set Type], tbl_MTG_Set_Type[Heavy Printing Window Month Start], "(Set Type not found)", 0, 1)</f>
        <v/>
      </c>
      <c r="P462" s="28">
        <f>tbl_MTG_Set[[#This Row],[Released On]]+tbl_MTG_Set[[#This Row],[Heavy Printing Window Month Start]]*365.25/12</f>
        <v/>
      </c>
      <c r="Q462" s="19">
        <f>_xlfn.xlookup(tbl_MTG_Set[[#This Row],[Type Name]], tbl_MTG_Set_Type[Set Type], tbl_MTG_Set_Type[Heavy Printing Window Month End], "(Set Type not found)", 0, 1)</f>
        <v/>
      </c>
      <c r="R462" s="28">
        <f>tbl_MTG_Set[[#This Row],[Released On]]+tbl_MTG_Set[[#This Row],[Heavy Printing Window Month End]]*365.25/12</f>
        <v/>
      </c>
      <c r="S462" s="28">
        <f>AND(NOW()&gt;=tbl_MTG_Set[[#This Row],[Heavy Printing Window Start]], NOW()&lt;=tbl_MTG_Set[[#This Row],[Heavy Printing Window End]])</f>
        <v/>
      </c>
      <c r="T462" s="19">
        <f>_xlfn.xlookup(tbl_MTG_Set[[#This Row],[Type Name]], tbl_MTG_Set_Type[Set Type], tbl_MTG_Set_Type[Sell Window Month Start], "(Set Type not found)", 0, 1)</f>
        <v/>
      </c>
      <c r="U462" s="28">
        <f>tbl_MTG_Set[[#This Row],[Released On]]+tbl_MTG_Set[[#This Row],[Sell Window Month Start]]*365.25/12</f>
        <v/>
      </c>
      <c r="V462" s="19">
        <f>_xlfn.xlookup(tbl_MTG_Set[[#This Row],[Type Name]], tbl_MTG_Set_Type[Set Type], tbl_MTG_Set_Type[Sell Window Month End], "(Set Type not found)", 0, 1)</f>
        <v/>
      </c>
      <c r="W462" s="28">
        <f>tbl_MTG_Set[[#This Row],[Released On]]+tbl_MTG_Set[[#This Row],[Sell Window Month End]]*365.25/12</f>
        <v/>
      </c>
      <c r="X462" s="28">
        <f>AND(NOW()&gt;=tbl_MTG_Set[[#This Row],[Sell Window Start]], NOW()&lt;=tbl_MTG_Set[[#This Row],[Sell Window End]])</f>
        <v/>
      </c>
      <c r="AG462" s="23" t="n"/>
      <c r="AH462" s="23" t="n"/>
      <c r="AJ462" s="23">
        <f t="array" ref="AJ462:AJ462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462" s="23">
        <f t="array" ref="AK462:AK462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462" s="24">
        <f>_xlfn.xlookup(tbl_MTG_Set[[#This Row],[Play Booster Box Product Id]], tbl_Product[Product Id], tbl_Product[Pack Size])</f>
        <v/>
      </c>
      <c r="AM462" s="23">
        <f>(tbl_MTG_Set[[#This Row],[Play Booster Box Cost]]+v_Item_Shipping_Cost_In)/tbl_MTG_Set[[#This Row],[Play Booster Box Size]]</f>
        <v/>
      </c>
      <c r="AN462" s="23" t="n"/>
      <c r="AO462" s="23" t="n"/>
      <c r="AP462" s="23" t="n"/>
      <c r="AQ462" s="23" t="n"/>
      <c r="AT462" s="23">
        <f>tbl_MTG_Set[[#This Row],[Play Booster Sell Price CardMarket]]*tbl_MTG_Set[[#This Row],[Play Booster Expected Market Value]]/tbl_MTG_Set[[#This Row],[Play Boost Sealed Market Value]]</f>
        <v/>
      </c>
    </row>
    <row r="463" ht="15" customHeight="1" s="20">
      <c r="A463" s="19" t="n">
        <v>933</v>
      </c>
      <c r="B463" s="19" t="inlineStr">
        <is>
          <t>Invasion INV</t>
        </is>
      </c>
      <c r="C463" s="19" t="n">
        <v>354</v>
      </c>
      <c r="D463" s="28" t="n">
        <v>36801</v>
      </c>
      <c r="F463" s="19" t="inlineStr">
        <is>
          <t>en es fr de it pt ja ko ru 汉语 漢語</t>
        </is>
      </c>
      <c r="G463" s="19" t="n">
        <v>1812</v>
      </c>
      <c r="H463" s="19">
        <f>MONTH(NOW())+12*YEAR(NOW())-MONTH(tbl_MTG_Set[[#This Row],[Released On]])-12*YEAR(tbl_MTG_Set[[#This Row],[Released On]])</f>
        <v/>
      </c>
      <c r="I463" s="19">
        <f>_xlfn.xlookup(tbl_MTG_Set[[#This Row],[Type Name]], tbl_MTG_Set_Type[Set Type], tbl_MTG_Set_Type[Index], "(Set Type not found)")</f>
        <v/>
      </c>
      <c r="J463" s="19">
        <f>_xlfn.xlookup(tbl_MTG_Set[[#This Row],[Type Name]], tbl_MTG_Set_Type[Set Type], tbl_MTG_Set_Type[Buy Window Month Start], "(Set Type not found)")</f>
        <v/>
      </c>
      <c r="K463" s="28">
        <f>tbl_MTG_Set[[#This Row],[Released On]]+tbl_MTG_Set[[#This Row],[Buy Window Month Start]]*365.25/12</f>
        <v/>
      </c>
      <c r="L463" s="19">
        <f>_xlfn.xlookup(tbl_MTG_Set[[#This Row],[Type Name]], tbl_MTG_Set_Type[Set Type], tbl_MTG_Set_Type[Buy Window Month End], "(Set Type not found)", 0, 1)</f>
        <v/>
      </c>
      <c r="M463" s="28">
        <f>tbl_MTG_Set[[#This Row],[Released On]]+tbl_MTG_Set[[#This Row],[Buy Window Month End]]*365.25/12</f>
        <v/>
      </c>
      <c r="N463" s="28">
        <f>AND(NOW()&gt;=tbl_MTG_Set[[#This Row],[Buy Window Start]], NOW()&lt;=tbl_MTG_Set[[#This Row],[Buy Window End]])</f>
        <v/>
      </c>
      <c r="O463" s="19">
        <f>_xlfn.xlookup(tbl_MTG_Set[[#This Row],[Type Name]], tbl_MTG_Set_Type[Set Type], tbl_MTG_Set_Type[Heavy Printing Window Month Start], "(Set Type not found)", 0, 1)</f>
        <v/>
      </c>
      <c r="P463" s="28">
        <f>tbl_MTG_Set[[#This Row],[Released On]]+tbl_MTG_Set[[#This Row],[Heavy Printing Window Month Start]]*365.25/12</f>
        <v/>
      </c>
      <c r="Q463" s="19">
        <f>_xlfn.xlookup(tbl_MTG_Set[[#This Row],[Type Name]], tbl_MTG_Set_Type[Set Type], tbl_MTG_Set_Type[Heavy Printing Window Month End], "(Set Type not found)", 0, 1)</f>
        <v/>
      </c>
      <c r="R463" s="28">
        <f>tbl_MTG_Set[[#This Row],[Released On]]+tbl_MTG_Set[[#This Row],[Heavy Printing Window Month End]]*365.25/12</f>
        <v/>
      </c>
      <c r="S463" s="28">
        <f>AND(NOW()&gt;=tbl_MTG_Set[[#This Row],[Heavy Printing Window Start]], NOW()&lt;=tbl_MTG_Set[[#This Row],[Heavy Printing Window End]])</f>
        <v/>
      </c>
      <c r="T463" s="19">
        <f>_xlfn.xlookup(tbl_MTG_Set[[#This Row],[Type Name]], tbl_MTG_Set_Type[Set Type], tbl_MTG_Set_Type[Sell Window Month Start], "(Set Type not found)", 0, 1)</f>
        <v/>
      </c>
      <c r="U463" s="28">
        <f>tbl_MTG_Set[[#This Row],[Released On]]+tbl_MTG_Set[[#This Row],[Sell Window Month Start]]*365.25/12</f>
        <v/>
      </c>
      <c r="V463" s="19">
        <f>_xlfn.xlookup(tbl_MTG_Set[[#This Row],[Type Name]], tbl_MTG_Set_Type[Set Type], tbl_MTG_Set_Type[Sell Window Month End], "(Set Type not found)", 0, 1)</f>
        <v/>
      </c>
      <c r="W463" s="28">
        <f>tbl_MTG_Set[[#This Row],[Released On]]+tbl_MTG_Set[[#This Row],[Sell Window Month End]]*365.25/12</f>
        <v/>
      </c>
      <c r="X463" s="28">
        <f>AND(NOW()&gt;=tbl_MTG_Set[[#This Row],[Sell Window Start]], NOW()&lt;=tbl_MTG_Set[[#This Row],[Sell Window End]])</f>
        <v/>
      </c>
      <c r="AG463" s="23" t="n"/>
      <c r="AH463" s="23" t="n"/>
      <c r="AJ463" s="23">
        <f t="array" ref="AJ463:AJ463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463" s="23">
        <f t="array" ref="AK463:AK463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463" s="24">
        <f>_xlfn.xlookup(tbl_MTG_Set[[#This Row],[Play Booster Box Product Id]], tbl_Product[Product Id], tbl_Product[Pack Size])</f>
        <v/>
      </c>
      <c r="AM463" s="23">
        <f>(tbl_MTG_Set[[#This Row],[Play Booster Box Cost]]+v_Item_Shipping_Cost_In)/tbl_MTG_Set[[#This Row],[Play Booster Box Size]]</f>
        <v/>
      </c>
      <c r="AN463" s="23" t="n"/>
      <c r="AO463" s="23" t="n"/>
      <c r="AP463" s="23" t="n"/>
      <c r="AQ463" s="23" t="n"/>
      <c r="AT463" s="23">
        <f>tbl_MTG_Set[[#This Row],[Play Booster Sell Price CardMarket]]*tbl_MTG_Set[[#This Row],[Play Booster Expected Market Value]]/tbl_MTG_Set[[#This Row],[Play Boost Sealed Market Value]]</f>
        <v/>
      </c>
    </row>
    <row r="464" ht="15" customHeight="1" s="20">
      <c r="A464" s="19" t="n">
        <v>934</v>
      </c>
      <c r="B464" s="19" t="inlineStr">
        <is>
          <t>Invasion Promos PINV</t>
        </is>
      </c>
      <c r="C464" s="19" t="n">
        <v>1</v>
      </c>
      <c r="D464" s="28" t="n">
        <v>36801</v>
      </c>
      <c r="F464" s="19" t="inlineStr">
        <is>
          <t>en es fr de it pt ja ko ru 汉语 漢語</t>
        </is>
      </c>
      <c r="G464" s="19" t="n">
        <v>1814</v>
      </c>
      <c r="H464" s="19">
        <f>MONTH(NOW())+12*YEAR(NOW())-MONTH(tbl_MTG_Set[[#This Row],[Released On]])-12*YEAR(tbl_MTG_Set[[#This Row],[Released On]])</f>
        <v/>
      </c>
      <c r="I464" s="19">
        <f>_xlfn.xlookup(tbl_MTG_Set[[#This Row],[Type Name]], tbl_MTG_Set_Type[Set Type], tbl_MTG_Set_Type[Index], "(Set Type not found)")</f>
        <v/>
      </c>
      <c r="J464" s="19">
        <f>_xlfn.xlookup(tbl_MTG_Set[[#This Row],[Type Name]], tbl_MTG_Set_Type[Set Type], tbl_MTG_Set_Type[Buy Window Month Start], "(Set Type not found)")</f>
        <v/>
      </c>
      <c r="K464" s="28">
        <f>tbl_MTG_Set[[#This Row],[Released On]]+tbl_MTG_Set[[#This Row],[Buy Window Month Start]]*365.25/12</f>
        <v/>
      </c>
      <c r="L464" s="19">
        <f>_xlfn.xlookup(tbl_MTG_Set[[#This Row],[Type Name]], tbl_MTG_Set_Type[Set Type], tbl_MTG_Set_Type[Buy Window Month End], "(Set Type not found)", 0, 1)</f>
        <v/>
      </c>
      <c r="M464" s="28">
        <f>tbl_MTG_Set[[#This Row],[Released On]]+tbl_MTG_Set[[#This Row],[Buy Window Month End]]*365.25/12</f>
        <v/>
      </c>
      <c r="N464" s="28">
        <f>AND(NOW()&gt;=tbl_MTG_Set[[#This Row],[Buy Window Start]], NOW()&lt;=tbl_MTG_Set[[#This Row],[Buy Window End]])</f>
        <v/>
      </c>
      <c r="O464" s="19">
        <f>_xlfn.xlookup(tbl_MTG_Set[[#This Row],[Type Name]], tbl_MTG_Set_Type[Set Type], tbl_MTG_Set_Type[Heavy Printing Window Month Start], "(Set Type not found)", 0, 1)</f>
        <v/>
      </c>
      <c r="P464" s="28">
        <f>tbl_MTG_Set[[#This Row],[Released On]]+tbl_MTG_Set[[#This Row],[Heavy Printing Window Month Start]]*365.25/12</f>
        <v/>
      </c>
      <c r="Q464" s="19">
        <f>_xlfn.xlookup(tbl_MTG_Set[[#This Row],[Type Name]], tbl_MTG_Set_Type[Set Type], tbl_MTG_Set_Type[Heavy Printing Window Month End], "(Set Type not found)", 0, 1)</f>
        <v/>
      </c>
      <c r="R464" s="28">
        <f>tbl_MTG_Set[[#This Row],[Released On]]+tbl_MTG_Set[[#This Row],[Heavy Printing Window Month End]]*365.25/12</f>
        <v/>
      </c>
      <c r="S464" s="28">
        <f>AND(NOW()&gt;=tbl_MTG_Set[[#This Row],[Heavy Printing Window Start]], NOW()&lt;=tbl_MTG_Set[[#This Row],[Heavy Printing Window End]])</f>
        <v/>
      </c>
      <c r="T464" s="19">
        <f>_xlfn.xlookup(tbl_MTG_Set[[#This Row],[Type Name]], tbl_MTG_Set_Type[Set Type], tbl_MTG_Set_Type[Sell Window Month Start], "(Set Type not found)", 0, 1)</f>
        <v/>
      </c>
      <c r="U464" s="28">
        <f>tbl_MTG_Set[[#This Row],[Released On]]+tbl_MTG_Set[[#This Row],[Sell Window Month Start]]*365.25/12</f>
        <v/>
      </c>
      <c r="V464" s="19">
        <f>_xlfn.xlookup(tbl_MTG_Set[[#This Row],[Type Name]], tbl_MTG_Set_Type[Set Type], tbl_MTG_Set_Type[Sell Window Month End], "(Set Type not found)", 0, 1)</f>
        <v/>
      </c>
      <c r="W464" s="28">
        <f>tbl_MTG_Set[[#This Row],[Released On]]+tbl_MTG_Set[[#This Row],[Sell Window Month End]]*365.25/12</f>
        <v/>
      </c>
      <c r="X464" s="28">
        <f>AND(NOW()&gt;=tbl_MTG_Set[[#This Row],[Sell Window Start]], NOW()&lt;=tbl_MTG_Set[[#This Row],[Sell Window End]])</f>
        <v/>
      </c>
      <c r="AG464" s="23" t="n"/>
      <c r="AH464" s="23" t="n"/>
      <c r="AJ464" s="23">
        <f t="array" ref="AJ464:AJ464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464" s="23">
        <f t="array" ref="AK464:AK464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464" s="24">
        <f>_xlfn.xlookup(tbl_MTG_Set[[#This Row],[Play Booster Box Product Id]], tbl_Product[Product Id], tbl_Product[Pack Size])</f>
        <v/>
      </c>
      <c r="AM464" s="23">
        <f>(tbl_MTG_Set[[#This Row],[Play Booster Box Cost]]+v_Item_Shipping_Cost_In)/tbl_MTG_Set[[#This Row],[Play Booster Box Size]]</f>
        <v/>
      </c>
      <c r="AN464" s="23" t="n"/>
      <c r="AO464" s="23" t="n"/>
      <c r="AP464" s="23" t="n"/>
      <c r="AQ464" s="23" t="n"/>
      <c r="AT464" s="23">
        <f>tbl_MTG_Set[[#This Row],[Play Booster Sell Price CardMarket]]*tbl_MTG_Set[[#This Row],[Play Booster Expected Market Value]]/tbl_MTG_Set[[#This Row],[Play Boost Sealed Market Value]]</f>
        <v/>
      </c>
    </row>
    <row r="465" ht="15" customHeight="1" s="20">
      <c r="A465" s="19" t="n">
        <v>514</v>
      </c>
      <c r="B465" s="19" t="inlineStr">
        <is>
          <t>Ixalan Promos PXLN</t>
        </is>
      </c>
      <c r="C465" s="19" t="n">
        <v>120</v>
      </c>
      <c r="D465" s="28" t="n">
        <v>43007</v>
      </c>
      <c r="E465" s="19" t="inlineStr">
        <is>
          <t>Standard Expansion</t>
        </is>
      </c>
      <c r="F465" s="19" t="inlineStr">
        <is>
          <t>en es fr de it pt ja ko ru 汉语 漢語</t>
        </is>
      </c>
      <c r="G465" s="19" t="n">
        <v>974</v>
      </c>
      <c r="H465" s="19">
        <f>MONTH(NOW())+12*YEAR(NOW())-MONTH(tbl_MTG_Set[[#This Row],[Released On]])-12*YEAR(tbl_MTG_Set[[#This Row],[Released On]])</f>
        <v/>
      </c>
      <c r="I465" s="19">
        <f>_xlfn.xlookup(tbl_MTG_Set[[#This Row],[Type Name]], tbl_MTG_Set_Type[Set Type], tbl_MTG_Set_Type[Index], "(Set Type not found)")</f>
        <v/>
      </c>
      <c r="J465" s="19">
        <f>_xlfn.xlookup(tbl_MTG_Set[[#This Row],[Type Name]], tbl_MTG_Set_Type[Set Type], tbl_MTG_Set_Type[Buy Window Month Start], "(Set Type not found)")</f>
        <v/>
      </c>
      <c r="K465" s="28">
        <f>tbl_MTG_Set[[#This Row],[Released On]]+tbl_MTG_Set[[#This Row],[Buy Window Month Start]]*365.25/12</f>
        <v/>
      </c>
      <c r="L465" s="19">
        <f>_xlfn.xlookup(tbl_MTG_Set[[#This Row],[Type Name]], tbl_MTG_Set_Type[Set Type], tbl_MTG_Set_Type[Buy Window Month End], "(Set Type not found)", 0, 1)</f>
        <v/>
      </c>
      <c r="M465" s="28">
        <f>tbl_MTG_Set[[#This Row],[Released On]]+tbl_MTG_Set[[#This Row],[Buy Window Month End]]*365.25/12</f>
        <v/>
      </c>
      <c r="N465" s="28">
        <f>AND(NOW()&gt;=tbl_MTG_Set[[#This Row],[Buy Window Start]], NOW()&lt;=tbl_MTG_Set[[#This Row],[Buy Window End]])</f>
        <v/>
      </c>
      <c r="O465" s="19">
        <f>_xlfn.xlookup(tbl_MTG_Set[[#This Row],[Type Name]], tbl_MTG_Set_Type[Set Type], tbl_MTG_Set_Type[Heavy Printing Window Month Start], "(Set Type not found)", 0, 1)</f>
        <v/>
      </c>
      <c r="P465" s="28">
        <f>tbl_MTG_Set[[#This Row],[Released On]]+tbl_MTG_Set[[#This Row],[Heavy Printing Window Month Start]]*365.25/12</f>
        <v/>
      </c>
      <c r="Q465" s="19">
        <f>_xlfn.xlookup(tbl_MTG_Set[[#This Row],[Type Name]], tbl_MTG_Set_Type[Set Type], tbl_MTG_Set_Type[Heavy Printing Window Month End], "(Set Type not found)", 0, 1)</f>
        <v/>
      </c>
      <c r="R465" s="28">
        <f>tbl_MTG_Set[[#This Row],[Released On]]+tbl_MTG_Set[[#This Row],[Heavy Printing Window Month End]]*365.25/12</f>
        <v/>
      </c>
      <c r="S465" s="28">
        <f>AND(NOW()&gt;=tbl_MTG_Set[[#This Row],[Heavy Printing Window Start]], NOW()&lt;=tbl_MTG_Set[[#This Row],[Heavy Printing Window End]])</f>
        <v/>
      </c>
      <c r="T465" s="19">
        <f>_xlfn.xlookup(tbl_MTG_Set[[#This Row],[Type Name]], tbl_MTG_Set_Type[Set Type], tbl_MTG_Set_Type[Sell Window Month Start], "(Set Type not found)", 0, 1)</f>
        <v/>
      </c>
      <c r="U465" s="28">
        <f>tbl_MTG_Set[[#This Row],[Released On]]+tbl_MTG_Set[[#This Row],[Sell Window Month Start]]*365.25/12</f>
        <v/>
      </c>
      <c r="V465" s="19">
        <f>_xlfn.xlookup(tbl_MTG_Set[[#This Row],[Type Name]], tbl_MTG_Set_Type[Set Type], tbl_MTG_Set_Type[Sell Window Month End], "(Set Type not found)", 0, 1)</f>
        <v/>
      </c>
      <c r="W465" s="28">
        <f>tbl_MTG_Set[[#This Row],[Released On]]+tbl_MTG_Set[[#This Row],[Sell Window Month End]]*365.25/12</f>
        <v/>
      </c>
      <c r="X465" s="28">
        <f>AND(NOW()&gt;=tbl_MTG_Set[[#This Row],[Sell Window Start]], NOW()&lt;=tbl_MTG_Set[[#This Row],[Sell Window End]])</f>
        <v/>
      </c>
      <c r="AG465" s="23" t="n"/>
      <c r="AH465" s="23" t="n"/>
      <c r="AJ465" s="23">
        <f t="array" ref="AJ465:AJ465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465" s="23">
        <f t="array" ref="AK465:AK465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465" s="24">
        <f>_xlfn.xlookup(tbl_MTG_Set[[#This Row],[Play Booster Box Product Id]], tbl_Product[Product Id], tbl_Product[Pack Size])</f>
        <v/>
      </c>
      <c r="AM465" s="23">
        <f>(tbl_MTG_Set[[#This Row],[Play Booster Box Cost]]+v_Item_Shipping_Cost_In)/tbl_MTG_Set[[#This Row],[Play Booster Box Size]]</f>
        <v/>
      </c>
      <c r="AN465" s="23" t="n"/>
      <c r="AO465" s="23" t="n"/>
      <c r="AP465" s="23" t="n"/>
      <c r="AQ465" s="23" t="n"/>
      <c r="AT465" s="23">
        <f>tbl_MTG_Set[[#This Row],[Play Booster Sell Price CardMarket]]*tbl_MTG_Set[[#This Row],[Play Booster Expected Market Value]]/tbl_MTG_Set[[#This Row],[Play Boost Sealed Market Value]]</f>
        <v/>
      </c>
    </row>
    <row r="466" ht="15" customHeight="1" s="20">
      <c r="A466" s="19" t="n">
        <v>515</v>
      </c>
      <c r="B466" s="19" t="inlineStr">
        <is>
          <t>Ixalan Tokens TXLN</t>
        </is>
      </c>
      <c r="C466" s="19" t="n">
        <v>11</v>
      </c>
      <c r="D466" s="28" t="n">
        <v>43007</v>
      </c>
      <c r="E466" s="19" t="inlineStr">
        <is>
          <t>Standard Expansion</t>
        </is>
      </c>
      <c r="F466" s="19" t="inlineStr">
        <is>
          <t>en es fr de it pt ja ko ru 汉语 漢語</t>
        </is>
      </c>
      <c r="G466" s="19" t="n">
        <v>976</v>
      </c>
      <c r="H466" s="19">
        <f>MONTH(NOW())+12*YEAR(NOW())-MONTH(tbl_MTG_Set[[#This Row],[Released On]])-12*YEAR(tbl_MTG_Set[[#This Row],[Released On]])</f>
        <v/>
      </c>
      <c r="I466" s="19">
        <f>_xlfn.xlookup(tbl_MTG_Set[[#This Row],[Type Name]], tbl_MTG_Set_Type[Set Type], tbl_MTG_Set_Type[Index], "(Set Type not found)")</f>
        <v/>
      </c>
      <c r="J466" s="19">
        <f>_xlfn.xlookup(tbl_MTG_Set[[#This Row],[Type Name]], tbl_MTG_Set_Type[Set Type], tbl_MTG_Set_Type[Buy Window Month Start], "(Set Type not found)")</f>
        <v/>
      </c>
      <c r="K466" s="28">
        <f>tbl_MTG_Set[[#This Row],[Released On]]+tbl_MTG_Set[[#This Row],[Buy Window Month Start]]*365.25/12</f>
        <v/>
      </c>
      <c r="L466" s="19">
        <f>_xlfn.xlookup(tbl_MTG_Set[[#This Row],[Type Name]], tbl_MTG_Set_Type[Set Type], tbl_MTG_Set_Type[Buy Window Month End], "(Set Type not found)", 0, 1)</f>
        <v/>
      </c>
      <c r="M466" s="28">
        <f>tbl_MTG_Set[[#This Row],[Released On]]+tbl_MTG_Set[[#This Row],[Buy Window Month End]]*365.25/12</f>
        <v/>
      </c>
      <c r="N466" s="28">
        <f>AND(NOW()&gt;=tbl_MTG_Set[[#This Row],[Buy Window Start]], NOW()&lt;=tbl_MTG_Set[[#This Row],[Buy Window End]])</f>
        <v/>
      </c>
      <c r="O466" s="19">
        <f>_xlfn.xlookup(tbl_MTG_Set[[#This Row],[Type Name]], tbl_MTG_Set_Type[Set Type], tbl_MTG_Set_Type[Heavy Printing Window Month Start], "(Set Type not found)", 0, 1)</f>
        <v/>
      </c>
      <c r="P466" s="28">
        <f>tbl_MTG_Set[[#This Row],[Released On]]+tbl_MTG_Set[[#This Row],[Heavy Printing Window Month Start]]*365.25/12</f>
        <v/>
      </c>
      <c r="Q466" s="19">
        <f>_xlfn.xlookup(tbl_MTG_Set[[#This Row],[Type Name]], tbl_MTG_Set_Type[Set Type], tbl_MTG_Set_Type[Heavy Printing Window Month End], "(Set Type not found)", 0, 1)</f>
        <v/>
      </c>
      <c r="R466" s="28">
        <f>tbl_MTG_Set[[#This Row],[Released On]]+tbl_MTG_Set[[#This Row],[Heavy Printing Window Month End]]*365.25/12</f>
        <v/>
      </c>
      <c r="S466" s="28">
        <f>AND(NOW()&gt;=tbl_MTG_Set[[#This Row],[Heavy Printing Window Start]], NOW()&lt;=tbl_MTG_Set[[#This Row],[Heavy Printing Window End]])</f>
        <v/>
      </c>
      <c r="T466" s="19">
        <f>_xlfn.xlookup(tbl_MTG_Set[[#This Row],[Type Name]], tbl_MTG_Set_Type[Set Type], tbl_MTG_Set_Type[Sell Window Month Start], "(Set Type not found)", 0, 1)</f>
        <v/>
      </c>
      <c r="U466" s="28">
        <f>tbl_MTG_Set[[#This Row],[Released On]]+tbl_MTG_Set[[#This Row],[Sell Window Month Start]]*365.25/12</f>
        <v/>
      </c>
      <c r="V466" s="19">
        <f>_xlfn.xlookup(tbl_MTG_Set[[#This Row],[Type Name]], tbl_MTG_Set_Type[Set Type], tbl_MTG_Set_Type[Sell Window Month End], "(Set Type not found)", 0, 1)</f>
        <v/>
      </c>
      <c r="W466" s="28">
        <f>tbl_MTG_Set[[#This Row],[Released On]]+tbl_MTG_Set[[#This Row],[Sell Window Month End]]*365.25/12</f>
        <v/>
      </c>
      <c r="X466" s="28">
        <f>AND(NOW()&gt;=tbl_MTG_Set[[#This Row],[Sell Window Start]], NOW()&lt;=tbl_MTG_Set[[#This Row],[Sell Window End]])</f>
        <v/>
      </c>
      <c r="AG466" s="23" t="n"/>
      <c r="AH466" s="23" t="n"/>
      <c r="AJ466" s="23">
        <f t="array" ref="AJ466:AJ466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466" s="23">
        <f t="array" ref="AK466:AK466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466" s="24">
        <f>_xlfn.xlookup(tbl_MTG_Set[[#This Row],[Play Booster Box Product Id]], tbl_Product[Product Id], tbl_Product[Pack Size])</f>
        <v/>
      </c>
      <c r="AM466" s="23">
        <f>(tbl_MTG_Set[[#This Row],[Play Booster Box Cost]]+v_Item_Shipping_Cost_In)/tbl_MTG_Set[[#This Row],[Play Booster Box Size]]</f>
        <v/>
      </c>
      <c r="AN466" s="23" t="n"/>
      <c r="AO466" s="23" t="n"/>
      <c r="AP466" s="23" t="n"/>
      <c r="AQ466" s="23" t="n"/>
      <c r="AT466" s="23">
        <f>tbl_MTG_Set[[#This Row],[Play Booster Sell Price CardMarket]]*tbl_MTG_Set[[#This Row],[Play Booster Expected Market Value]]/tbl_MTG_Set[[#This Row],[Play Boost Sealed Market Value]]</f>
        <v/>
      </c>
    </row>
    <row r="467" ht="15" customHeight="1" s="20">
      <c r="A467" s="19" t="n">
        <v>513</v>
      </c>
      <c r="B467" s="19" t="inlineStr">
        <is>
          <t>Ixalan XLN</t>
        </is>
      </c>
      <c r="C467" s="19" t="n">
        <v>289</v>
      </c>
      <c r="D467" s="28" t="n">
        <v>43007</v>
      </c>
      <c r="E467" s="19" t="inlineStr">
        <is>
          <t>Standard Expansion</t>
        </is>
      </c>
      <c r="F467" s="19" t="inlineStr">
        <is>
          <t>en es fr de it pt ja ko ru 汉语 漢語</t>
        </is>
      </c>
      <c r="G467" s="19" t="n">
        <v>972</v>
      </c>
      <c r="H467" s="19">
        <f>MONTH(NOW())+12*YEAR(NOW())-MONTH(tbl_MTG_Set[[#This Row],[Released On]])-12*YEAR(tbl_MTG_Set[[#This Row],[Released On]])</f>
        <v/>
      </c>
      <c r="I467" s="19">
        <f>_xlfn.xlookup(tbl_MTG_Set[[#This Row],[Type Name]], tbl_MTG_Set_Type[Set Type], tbl_MTG_Set_Type[Index], "(Set Type not found)")</f>
        <v/>
      </c>
      <c r="J467" s="19">
        <f>_xlfn.xlookup(tbl_MTG_Set[[#This Row],[Type Name]], tbl_MTG_Set_Type[Set Type], tbl_MTG_Set_Type[Buy Window Month Start], "(Set Type not found)")</f>
        <v/>
      </c>
      <c r="K467" s="28">
        <f>tbl_MTG_Set[[#This Row],[Released On]]+tbl_MTG_Set[[#This Row],[Buy Window Month Start]]*365.25/12</f>
        <v/>
      </c>
      <c r="L467" s="19">
        <f>_xlfn.xlookup(tbl_MTG_Set[[#This Row],[Type Name]], tbl_MTG_Set_Type[Set Type], tbl_MTG_Set_Type[Buy Window Month End], "(Set Type not found)", 0, 1)</f>
        <v/>
      </c>
      <c r="M467" s="28">
        <f>tbl_MTG_Set[[#This Row],[Released On]]+tbl_MTG_Set[[#This Row],[Buy Window Month End]]*365.25/12</f>
        <v/>
      </c>
      <c r="N467" s="28">
        <f>AND(NOW()&gt;=tbl_MTG_Set[[#This Row],[Buy Window Start]], NOW()&lt;=tbl_MTG_Set[[#This Row],[Buy Window End]])</f>
        <v/>
      </c>
      <c r="O467" s="19">
        <f>_xlfn.xlookup(tbl_MTG_Set[[#This Row],[Type Name]], tbl_MTG_Set_Type[Set Type], tbl_MTG_Set_Type[Heavy Printing Window Month Start], "(Set Type not found)", 0, 1)</f>
        <v/>
      </c>
      <c r="P467" s="28">
        <f>tbl_MTG_Set[[#This Row],[Released On]]+tbl_MTG_Set[[#This Row],[Heavy Printing Window Month Start]]*365.25/12</f>
        <v/>
      </c>
      <c r="Q467" s="19">
        <f>_xlfn.xlookup(tbl_MTG_Set[[#This Row],[Type Name]], tbl_MTG_Set_Type[Set Type], tbl_MTG_Set_Type[Heavy Printing Window Month End], "(Set Type not found)", 0, 1)</f>
        <v/>
      </c>
      <c r="R467" s="28">
        <f>tbl_MTG_Set[[#This Row],[Released On]]+tbl_MTG_Set[[#This Row],[Heavy Printing Window Month End]]*365.25/12</f>
        <v/>
      </c>
      <c r="S467" s="28">
        <f>AND(NOW()&gt;=tbl_MTG_Set[[#This Row],[Heavy Printing Window Start]], NOW()&lt;=tbl_MTG_Set[[#This Row],[Heavy Printing Window End]])</f>
        <v/>
      </c>
      <c r="T467" s="19">
        <f>_xlfn.xlookup(tbl_MTG_Set[[#This Row],[Type Name]], tbl_MTG_Set_Type[Set Type], tbl_MTG_Set_Type[Sell Window Month Start], "(Set Type not found)", 0, 1)</f>
        <v/>
      </c>
      <c r="U467" s="28">
        <f>tbl_MTG_Set[[#This Row],[Released On]]+tbl_MTG_Set[[#This Row],[Sell Window Month Start]]*365.25/12</f>
        <v/>
      </c>
      <c r="V467" s="19">
        <f>_xlfn.xlookup(tbl_MTG_Set[[#This Row],[Type Name]], tbl_MTG_Set_Type[Set Type], tbl_MTG_Set_Type[Sell Window Month End], "(Set Type not found)", 0, 1)</f>
        <v/>
      </c>
      <c r="W467" s="28">
        <f>tbl_MTG_Set[[#This Row],[Released On]]+tbl_MTG_Set[[#This Row],[Sell Window Month End]]*365.25/12</f>
        <v/>
      </c>
      <c r="X467" s="28">
        <f>AND(NOW()&gt;=tbl_MTG_Set[[#This Row],[Sell Window Start]], NOW()&lt;=tbl_MTG_Set[[#This Row],[Sell Window End]])</f>
        <v/>
      </c>
      <c r="AG467" s="23" t="n"/>
      <c r="AH467" s="23" t="n"/>
      <c r="AJ467" s="23">
        <f t="array" ref="AJ467:AJ467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467" s="23">
        <f t="array" ref="AK467:AK467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467" s="24">
        <f>_xlfn.xlookup(tbl_MTG_Set[[#This Row],[Play Booster Box Product Id]], tbl_Product[Product Id], tbl_Product[Pack Size])</f>
        <v/>
      </c>
      <c r="AM467" s="23">
        <f>(tbl_MTG_Set[[#This Row],[Play Booster Box Cost]]+v_Item_Shipping_Cost_In)/tbl_MTG_Set[[#This Row],[Play Booster Box Size]]</f>
        <v/>
      </c>
      <c r="AN467" s="23" t="n"/>
      <c r="AO467" s="23" t="n"/>
      <c r="AP467" s="23" t="n"/>
      <c r="AQ467" s="23" t="n"/>
      <c r="AT467" s="23">
        <f>tbl_MTG_Set[[#This Row],[Play Booster Sell Price CardMarket]]*tbl_MTG_Set[[#This Row],[Play Booster Expected Market Value]]/tbl_MTG_Set[[#This Row],[Play Boost Sealed Market Value]]</f>
        <v/>
      </c>
    </row>
    <row r="468" ht="15" customHeight="1" s="20">
      <c r="A468" s="19" t="n">
        <v>900</v>
      </c>
      <c r="B468" s="19" t="inlineStr">
        <is>
          <t>Japan Junior Tournament PJJT</t>
        </is>
      </c>
      <c r="C468" s="19" t="n">
        <v>12</v>
      </c>
      <c r="D468" s="28" t="n">
        <v>37622</v>
      </c>
      <c r="F468" s="19" t="inlineStr">
        <is>
          <t>en es fr de it pt ja ko ru 汉语 漢語</t>
        </is>
      </c>
      <c r="G468" s="19" t="n">
        <v>1746</v>
      </c>
      <c r="H468" s="19">
        <f>MONTH(NOW())+12*YEAR(NOW())-MONTH(tbl_MTG_Set[[#This Row],[Released On]])-12*YEAR(tbl_MTG_Set[[#This Row],[Released On]])</f>
        <v/>
      </c>
      <c r="I468" s="19">
        <f>_xlfn.xlookup(tbl_MTG_Set[[#This Row],[Type Name]], tbl_MTG_Set_Type[Set Type], tbl_MTG_Set_Type[Index], "(Set Type not found)")</f>
        <v/>
      </c>
      <c r="J468" s="19">
        <f>_xlfn.xlookup(tbl_MTG_Set[[#This Row],[Type Name]], tbl_MTG_Set_Type[Set Type], tbl_MTG_Set_Type[Buy Window Month Start], "(Set Type not found)")</f>
        <v/>
      </c>
      <c r="K468" s="28">
        <f>tbl_MTG_Set[[#This Row],[Released On]]+tbl_MTG_Set[[#This Row],[Buy Window Month Start]]*365.25/12</f>
        <v/>
      </c>
      <c r="L468" s="19">
        <f>_xlfn.xlookup(tbl_MTG_Set[[#This Row],[Type Name]], tbl_MTG_Set_Type[Set Type], tbl_MTG_Set_Type[Buy Window Month End], "(Set Type not found)", 0, 1)</f>
        <v/>
      </c>
      <c r="M468" s="28">
        <f>tbl_MTG_Set[[#This Row],[Released On]]+tbl_MTG_Set[[#This Row],[Buy Window Month End]]*365.25/12</f>
        <v/>
      </c>
      <c r="N468" s="28">
        <f>AND(NOW()&gt;=tbl_MTG_Set[[#This Row],[Buy Window Start]], NOW()&lt;=tbl_MTG_Set[[#This Row],[Buy Window End]])</f>
        <v/>
      </c>
      <c r="O468" s="19">
        <f>_xlfn.xlookup(tbl_MTG_Set[[#This Row],[Type Name]], tbl_MTG_Set_Type[Set Type], tbl_MTG_Set_Type[Heavy Printing Window Month Start], "(Set Type not found)", 0, 1)</f>
        <v/>
      </c>
      <c r="P468" s="28">
        <f>tbl_MTG_Set[[#This Row],[Released On]]+tbl_MTG_Set[[#This Row],[Heavy Printing Window Month Start]]*365.25/12</f>
        <v/>
      </c>
      <c r="Q468" s="19">
        <f>_xlfn.xlookup(tbl_MTG_Set[[#This Row],[Type Name]], tbl_MTG_Set_Type[Set Type], tbl_MTG_Set_Type[Heavy Printing Window Month End], "(Set Type not found)", 0, 1)</f>
        <v/>
      </c>
      <c r="R468" s="28">
        <f>tbl_MTG_Set[[#This Row],[Released On]]+tbl_MTG_Set[[#This Row],[Heavy Printing Window Month End]]*365.25/12</f>
        <v/>
      </c>
      <c r="S468" s="28">
        <f>AND(NOW()&gt;=tbl_MTG_Set[[#This Row],[Heavy Printing Window Start]], NOW()&lt;=tbl_MTG_Set[[#This Row],[Heavy Printing Window End]])</f>
        <v/>
      </c>
      <c r="T468" s="19">
        <f>_xlfn.xlookup(tbl_MTG_Set[[#This Row],[Type Name]], tbl_MTG_Set_Type[Set Type], tbl_MTG_Set_Type[Sell Window Month Start], "(Set Type not found)", 0, 1)</f>
        <v/>
      </c>
      <c r="U468" s="28">
        <f>tbl_MTG_Set[[#This Row],[Released On]]+tbl_MTG_Set[[#This Row],[Sell Window Month Start]]*365.25/12</f>
        <v/>
      </c>
      <c r="V468" s="19">
        <f>_xlfn.xlookup(tbl_MTG_Set[[#This Row],[Type Name]], tbl_MTG_Set_Type[Set Type], tbl_MTG_Set_Type[Sell Window Month End], "(Set Type not found)", 0, 1)</f>
        <v/>
      </c>
      <c r="W468" s="28">
        <f>tbl_MTG_Set[[#This Row],[Released On]]+tbl_MTG_Set[[#This Row],[Sell Window Month End]]*365.25/12</f>
        <v/>
      </c>
      <c r="X468" s="28">
        <f>AND(NOW()&gt;=tbl_MTG_Set[[#This Row],[Sell Window Start]], NOW()&lt;=tbl_MTG_Set[[#This Row],[Sell Window End]])</f>
        <v/>
      </c>
      <c r="AG468" s="23" t="n"/>
      <c r="AH468" s="23" t="n"/>
      <c r="AJ468" s="23">
        <f t="array" ref="AJ468:AJ468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468" s="23">
        <f t="array" ref="AK468:AK468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468" s="24">
        <f>_xlfn.xlookup(tbl_MTG_Set[[#This Row],[Play Booster Box Product Id]], tbl_Product[Product Id], tbl_Product[Pack Size])</f>
        <v/>
      </c>
      <c r="AM468" s="23">
        <f>(tbl_MTG_Set[[#This Row],[Play Booster Box Cost]]+v_Item_Shipping_Cost_In)/tbl_MTG_Set[[#This Row],[Play Booster Box Size]]</f>
        <v/>
      </c>
      <c r="AN468" s="23" t="n"/>
      <c r="AO468" s="23" t="n"/>
      <c r="AP468" s="23" t="n"/>
      <c r="AQ468" s="23" t="n"/>
      <c r="AT468" s="23">
        <f>tbl_MTG_Set[[#This Row],[Play Booster Sell Price CardMarket]]*tbl_MTG_Set[[#This Row],[Play Booster Expected Market Value]]/tbl_MTG_Set[[#This Row],[Play Boost Sealed Market Value]]</f>
        <v/>
      </c>
    </row>
    <row r="469" ht="15" customHeight="1" s="20">
      <c r="A469" s="19" t="n">
        <v>65</v>
      </c>
      <c r="B469" s="19" t="inlineStr">
        <is>
          <t>Japan Standard Cup PJSC</t>
        </is>
      </c>
      <c r="C469" s="19" t="n">
        <v>2</v>
      </c>
      <c r="D469" s="28" t="n">
        <v>45697</v>
      </c>
      <c r="F469" s="19" t="inlineStr">
        <is>
          <t>en es fr de it pt ja ko ru 汉语 漢語</t>
        </is>
      </c>
      <c r="G469" s="19" t="n">
        <v>76</v>
      </c>
      <c r="H469" s="19">
        <f>MONTH(NOW())+12*YEAR(NOW())-MONTH(tbl_MTG_Set[[#This Row],[Released On]])-12*YEAR(tbl_MTG_Set[[#This Row],[Released On]])</f>
        <v/>
      </c>
      <c r="I469" s="19">
        <f>_xlfn.xlookup(tbl_MTG_Set[[#This Row],[Type Name]], tbl_MTG_Set_Type[Set Type], tbl_MTG_Set_Type[Index], "(Set Type not found)")</f>
        <v/>
      </c>
      <c r="J469" s="19">
        <f>_xlfn.xlookup(tbl_MTG_Set[[#This Row],[Type Name]], tbl_MTG_Set_Type[Set Type], tbl_MTG_Set_Type[Buy Window Month Start], "(Set Type not found)")</f>
        <v/>
      </c>
      <c r="K469" s="28">
        <f>tbl_MTG_Set[[#This Row],[Released On]]+tbl_MTG_Set[[#This Row],[Buy Window Month Start]]*365.25/12</f>
        <v/>
      </c>
      <c r="L469" s="19">
        <f>_xlfn.xlookup(tbl_MTG_Set[[#This Row],[Type Name]], tbl_MTG_Set_Type[Set Type], tbl_MTG_Set_Type[Buy Window Month End], "(Set Type not found)", 0, 1)</f>
        <v/>
      </c>
      <c r="M469" s="28">
        <f>tbl_MTG_Set[[#This Row],[Released On]]+tbl_MTG_Set[[#This Row],[Buy Window Month End]]*365.25/12</f>
        <v/>
      </c>
      <c r="N469" s="28">
        <f>AND(NOW()&gt;=tbl_MTG_Set[[#This Row],[Buy Window Start]], NOW()&lt;=tbl_MTG_Set[[#This Row],[Buy Window End]])</f>
        <v/>
      </c>
      <c r="O469" s="19">
        <f>_xlfn.xlookup(tbl_MTG_Set[[#This Row],[Type Name]], tbl_MTG_Set_Type[Set Type], tbl_MTG_Set_Type[Heavy Printing Window Month Start], "(Set Type not found)", 0, 1)</f>
        <v/>
      </c>
      <c r="P469" s="28">
        <f>tbl_MTG_Set[[#This Row],[Released On]]+tbl_MTG_Set[[#This Row],[Heavy Printing Window Month Start]]*365.25/12</f>
        <v/>
      </c>
      <c r="Q469" s="19">
        <f>_xlfn.xlookup(tbl_MTG_Set[[#This Row],[Type Name]], tbl_MTG_Set_Type[Set Type], tbl_MTG_Set_Type[Heavy Printing Window Month End], "(Set Type not found)", 0, 1)</f>
        <v/>
      </c>
      <c r="R469" s="28">
        <f>tbl_MTG_Set[[#This Row],[Released On]]+tbl_MTG_Set[[#This Row],[Heavy Printing Window Month End]]*365.25/12</f>
        <v/>
      </c>
      <c r="S469" s="28">
        <f>AND(NOW()&gt;=tbl_MTG_Set[[#This Row],[Heavy Printing Window Start]], NOW()&lt;=tbl_MTG_Set[[#This Row],[Heavy Printing Window End]])</f>
        <v/>
      </c>
      <c r="T469" s="19">
        <f>_xlfn.xlookup(tbl_MTG_Set[[#This Row],[Type Name]], tbl_MTG_Set_Type[Set Type], tbl_MTG_Set_Type[Sell Window Month Start], "(Set Type not found)", 0, 1)</f>
        <v/>
      </c>
      <c r="U469" s="28">
        <f>tbl_MTG_Set[[#This Row],[Released On]]+tbl_MTG_Set[[#This Row],[Sell Window Month Start]]*365.25/12</f>
        <v/>
      </c>
      <c r="V469" s="19">
        <f>_xlfn.xlookup(tbl_MTG_Set[[#This Row],[Type Name]], tbl_MTG_Set_Type[Set Type], tbl_MTG_Set_Type[Sell Window Month End], "(Set Type not found)", 0, 1)</f>
        <v/>
      </c>
      <c r="W469" s="28">
        <f>tbl_MTG_Set[[#This Row],[Released On]]+tbl_MTG_Set[[#This Row],[Sell Window Month End]]*365.25/12</f>
        <v/>
      </c>
      <c r="X469" s="28">
        <f>AND(NOW()&gt;=tbl_MTG_Set[[#This Row],[Sell Window Start]], NOW()&lt;=tbl_MTG_Set[[#This Row],[Sell Window End]])</f>
        <v/>
      </c>
      <c r="AG469" s="23" t="n"/>
      <c r="AH469" s="23" t="n"/>
      <c r="AJ469" s="23">
        <f t="array" ref="AJ469:AJ469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469" s="23">
        <f t="array" ref="AK469:AK469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469" s="24">
        <f>_xlfn.xlookup(tbl_MTG_Set[[#This Row],[Play Booster Box Product Id]], tbl_Product[Product Id], tbl_Product[Pack Size])</f>
        <v/>
      </c>
      <c r="AM469" s="23">
        <f>(tbl_MTG_Set[[#This Row],[Play Booster Box Cost]]+v_Item_Shipping_Cost_In)/tbl_MTG_Set[[#This Row],[Play Booster Box Size]]</f>
        <v/>
      </c>
      <c r="AN469" s="23" t="n"/>
      <c r="AO469" s="23" t="n"/>
      <c r="AP469" s="23" t="n"/>
      <c r="AQ469" s="23" t="n"/>
      <c r="AT469" s="23">
        <f>tbl_MTG_Set[[#This Row],[Play Booster Sell Price CardMarket]]*tbl_MTG_Set[[#This Row],[Play Booster Expected Market Value]]/tbl_MTG_Set[[#This Row],[Play Boost Sealed Market Value]]</f>
        <v/>
      </c>
    </row>
    <row r="470" ht="15" customHeight="1" s="20">
      <c r="A470" s="19" t="n">
        <v>647</v>
      </c>
      <c r="B470" s="19" t="inlineStr">
        <is>
          <t>Journey into Nyx Hero's Path THP3</t>
        </is>
      </c>
      <c r="C470" s="19" t="n">
        <v>8</v>
      </c>
      <c r="D470" s="28" t="n">
        <v>41761</v>
      </c>
      <c r="F470" s="19" t="inlineStr">
        <is>
          <t>en es fr de it pt ja ko ru 汉语 漢語</t>
        </is>
      </c>
      <c r="G470" s="19" t="n">
        <v>1240</v>
      </c>
      <c r="H470" s="19">
        <f>MONTH(NOW())+12*YEAR(NOW())-MONTH(tbl_MTG_Set[[#This Row],[Released On]])-12*YEAR(tbl_MTG_Set[[#This Row],[Released On]])</f>
        <v/>
      </c>
      <c r="I470" s="19">
        <f>_xlfn.xlookup(tbl_MTG_Set[[#This Row],[Type Name]], tbl_MTG_Set_Type[Set Type], tbl_MTG_Set_Type[Index], "(Set Type not found)")</f>
        <v/>
      </c>
      <c r="J470" s="19">
        <f>_xlfn.xlookup(tbl_MTG_Set[[#This Row],[Type Name]], tbl_MTG_Set_Type[Set Type], tbl_MTG_Set_Type[Buy Window Month Start], "(Set Type not found)")</f>
        <v/>
      </c>
      <c r="K470" s="28">
        <f>tbl_MTG_Set[[#This Row],[Released On]]+tbl_MTG_Set[[#This Row],[Buy Window Month Start]]*365.25/12</f>
        <v/>
      </c>
      <c r="L470" s="19">
        <f>_xlfn.xlookup(tbl_MTG_Set[[#This Row],[Type Name]], tbl_MTG_Set_Type[Set Type], tbl_MTG_Set_Type[Buy Window Month End], "(Set Type not found)", 0, 1)</f>
        <v/>
      </c>
      <c r="M470" s="28">
        <f>tbl_MTG_Set[[#This Row],[Released On]]+tbl_MTG_Set[[#This Row],[Buy Window Month End]]*365.25/12</f>
        <v/>
      </c>
      <c r="N470" s="28">
        <f>AND(NOW()&gt;=tbl_MTG_Set[[#This Row],[Buy Window Start]], NOW()&lt;=tbl_MTG_Set[[#This Row],[Buy Window End]])</f>
        <v/>
      </c>
      <c r="O470" s="19">
        <f>_xlfn.xlookup(tbl_MTG_Set[[#This Row],[Type Name]], tbl_MTG_Set_Type[Set Type], tbl_MTG_Set_Type[Heavy Printing Window Month Start], "(Set Type not found)", 0, 1)</f>
        <v/>
      </c>
      <c r="P470" s="28">
        <f>tbl_MTG_Set[[#This Row],[Released On]]+tbl_MTG_Set[[#This Row],[Heavy Printing Window Month Start]]*365.25/12</f>
        <v/>
      </c>
      <c r="Q470" s="19">
        <f>_xlfn.xlookup(tbl_MTG_Set[[#This Row],[Type Name]], tbl_MTG_Set_Type[Set Type], tbl_MTG_Set_Type[Heavy Printing Window Month End], "(Set Type not found)", 0, 1)</f>
        <v/>
      </c>
      <c r="R470" s="28">
        <f>tbl_MTG_Set[[#This Row],[Released On]]+tbl_MTG_Set[[#This Row],[Heavy Printing Window Month End]]*365.25/12</f>
        <v/>
      </c>
      <c r="S470" s="28">
        <f>AND(NOW()&gt;=tbl_MTG_Set[[#This Row],[Heavy Printing Window Start]], NOW()&lt;=tbl_MTG_Set[[#This Row],[Heavy Printing Window End]])</f>
        <v/>
      </c>
      <c r="T470" s="19">
        <f>_xlfn.xlookup(tbl_MTG_Set[[#This Row],[Type Name]], tbl_MTG_Set_Type[Set Type], tbl_MTG_Set_Type[Sell Window Month Start], "(Set Type not found)", 0, 1)</f>
        <v/>
      </c>
      <c r="U470" s="28">
        <f>tbl_MTG_Set[[#This Row],[Released On]]+tbl_MTG_Set[[#This Row],[Sell Window Month Start]]*365.25/12</f>
        <v/>
      </c>
      <c r="V470" s="19">
        <f>_xlfn.xlookup(tbl_MTG_Set[[#This Row],[Type Name]], tbl_MTG_Set_Type[Set Type], tbl_MTG_Set_Type[Sell Window Month End], "(Set Type not found)", 0, 1)</f>
        <v/>
      </c>
      <c r="W470" s="28">
        <f>tbl_MTG_Set[[#This Row],[Released On]]+tbl_MTG_Set[[#This Row],[Sell Window Month End]]*365.25/12</f>
        <v/>
      </c>
      <c r="X470" s="28">
        <f>AND(NOW()&gt;=tbl_MTG_Set[[#This Row],[Sell Window Start]], NOW()&lt;=tbl_MTG_Set[[#This Row],[Sell Window End]])</f>
        <v/>
      </c>
      <c r="AG470" s="23" t="n"/>
      <c r="AH470" s="23" t="n"/>
      <c r="AJ470" s="23">
        <f t="array" ref="AJ470:AJ470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470" s="23">
        <f t="array" ref="AK470:AK470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470" s="24">
        <f>_xlfn.xlookup(tbl_MTG_Set[[#This Row],[Play Booster Box Product Id]], tbl_Product[Product Id], tbl_Product[Pack Size])</f>
        <v/>
      </c>
      <c r="AM470" s="23">
        <f>(tbl_MTG_Set[[#This Row],[Play Booster Box Cost]]+v_Item_Shipping_Cost_In)/tbl_MTG_Set[[#This Row],[Play Booster Box Size]]</f>
        <v/>
      </c>
      <c r="AN470" s="23" t="n"/>
      <c r="AO470" s="23" t="n"/>
      <c r="AP470" s="23" t="n"/>
      <c r="AQ470" s="23" t="n"/>
      <c r="AT470" s="23">
        <f>tbl_MTG_Set[[#This Row],[Play Booster Sell Price CardMarket]]*tbl_MTG_Set[[#This Row],[Play Booster Expected Market Value]]/tbl_MTG_Set[[#This Row],[Play Boost Sealed Market Value]]</f>
        <v/>
      </c>
    </row>
    <row r="471" ht="15" customHeight="1" s="20">
      <c r="A471" s="19" t="n">
        <v>643</v>
      </c>
      <c r="B471" s="19" t="inlineStr">
        <is>
          <t>Journey into Nyx JOU</t>
        </is>
      </c>
      <c r="C471" s="19" t="n">
        <v>165</v>
      </c>
      <c r="D471" s="28" t="n">
        <v>41761</v>
      </c>
      <c r="F471" s="19" t="inlineStr">
        <is>
          <t>en es fr de it pt ja ko ru 汉语 漢語</t>
        </is>
      </c>
      <c r="G471" s="19" t="n">
        <v>1232</v>
      </c>
      <c r="H471" s="19">
        <f>MONTH(NOW())+12*YEAR(NOW())-MONTH(tbl_MTG_Set[[#This Row],[Released On]])-12*YEAR(tbl_MTG_Set[[#This Row],[Released On]])</f>
        <v/>
      </c>
      <c r="I471" s="19">
        <f>_xlfn.xlookup(tbl_MTG_Set[[#This Row],[Type Name]], tbl_MTG_Set_Type[Set Type], tbl_MTG_Set_Type[Index], "(Set Type not found)")</f>
        <v/>
      </c>
      <c r="J471" s="19">
        <f>_xlfn.xlookup(tbl_MTG_Set[[#This Row],[Type Name]], tbl_MTG_Set_Type[Set Type], tbl_MTG_Set_Type[Buy Window Month Start], "(Set Type not found)")</f>
        <v/>
      </c>
      <c r="K471" s="28">
        <f>tbl_MTG_Set[[#This Row],[Released On]]+tbl_MTG_Set[[#This Row],[Buy Window Month Start]]*365.25/12</f>
        <v/>
      </c>
      <c r="L471" s="19">
        <f>_xlfn.xlookup(tbl_MTG_Set[[#This Row],[Type Name]], tbl_MTG_Set_Type[Set Type], tbl_MTG_Set_Type[Buy Window Month End], "(Set Type not found)", 0, 1)</f>
        <v/>
      </c>
      <c r="M471" s="28">
        <f>tbl_MTG_Set[[#This Row],[Released On]]+tbl_MTG_Set[[#This Row],[Buy Window Month End]]*365.25/12</f>
        <v/>
      </c>
      <c r="N471" s="28">
        <f>AND(NOW()&gt;=tbl_MTG_Set[[#This Row],[Buy Window Start]], NOW()&lt;=tbl_MTG_Set[[#This Row],[Buy Window End]])</f>
        <v/>
      </c>
      <c r="O471" s="19">
        <f>_xlfn.xlookup(tbl_MTG_Set[[#This Row],[Type Name]], tbl_MTG_Set_Type[Set Type], tbl_MTG_Set_Type[Heavy Printing Window Month Start], "(Set Type not found)", 0, 1)</f>
        <v/>
      </c>
      <c r="P471" s="28">
        <f>tbl_MTG_Set[[#This Row],[Released On]]+tbl_MTG_Set[[#This Row],[Heavy Printing Window Month Start]]*365.25/12</f>
        <v/>
      </c>
      <c r="Q471" s="19">
        <f>_xlfn.xlookup(tbl_MTG_Set[[#This Row],[Type Name]], tbl_MTG_Set_Type[Set Type], tbl_MTG_Set_Type[Heavy Printing Window Month End], "(Set Type not found)", 0, 1)</f>
        <v/>
      </c>
      <c r="R471" s="28">
        <f>tbl_MTG_Set[[#This Row],[Released On]]+tbl_MTG_Set[[#This Row],[Heavy Printing Window Month End]]*365.25/12</f>
        <v/>
      </c>
      <c r="S471" s="28">
        <f>AND(NOW()&gt;=tbl_MTG_Set[[#This Row],[Heavy Printing Window Start]], NOW()&lt;=tbl_MTG_Set[[#This Row],[Heavy Printing Window End]])</f>
        <v/>
      </c>
      <c r="T471" s="19">
        <f>_xlfn.xlookup(tbl_MTG_Set[[#This Row],[Type Name]], tbl_MTG_Set_Type[Set Type], tbl_MTG_Set_Type[Sell Window Month Start], "(Set Type not found)", 0, 1)</f>
        <v/>
      </c>
      <c r="U471" s="28">
        <f>tbl_MTG_Set[[#This Row],[Released On]]+tbl_MTG_Set[[#This Row],[Sell Window Month Start]]*365.25/12</f>
        <v/>
      </c>
      <c r="V471" s="19">
        <f>_xlfn.xlookup(tbl_MTG_Set[[#This Row],[Type Name]], tbl_MTG_Set_Type[Set Type], tbl_MTG_Set_Type[Sell Window Month End], "(Set Type not found)", 0, 1)</f>
        <v/>
      </c>
      <c r="W471" s="28">
        <f>tbl_MTG_Set[[#This Row],[Released On]]+tbl_MTG_Set[[#This Row],[Sell Window Month End]]*365.25/12</f>
        <v/>
      </c>
      <c r="X471" s="28">
        <f>AND(NOW()&gt;=tbl_MTG_Set[[#This Row],[Sell Window Start]], NOW()&lt;=tbl_MTG_Set[[#This Row],[Sell Window End]])</f>
        <v/>
      </c>
      <c r="AG471" s="23" t="n"/>
      <c r="AH471" s="23" t="n"/>
      <c r="AJ471" s="23">
        <f t="array" ref="AJ471:AJ471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471" s="23">
        <f t="array" ref="AK471:AK471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471" s="24">
        <f>_xlfn.xlookup(tbl_MTG_Set[[#This Row],[Play Booster Box Product Id]], tbl_Product[Product Id], tbl_Product[Pack Size])</f>
        <v/>
      </c>
      <c r="AM471" s="23">
        <f>(tbl_MTG_Set[[#This Row],[Play Booster Box Cost]]+v_Item_Shipping_Cost_In)/tbl_MTG_Set[[#This Row],[Play Booster Box Size]]</f>
        <v/>
      </c>
      <c r="AN471" s="23" t="n"/>
      <c r="AO471" s="23" t="n"/>
      <c r="AP471" s="23" t="n"/>
      <c r="AQ471" s="23" t="n"/>
      <c r="AT471" s="23">
        <f>tbl_MTG_Set[[#This Row],[Play Booster Sell Price CardMarket]]*tbl_MTG_Set[[#This Row],[Play Booster Expected Market Value]]/tbl_MTG_Set[[#This Row],[Play Boost Sealed Market Value]]</f>
        <v/>
      </c>
    </row>
    <row r="472" ht="15" customHeight="1" s="20">
      <c r="A472" s="19" t="n">
        <v>644</v>
      </c>
      <c r="B472" s="19" t="inlineStr">
        <is>
          <t>Journey into Nyx Promos PJOU</t>
        </is>
      </c>
      <c r="C472" s="19" t="n">
        <v>10</v>
      </c>
      <c r="D472" s="28" t="n">
        <v>41755</v>
      </c>
      <c r="F472" s="19" t="inlineStr">
        <is>
          <t>en es fr de it pt ja ko ru 汉语 漢語</t>
        </is>
      </c>
      <c r="G472" s="19" t="n">
        <v>1234</v>
      </c>
      <c r="H472" s="19">
        <f>MONTH(NOW())+12*YEAR(NOW())-MONTH(tbl_MTG_Set[[#This Row],[Released On]])-12*YEAR(tbl_MTG_Set[[#This Row],[Released On]])</f>
        <v/>
      </c>
      <c r="I472" s="19">
        <f>_xlfn.xlookup(tbl_MTG_Set[[#This Row],[Type Name]], tbl_MTG_Set_Type[Set Type], tbl_MTG_Set_Type[Index], "(Set Type not found)")</f>
        <v/>
      </c>
      <c r="J472" s="19">
        <f>_xlfn.xlookup(tbl_MTG_Set[[#This Row],[Type Name]], tbl_MTG_Set_Type[Set Type], tbl_MTG_Set_Type[Buy Window Month Start], "(Set Type not found)")</f>
        <v/>
      </c>
      <c r="K472" s="28">
        <f>tbl_MTG_Set[[#This Row],[Released On]]+tbl_MTG_Set[[#This Row],[Buy Window Month Start]]*365.25/12</f>
        <v/>
      </c>
      <c r="L472" s="19">
        <f>_xlfn.xlookup(tbl_MTG_Set[[#This Row],[Type Name]], tbl_MTG_Set_Type[Set Type], tbl_MTG_Set_Type[Buy Window Month End], "(Set Type not found)", 0, 1)</f>
        <v/>
      </c>
      <c r="M472" s="28">
        <f>tbl_MTG_Set[[#This Row],[Released On]]+tbl_MTG_Set[[#This Row],[Buy Window Month End]]*365.25/12</f>
        <v/>
      </c>
      <c r="N472" s="28">
        <f>AND(NOW()&gt;=tbl_MTG_Set[[#This Row],[Buy Window Start]], NOW()&lt;=tbl_MTG_Set[[#This Row],[Buy Window End]])</f>
        <v/>
      </c>
      <c r="O472" s="19">
        <f>_xlfn.xlookup(tbl_MTG_Set[[#This Row],[Type Name]], tbl_MTG_Set_Type[Set Type], tbl_MTG_Set_Type[Heavy Printing Window Month Start], "(Set Type not found)", 0, 1)</f>
        <v/>
      </c>
      <c r="P472" s="28">
        <f>tbl_MTG_Set[[#This Row],[Released On]]+tbl_MTG_Set[[#This Row],[Heavy Printing Window Month Start]]*365.25/12</f>
        <v/>
      </c>
      <c r="Q472" s="19">
        <f>_xlfn.xlookup(tbl_MTG_Set[[#This Row],[Type Name]], tbl_MTG_Set_Type[Set Type], tbl_MTG_Set_Type[Heavy Printing Window Month End], "(Set Type not found)", 0, 1)</f>
        <v/>
      </c>
      <c r="R472" s="28">
        <f>tbl_MTG_Set[[#This Row],[Released On]]+tbl_MTG_Set[[#This Row],[Heavy Printing Window Month End]]*365.25/12</f>
        <v/>
      </c>
      <c r="S472" s="28">
        <f>AND(NOW()&gt;=tbl_MTG_Set[[#This Row],[Heavy Printing Window Start]], NOW()&lt;=tbl_MTG_Set[[#This Row],[Heavy Printing Window End]])</f>
        <v/>
      </c>
      <c r="T472" s="19">
        <f>_xlfn.xlookup(tbl_MTG_Set[[#This Row],[Type Name]], tbl_MTG_Set_Type[Set Type], tbl_MTG_Set_Type[Sell Window Month Start], "(Set Type not found)", 0, 1)</f>
        <v/>
      </c>
      <c r="U472" s="28">
        <f>tbl_MTG_Set[[#This Row],[Released On]]+tbl_MTG_Set[[#This Row],[Sell Window Month Start]]*365.25/12</f>
        <v/>
      </c>
      <c r="V472" s="19">
        <f>_xlfn.xlookup(tbl_MTG_Set[[#This Row],[Type Name]], tbl_MTG_Set_Type[Set Type], tbl_MTG_Set_Type[Sell Window Month End], "(Set Type not found)", 0, 1)</f>
        <v/>
      </c>
      <c r="W472" s="28">
        <f>tbl_MTG_Set[[#This Row],[Released On]]+tbl_MTG_Set[[#This Row],[Sell Window Month End]]*365.25/12</f>
        <v/>
      </c>
      <c r="X472" s="28">
        <f>AND(NOW()&gt;=tbl_MTG_Set[[#This Row],[Sell Window Start]], NOW()&lt;=tbl_MTG_Set[[#This Row],[Sell Window End]])</f>
        <v/>
      </c>
      <c r="AG472" s="23" t="n"/>
      <c r="AH472" s="23" t="n"/>
      <c r="AJ472" s="23">
        <f t="array" ref="AJ472:AJ472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472" s="23">
        <f t="array" ref="AK472:AK472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472" s="24">
        <f>_xlfn.xlookup(tbl_MTG_Set[[#This Row],[Play Booster Box Product Id]], tbl_Product[Product Id], tbl_Product[Pack Size])</f>
        <v/>
      </c>
      <c r="AM472" s="23">
        <f>(tbl_MTG_Set[[#This Row],[Play Booster Box Cost]]+v_Item_Shipping_Cost_In)/tbl_MTG_Set[[#This Row],[Play Booster Box Size]]</f>
        <v/>
      </c>
      <c r="AN472" s="23" t="n"/>
      <c r="AO472" s="23" t="n"/>
      <c r="AP472" s="23" t="n"/>
      <c r="AQ472" s="23" t="n"/>
      <c r="AT472" s="23">
        <f>tbl_MTG_Set[[#This Row],[Play Booster Sell Price CardMarket]]*tbl_MTG_Set[[#This Row],[Play Booster Expected Market Value]]/tbl_MTG_Set[[#This Row],[Play Boost Sealed Market Value]]</f>
        <v/>
      </c>
    </row>
    <row r="473" ht="15" customHeight="1" s="20">
      <c r="A473" s="19" t="n">
        <v>645</v>
      </c>
      <c r="B473" s="19" t="inlineStr">
        <is>
          <t>Journey into Nyx Tokens TJOU</t>
        </is>
      </c>
      <c r="C473" s="19" t="n">
        <v>6</v>
      </c>
      <c r="D473" s="28" t="n">
        <v>41761</v>
      </c>
      <c r="F473" s="19" t="inlineStr">
        <is>
          <t>en es fr de it pt ja ko ru 汉语 漢語</t>
        </is>
      </c>
      <c r="G473" s="19" t="n">
        <v>1236</v>
      </c>
      <c r="H473" s="19">
        <f>MONTH(NOW())+12*YEAR(NOW())-MONTH(tbl_MTG_Set[[#This Row],[Released On]])-12*YEAR(tbl_MTG_Set[[#This Row],[Released On]])</f>
        <v/>
      </c>
      <c r="I473" s="19">
        <f>_xlfn.xlookup(tbl_MTG_Set[[#This Row],[Type Name]], tbl_MTG_Set_Type[Set Type], tbl_MTG_Set_Type[Index], "(Set Type not found)")</f>
        <v/>
      </c>
      <c r="J473" s="19">
        <f>_xlfn.xlookup(tbl_MTG_Set[[#This Row],[Type Name]], tbl_MTG_Set_Type[Set Type], tbl_MTG_Set_Type[Buy Window Month Start], "(Set Type not found)")</f>
        <v/>
      </c>
      <c r="K473" s="28">
        <f>tbl_MTG_Set[[#This Row],[Released On]]+tbl_MTG_Set[[#This Row],[Buy Window Month Start]]*365.25/12</f>
        <v/>
      </c>
      <c r="L473" s="19">
        <f>_xlfn.xlookup(tbl_MTG_Set[[#This Row],[Type Name]], tbl_MTG_Set_Type[Set Type], tbl_MTG_Set_Type[Buy Window Month End], "(Set Type not found)", 0, 1)</f>
        <v/>
      </c>
      <c r="M473" s="28">
        <f>tbl_MTG_Set[[#This Row],[Released On]]+tbl_MTG_Set[[#This Row],[Buy Window Month End]]*365.25/12</f>
        <v/>
      </c>
      <c r="N473" s="28">
        <f>AND(NOW()&gt;=tbl_MTG_Set[[#This Row],[Buy Window Start]], NOW()&lt;=tbl_MTG_Set[[#This Row],[Buy Window End]])</f>
        <v/>
      </c>
      <c r="O473" s="19">
        <f>_xlfn.xlookup(tbl_MTG_Set[[#This Row],[Type Name]], tbl_MTG_Set_Type[Set Type], tbl_MTG_Set_Type[Heavy Printing Window Month Start], "(Set Type not found)", 0, 1)</f>
        <v/>
      </c>
      <c r="P473" s="28">
        <f>tbl_MTG_Set[[#This Row],[Released On]]+tbl_MTG_Set[[#This Row],[Heavy Printing Window Month Start]]*365.25/12</f>
        <v/>
      </c>
      <c r="Q473" s="19">
        <f>_xlfn.xlookup(tbl_MTG_Set[[#This Row],[Type Name]], tbl_MTG_Set_Type[Set Type], tbl_MTG_Set_Type[Heavy Printing Window Month End], "(Set Type not found)", 0, 1)</f>
        <v/>
      </c>
      <c r="R473" s="28">
        <f>tbl_MTG_Set[[#This Row],[Released On]]+tbl_MTG_Set[[#This Row],[Heavy Printing Window Month End]]*365.25/12</f>
        <v/>
      </c>
      <c r="S473" s="28">
        <f>AND(NOW()&gt;=tbl_MTG_Set[[#This Row],[Heavy Printing Window Start]], NOW()&lt;=tbl_MTG_Set[[#This Row],[Heavy Printing Window End]])</f>
        <v/>
      </c>
      <c r="T473" s="19">
        <f>_xlfn.xlookup(tbl_MTG_Set[[#This Row],[Type Name]], tbl_MTG_Set_Type[Set Type], tbl_MTG_Set_Type[Sell Window Month Start], "(Set Type not found)", 0, 1)</f>
        <v/>
      </c>
      <c r="U473" s="28">
        <f>tbl_MTG_Set[[#This Row],[Released On]]+tbl_MTG_Set[[#This Row],[Sell Window Month Start]]*365.25/12</f>
        <v/>
      </c>
      <c r="V473" s="19">
        <f>_xlfn.xlookup(tbl_MTG_Set[[#This Row],[Type Name]], tbl_MTG_Set_Type[Set Type], tbl_MTG_Set_Type[Sell Window Month End], "(Set Type not found)", 0, 1)</f>
        <v/>
      </c>
      <c r="W473" s="28">
        <f>tbl_MTG_Set[[#This Row],[Released On]]+tbl_MTG_Set[[#This Row],[Sell Window Month End]]*365.25/12</f>
        <v/>
      </c>
      <c r="X473" s="28">
        <f>AND(NOW()&gt;=tbl_MTG_Set[[#This Row],[Sell Window Start]], NOW()&lt;=tbl_MTG_Set[[#This Row],[Sell Window End]])</f>
        <v/>
      </c>
      <c r="AG473" s="23" t="n"/>
      <c r="AH473" s="23" t="n"/>
      <c r="AJ473" s="23">
        <f t="array" ref="AJ473:AJ473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473" s="23">
        <f t="array" ref="AK473:AK473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473" s="24">
        <f>_xlfn.xlookup(tbl_MTG_Set[[#This Row],[Play Booster Box Product Id]], tbl_Product[Product Id], tbl_Product[Pack Size])</f>
        <v/>
      </c>
      <c r="AM473" s="23">
        <f>(tbl_MTG_Set[[#This Row],[Play Booster Box Cost]]+v_Item_Shipping_Cost_In)/tbl_MTG_Set[[#This Row],[Play Booster Box Size]]</f>
        <v/>
      </c>
      <c r="AN473" s="23" t="n"/>
      <c r="AO473" s="23" t="n"/>
      <c r="AP473" s="23" t="n"/>
      <c r="AQ473" s="23" t="n"/>
      <c r="AT473" s="23">
        <f>tbl_MTG_Set[[#This Row],[Play Booster Sell Price CardMarket]]*tbl_MTG_Set[[#This Row],[Play Booster Expected Market Value]]/tbl_MTG_Set[[#This Row],[Play Boost Sealed Market Value]]</f>
        <v/>
      </c>
    </row>
    <row r="474" ht="15" customHeight="1" s="20">
      <c r="A474" s="19" t="n">
        <v>976</v>
      </c>
      <c r="B474" s="19" t="inlineStr">
        <is>
          <t>Judge Gift Cards 1998 JGP</t>
        </is>
      </c>
      <c r="C474" s="19" t="n">
        <v>3</v>
      </c>
      <c r="D474" s="28" t="n">
        <v>35796</v>
      </c>
      <c r="F474" s="19" t="inlineStr">
        <is>
          <t>en es fr de it pt ja ko ru 汉语 漢語</t>
        </is>
      </c>
      <c r="G474" s="19" t="n">
        <v>1898</v>
      </c>
      <c r="H474" s="19">
        <f>MONTH(NOW())+12*YEAR(NOW())-MONTH(tbl_MTG_Set[[#This Row],[Released On]])-12*YEAR(tbl_MTG_Set[[#This Row],[Released On]])</f>
        <v/>
      </c>
      <c r="I474" s="19">
        <f>_xlfn.xlookup(tbl_MTG_Set[[#This Row],[Type Name]], tbl_MTG_Set_Type[Set Type], tbl_MTG_Set_Type[Index], "(Set Type not found)")</f>
        <v/>
      </c>
      <c r="J474" s="19">
        <f>_xlfn.xlookup(tbl_MTG_Set[[#This Row],[Type Name]], tbl_MTG_Set_Type[Set Type], tbl_MTG_Set_Type[Buy Window Month Start], "(Set Type not found)")</f>
        <v/>
      </c>
      <c r="K474" s="28">
        <f>tbl_MTG_Set[[#This Row],[Released On]]+tbl_MTG_Set[[#This Row],[Buy Window Month Start]]*365.25/12</f>
        <v/>
      </c>
      <c r="L474" s="19">
        <f>_xlfn.xlookup(tbl_MTG_Set[[#This Row],[Type Name]], tbl_MTG_Set_Type[Set Type], tbl_MTG_Set_Type[Buy Window Month End], "(Set Type not found)", 0, 1)</f>
        <v/>
      </c>
      <c r="M474" s="28">
        <f>tbl_MTG_Set[[#This Row],[Released On]]+tbl_MTG_Set[[#This Row],[Buy Window Month End]]*365.25/12</f>
        <v/>
      </c>
      <c r="N474" s="28">
        <f>AND(NOW()&gt;=tbl_MTG_Set[[#This Row],[Buy Window Start]], NOW()&lt;=tbl_MTG_Set[[#This Row],[Buy Window End]])</f>
        <v/>
      </c>
      <c r="O474" s="19">
        <f>_xlfn.xlookup(tbl_MTG_Set[[#This Row],[Type Name]], tbl_MTG_Set_Type[Set Type], tbl_MTG_Set_Type[Heavy Printing Window Month Start], "(Set Type not found)", 0, 1)</f>
        <v/>
      </c>
      <c r="P474" s="28">
        <f>tbl_MTG_Set[[#This Row],[Released On]]+tbl_MTG_Set[[#This Row],[Heavy Printing Window Month Start]]*365.25/12</f>
        <v/>
      </c>
      <c r="Q474" s="19">
        <f>_xlfn.xlookup(tbl_MTG_Set[[#This Row],[Type Name]], tbl_MTG_Set_Type[Set Type], tbl_MTG_Set_Type[Heavy Printing Window Month End], "(Set Type not found)", 0, 1)</f>
        <v/>
      </c>
      <c r="R474" s="28">
        <f>tbl_MTG_Set[[#This Row],[Released On]]+tbl_MTG_Set[[#This Row],[Heavy Printing Window Month End]]*365.25/12</f>
        <v/>
      </c>
      <c r="S474" s="28">
        <f>AND(NOW()&gt;=tbl_MTG_Set[[#This Row],[Heavy Printing Window Start]], NOW()&lt;=tbl_MTG_Set[[#This Row],[Heavy Printing Window End]])</f>
        <v/>
      </c>
      <c r="T474" s="19">
        <f>_xlfn.xlookup(tbl_MTG_Set[[#This Row],[Type Name]], tbl_MTG_Set_Type[Set Type], tbl_MTG_Set_Type[Sell Window Month Start], "(Set Type not found)", 0, 1)</f>
        <v/>
      </c>
      <c r="U474" s="28">
        <f>tbl_MTG_Set[[#This Row],[Released On]]+tbl_MTG_Set[[#This Row],[Sell Window Month Start]]*365.25/12</f>
        <v/>
      </c>
      <c r="V474" s="19">
        <f>_xlfn.xlookup(tbl_MTG_Set[[#This Row],[Type Name]], tbl_MTG_Set_Type[Set Type], tbl_MTG_Set_Type[Sell Window Month End], "(Set Type not found)", 0, 1)</f>
        <v/>
      </c>
      <c r="W474" s="28">
        <f>tbl_MTG_Set[[#This Row],[Released On]]+tbl_MTG_Set[[#This Row],[Sell Window Month End]]*365.25/12</f>
        <v/>
      </c>
      <c r="X474" s="28">
        <f>AND(NOW()&gt;=tbl_MTG_Set[[#This Row],[Sell Window Start]], NOW()&lt;=tbl_MTG_Set[[#This Row],[Sell Window End]])</f>
        <v/>
      </c>
      <c r="AG474" s="23" t="n"/>
      <c r="AH474" s="23" t="n"/>
      <c r="AJ474" s="23">
        <f t="array" ref="AJ474:AJ474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474" s="23">
        <f t="array" ref="AK474:AK474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474" s="24">
        <f>_xlfn.xlookup(tbl_MTG_Set[[#This Row],[Play Booster Box Product Id]], tbl_Product[Product Id], tbl_Product[Pack Size])</f>
        <v/>
      </c>
      <c r="AM474" s="23">
        <f>(tbl_MTG_Set[[#This Row],[Play Booster Box Cost]]+v_Item_Shipping_Cost_In)/tbl_MTG_Set[[#This Row],[Play Booster Box Size]]</f>
        <v/>
      </c>
      <c r="AN474" s="23" t="n"/>
      <c r="AO474" s="23" t="n"/>
      <c r="AP474" s="23" t="n"/>
      <c r="AQ474" s="23" t="n"/>
      <c r="AT474" s="23">
        <f>tbl_MTG_Set[[#This Row],[Play Booster Sell Price CardMarket]]*tbl_MTG_Set[[#This Row],[Play Booster Expected Market Value]]/tbl_MTG_Set[[#This Row],[Play Boost Sealed Market Value]]</f>
        <v/>
      </c>
    </row>
    <row r="475" ht="15" customHeight="1" s="20">
      <c r="A475" s="19" t="n">
        <v>963</v>
      </c>
      <c r="B475" s="19" t="inlineStr">
        <is>
          <t>Judge Gift Cards 1999 G99</t>
        </is>
      </c>
      <c r="C475" s="19" t="n">
        <v>1</v>
      </c>
      <c r="D475" s="28" t="n">
        <v>36161</v>
      </c>
      <c r="F475" s="19" t="inlineStr">
        <is>
          <t>en es fr de it pt ja ko ru 汉语 漢語</t>
        </is>
      </c>
      <c r="G475" s="19" t="n">
        <v>1872</v>
      </c>
      <c r="H475" s="19">
        <f>MONTH(NOW())+12*YEAR(NOW())-MONTH(tbl_MTG_Set[[#This Row],[Released On]])-12*YEAR(tbl_MTG_Set[[#This Row],[Released On]])</f>
        <v/>
      </c>
      <c r="I475" s="19">
        <f>_xlfn.xlookup(tbl_MTG_Set[[#This Row],[Type Name]], tbl_MTG_Set_Type[Set Type], tbl_MTG_Set_Type[Index], "(Set Type not found)")</f>
        <v/>
      </c>
      <c r="J475" s="19">
        <f>_xlfn.xlookup(tbl_MTG_Set[[#This Row],[Type Name]], tbl_MTG_Set_Type[Set Type], tbl_MTG_Set_Type[Buy Window Month Start], "(Set Type not found)")</f>
        <v/>
      </c>
      <c r="K475" s="28">
        <f>tbl_MTG_Set[[#This Row],[Released On]]+tbl_MTG_Set[[#This Row],[Buy Window Month Start]]*365.25/12</f>
        <v/>
      </c>
      <c r="L475" s="19">
        <f>_xlfn.xlookup(tbl_MTG_Set[[#This Row],[Type Name]], tbl_MTG_Set_Type[Set Type], tbl_MTG_Set_Type[Buy Window Month End], "(Set Type not found)", 0, 1)</f>
        <v/>
      </c>
      <c r="M475" s="28">
        <f>tbl_MTG_Set[[#This Row],[Released On]]+tbl_MTG_Set[[#This Row],[Buy Window Month End]]*365.25/12</f>
        <v/>
      </c>
      <c r="N475" s="28">
        <f>AND(NOW()&gt;=tbl_MTG_Set[[#This Row],[Buy Window Start]], NOW()&lt;=tbl_MTG_Set[[#This Row],[Buy Window End]])</f>
        <v/>
      </c>
      <c r="O475" s="19">
        <f>_xlfn.xlookup(tbl_MTG_Set[[#This Row],[Type Name]], tbl_MTG_Set_Type[Set Type], tbl_MTG_Set_Type[Heavy Printing Window Month Start], "(Set Type not found)", 0, 1)</f>
        <v/>
      </c>
      <c r="P475" s="28">
        <f>tbl_MTG_Set[[#This Row],[Released On]]+tbl_MTG_Set[[#This Row],[Heavy Printing Window Month Start]]*365.25/12</f>
        <v/>
      </c>
      <c r="Q475" s="19">
        <f>_xlfn.xlookup(tbl_MTG_Set[[#This Row],[Type Name]], tbl_MTG_Set_Type[Set Type], tbl_MTG_Set_Type[Heavy Printing Window Month End], "(Set Type not found)", 0, 1)</f>
        <v/>
      </c>
      <c r="R475" s="28">
        <f>tbl_MTG_Set[[#This Row],[Released On]]+tbl_MTG_Set[[#This Row],[Heavy Printing Window Month End]]*365.25/12</f>
        <v/>
      </c>
      <c r="S475" s="28">
        <f>AND(NOW()&gt;=tbl_MTG_Set[[#This Row],[Heavy Printing Window Start]], NOW()&lt;=tbl_MTG_Set[[#This Row],[Heavy Printing Window End]])</f>
        <v/>
      </c>
      <c r="T475" s="19">
        <f>_xlfn.xlookup(tbl_MTG_Set[[#This Row],[Type Name]], tbl_MTG_Set_Type[Set Type], tbl_MTG_Set_Type[Sell Window Month Start], "(Set Type not found)", 0, 1)</f>
        <v/>
      </c>
      <c r="U475" s="28">
        <f>tbl_MTG_Set[[#This Row],[Released On]]+tbl_MTG_Set[[#This Row],[Sell Window Month Start]]*365.25/12</f>
        <v/>
      </c>
      <c r="V475" s="19">
        <f>_xlfn.xlookup(tbl_MTG_Set[[#This Row],[Type Name]], tbl_MTG_Set_Type[Set Type], tbl_MTG_Set_Type[Sell Window Month End], "(Set Type not found)", 0, 1)</f>
        <v/>
      </c>
      <c r="W475" s="28">
        <f>tbl_MTG_Set[[#This Row],[Released On]]+tbl_MTG_Set[[#This Row],[Sell Window Month End]]*365.25/12</f>
        <v/>
      </c>
      <c r="X475" s="28">
        <f>AND(NOW()&gt;=tbl_MTG_Set[[#This Row],[Sell Window Start]], NOW()&lt;=tbl_MTG_Set[[#This Row],[Sell Window End]])</f>
        <v/>
      </c>
      <c r="AG475" s="23" t="n"/>
      <c r="AH475" s="23" t="n"/>
      <c r="AJ475" s="23">
        <f t="array" ref="AJ475:AJ475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475" s="23">
        <f t="array" ref="AK475:AK475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475" s="24">
        <f>_xlfn.xlookup(tbl_MTG_Set[[#This Row],[Play Booster Box Product Id]], tbl_Product[Product Id], tbl_Product[Pack Size])</f>
        <v/>
      </c>
      <c r="AM475" s="23">
        <f>(tbl_MTG_Set[[#This Row],[Play Booster Box Cost]]+v_Item_Shipping_Cost_In)/tbl_MTG_Set[[#This Row],[Play Booster Box Size]]</f>
        <v/>
      </c>
      <c r="AN475" s="23" t="n"/>
      <c r="AO475" s="23" t="n"/>
      <c r="AP475" s="23" t="n"/>
      <c r="AQ475" s="23" t="n"/>
      <c r="AT475" s="23">
        <f>tbl_MTG_Set[[#This Row],[Play Booster Sell Price CardMarket]]*tbl_MTG_Set[[#This Row],[Play Booster Expected Market Value]]/tbl_MTG_Set[[#This Row],[Play Boost Sealed Market Value]]</f>
        <v/>
      </c>
    </row>
    <row r="476" ht="15" customHeight="1" s="20">
      <c r="A476" s="19" t="n">
        <v>944</v>
      </c>
      <c r="B476" s="19" t="inlineStr">
        <is>
          <t>Judge Gift Cards 2000 G00</t>
        </is>
      </c>
      <c r="C476" s="19" t="n">
        <v>2</v>
      </c>
      <c r="D476" s="28" t="n">
        <v>36526</v>
      </c>
      <c r="F476" s="19" t="inlineStr">
        <is>
          <t>en es fr de it pt ja ko ru 汉语 漢語</t>
        </is>
      </c>
      <c r="G476" s="19" t="n">
        <v>1834</v>
      </c>
      <c r="H476" s="19">
        <f>MONTH(NOW())+12*YEAR(NOW())-MONTH(tbl_MTG_Set[[#This Row],[Released On]])-12*YEAR(tbl_MTG_Set[[#This Row],[Released On]])</f>
        <v/>
      </c>
      <c r="I476" s="19">
        <f>_xlfn.xlookup(tbl_MTG_Set[[#This Row],[Type Name]], tbl_MTG_Set_Type[Set Type], tbl_MTG_Set_Type[Index], "(Set Type not found)")</f>
        <v/>
      </c>
      <c r="J476" s="19">
        <f>_xlfn.xlookup(tbl_MTG_Set[[#This Row],[Type Name]], tbl_MTG_Set_Type[Set Type], tbl_MTG_Set_Type[Buy Window Month Start], "(Set Type not found)")</f>
        <v/>
      </c>
      <c r="K476" s="28">
        <f>tbl_MTG_Set[[#This Row],[Released On]]+tbl_MTG_Set[[#This Row],[Buy Window Month Start]]*365.25/12</f>
        <v/>
      </c>
      <c r="L476" s="19">
        <f>_xlfn.xlookup(tbl_MTG_Set[[#This Row],[Type Name]], tbl_MTG_Set_Type[Set Type], tbl_MTG_Set_Type[Buy Window Month End], "(Set Type not found)", 0, 1)</f>
        <v/>
      </c>
      <c r="M476" s="28">
        <f>tbl_MTG_Set[[#This Row],[Released On]]+tbl_MTG_Set[[#This Row],[Buy Window Month End]]*365.25/12</f>
        <v/>
      </c>
      <c r="N476" s="28">
        <f>AND(NOW()&gt;=tbl_MTG_Set[[#This Row],[Buy Window Start]], NOW()&lt;=tbl_MTG_Set[[#This Row],[Buy Window End]])</f>
        <v/>
      </c>
      <c r="O476" s="19">
        <f>_xlfn.xlookup(tbl_MTG_Set[[#This Row],[Type Name]], tbl_MTG_Set_Type[Set Type], tbl_MTG_Set_Type[Heavy Printing Window Month Start], "(Set Type not found)", 0, 1)</f>
        <v/>
      </c>
      <c r="P476" s="28">
        <f>tbl_MTG_Set[[#This Row],[Released On]]+tbl_MTG_Set[[#This Row],[Heavy Printing Window Month Start]]*365.25/12</f>
        <v/>
      </c>
      <c r="Q476" s="19">
        <f>_xlfn.xlookup(tbl_MTG_Set[[#This Row],[Type Name]], tbl_MTG_Set_Type[Set Type], tbl_MTG_Set_Type[Heavy Printing Window Month End], "(Set Type not found)", 0, 1)</f>
        <v/>
      </c>
      <c r="R476" s="28">
        <f>tbl_MTG_Set[[#This Row],[Released On]]+tbl_MTG_Set[[#This Row],[Heavy Printing Window Month End]]*365.25/12</f>
        <v/>
      </c>
      <c r="S476" s="28">
        <f>AND(NOW()&gt;=tbl_MTG_Set[[#This Row],[Heavy Printing Window Start]], NOW()&lt;=tbl_MTG_Set[[#This Row],[Heavy Printing Window End]])</f>
        <v/>
      </c>
      <c r="T476" s="19">
        <f>_xlfn.xlookup(tbl_MTG_Set[[#This Row],[Type Name]], tbl_MTG_Set_Type[Set Type], tbl_MTG_Set_Type[Sell Window Month Start], "(Set Type not found)", 0, 1)</f>
        <v/>
      </c>
      <c r="U476" s="28">
        <f>tbl_MTG_Set[[#This Row],[Released On]]+tbl_MTG_Set[[#This Row],[Sell Window Month Start]]*365.25/12</f>
        <v/>
      </c>
      <c r="V476" s="19">
        <f>_xlfn.xlookup(tbl_MTG_Set[[#This Row],[Type Name]], tbl_MTG_Set_Type[Set Type], tbl_MTG_Set_Type[Sell Window Month End], "(Set Type not found)", 0, 1)</f>
        <v/>
      </c>
      <c r="W476" s="28">
        <f>tbl_MTG_Set[[#This Row],[Released On]]+tbl_MTG_Set[[#This Row],[Sell Window Month End]]*365.25/12</f>
        <v/>
      </c>
      <c r="X476" s="28">
        <f>AND(NOW()&gt;=tbl_MTG_Set[[#This Row],[Sell Window Start]], NOW()&lt;=tbl_MTG_Set[[#This Row],[Sell Window End]])</f>
        <v/>
      </c>
      <c r="AG476" s="23" t="n"/>
      <c r="AH476" s="23" t="n"/>
      <c r="AJ476" s="23">
        <f t="array" ref="AJ476:AJ476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476" s="23">
        <f t="array" ref="AK476:AK476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476" s="24">
        <f>_xlfn.xlookup(tbl_MTG_Set[[#This Row],[Play Booster Box Product Id]], tbl_Product[Product Id], tbl_Product[Pack Size])</f>
        <v/>
      </c>
      <c r="AM476" s="23">
        <f>(tbl_MTG_Set[[#This Row],[Play Booster Box Cost]]+v_Item_Shipping_Cost_In)/tbl_MTG_Set[[#This Row],[Play Booster Box Size]]</f>
        <v/>
      </c>
      <c r="AN476" s="23" t="n"/>
      <c r="AO476" s="23" t="n"/>
      <c r="AP476" s="23" t="n"/>
      <c r="AQ476" s="23" t="n"/>
      <c r="AT476" s="23">
        <f>tbl_MTG_Set[[#This Row],[Play Booster Sell Price CardMarket]]*tbl_MTG_Set[[#This Row],[Play Booster Expected Market Value]]/tbl_MTG_Set[[#This Row],[Play Boost Sealed Market Value]]</f>
        <v/>
      </c>
    </row>
    <row r="477" ht="15" customHeight="1" s="20">
      <c r="A477" s="19" t="n">
        <v>931</v>
      </c>
      <c r="B477" s="19" t="inlineStr">
        <is>
          <t>Judge Gift Cards 2001 G01</t>
        </is>
      </c>
      <c r="C477" s="19" t="n">
        <v>2</v>
      </c>
      <c r="D477" s="28" t="n">
        <v>36892</v>
      </c>
      <c r="F477" s="19" t="inlineStr">
        <is>
          <t>en es fr de it pt ja ko ru 汉语 漢語</t>
        </is>
      </c>
      <c r="G477" s="19" t="n">
        <v>1808</v>
      </c>
      <c r="H477" s="19">
        <f>MONTH(NOW())+12*YEAR(NOW())-MONTH(tbl_MTG_Set[[#This Row],[Released On]])-12*YEAR(tbl_MTG_Set[[#This Row],[Released On]])</f>
        <v/>
      </c>
      <c r="I477" s="19">
        <f>_xlfn.xlookup(tbl_MTG_Set[[#This Row],[Type Name]], tbl_MTG_Set_Type[Set Type], tbl_MTG_Set_Type[Index], "(Set Type not found)")</f>
        <v/>
      </c>
      <c r="J477" s="19">
        <f>_xlfn.xlookup(tbl_MTG_Set[[#This Row],[Type Name]], tbl_MTG_Set_Type[Set Type], tbl_MTG_Set_Type[Buy Window Month Start], "(Set Type not found)")</f>
        <v/>
      </c>
      <c r="K477" s="28">
        <f>tbl_MTG_Set[[#This Row],[Released On]]+tbl_MTG_Set[[#This Row],[Buy Window Month Start]]*365.25/12</f>
        <v/>
      </c>
      <c r="L477" s="19">
        <f>_xlfn.xlookup(tbl_MTG_Set[[#This Row],[Type Name]], tbl_MTG_Set_Type[Set Type], tbl_MTG_Set_Type[Buy Window Month End], "(Set Type not found)", 0, 1)</f>
        <v/>
      </c>
      <c r="M477" s="28">
        <f>tbl_MTG_Set[[#This Row],[Released On]]+tbl_MTG_Set[[#This Row],[Buy Window Month End]]*365.25/12</f>
        <v/>
      </c>
      <c r="N477" s="28">
        <f>AND(NOW()&gt;=tbl_MTG_Set[[#This Row],[Buy Window Start]], NOW()&lt;=tbl_MTG_Set[[#This Row],[Buy Window End]])</f>
        <v/>
      </c>
      <c r="O477" s="19">
        <f>_xlfn.xlookup(tbl_MTG_Set[[#This Row],[Type Name]], tbl_MTG_Set_Type[Set Type], tbl_MTG_Set_Type[Heavy Printing Window Month Start], "(Set Type not found)", 0, 1)</f>
        <v/>
      </c>
      <c r="P477" s="28">
        <f>tbl_MTG_Set[[#This Row],[Released On]]+tbl_MTG_Set[[#This Row],[Heavy Printing Window Month Start]]*365.25/12</f>
        <v/>
      </c>
      <c r="Q477" s="19">
        <f>_xlfn.xlookup(tbl_MTG_Set[[#This Row],[Type Name]], tbl_MTG_Set_Type[Set Type], tbl_MTG_Set_Type[Heavy Printing Window Month End], "(Set Type not found)", 0, 1)</f>
        <v/>
      </c>
      <c r="R477" s="28">
        <f>tbl_MTG_Set[[#This Row],[Released On]]+tbl_MTG_Set[[#This Row],[Heavy Printing Window Month End]]*365.25/12</f>
        <v/>
      </c>
      <c r="S477" s="28">
        <f>AND(NOW()&gt;=tbl_MTG_Set[[#This Row],[Heavy Printing Window Start]], NOW()&lt;=tbl_MTG_Set[[#This Row],[Heavy Printing Window End]])</f>
        <v/>
      </c>
      <c r="T477" s="19">
        <f>_xlfn.xlookup(tbl_MTG_Set[[#This Row],[Type Name]], tbl_MTG_Set_Type[Set Type], tbl_MTG_Set_Type[Sell Window Month Start], "(Set Type not found)", 0, 1)</f>
        <v/>
      </c>
      <c r="U477" s="28">
        <f>tbl_MTG_Set[[#This Row],[Released On]]+tbl_MTG_Set[[#This Row],[Sell Window Month Start]]*365.25/12</f>
        <v/>
      </c>
      <c r="V477" s="19">
        <f>_xlfn.xlookup(tbl_MTG_Set[[#This Row],[Type Name]], tbl_MTG_Set_Type[Set Type], tbl_MTG_Set_Type[Sell Window Month End], "(Set Type not found)", 0, 1)</f>
        <v/>
      </c>
      <c r="W477" s="28">
        <f>tbl_MTG_Set[[#This Row],[Released On]]+tbl_MTG_Set[[#This Row],[Sell Window Month End]]*365.25/12</f>
        <v/>
      </c>
      <c r="X477" s="28">
        <f>AND(NOW()&gt;=tbl_MTG_Set[[#This Row],[Sell Window Start]], NOW()&lt;=tbl_MTG_Set[[#This Row],[Sell Window End]])</f>
        <v/>
      </c>
      <c r="AG477" s="23" t="n"/>
      <c r="AH477" s="23" t="n"/>
      <c r="AJ477" s="23">
        <f t="array" ref="AJ477:AJ477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477" s="23">
        <f t="array" ref="AK477:AK477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477" s="24">
        <f>_xlfn.xlookup(tbl_MTG_Set[[#This Row],[Play Booster Box Product Id]], tbl_Product[Product Id], tbl_Product[Pack Size])</f>
        <v/>
      </c>
      <c r="AM477" s="23">
        <f>(tbl_MTG_Set[[#This Row],[Play Booster Box Cost]]+v_Item_Shipping_Cost_In)/tbl_MTG_Set[[#This Row],[Play Booster Box Size]]</f>
        <v/>
      </c>
      <c r="AN477" s="23" t="n"/>
      <c r="AO477" s="23" t="n"/>
      <c r="AP477" s="23" t="n"/>
      <c r="AQ477" s="23" t="n"/>
      <c r="AT477" s="23">
        <f>tbl_MTG_Set[[#This Row],[Play Booster Sell Price CardMarket]]*tbl_MTG_Set[[#This Row],[Play Booster Expected Market Value]]/tbl_MTG_Set[[#This Row],[Play Boost Sealed Market Value]]</f>
        <v/>
      </c>
    </row>
    <row r="478" ht="15" customHeight="1" s="20">
      <c r="A478" s="19" t="n">
        <v>917</v>
      </c>
      <c r="B478" s="19" t="inlineStr">
        <is>
          <t>Judge Gift Cards 2002 G02</t>
        </is>
      </c>
      <c r="C478" s="19" t="n">
        <v>2</v>
      </c>
      <c r="D478" s="28" t="n">
        <v>37257</v>
      </c>
      <c r="F478" s="19" t="inlineStr">
        <is>
          <t>en es fr de it pt ja ko ru 汉语 漢語</t>
        </is>
      </c>
      <c r="G478" s="19" t="n">
        <v>1780</v>
      </c>
      <c r="H478" s="19">
        <f>MONTH(NOW())+12*YEAR(NOW())-MONTH(tbl_MTG_Set[[#This Row],[Released On]])-12*YEAR(tbl_MTG_Set[[#This Row],[Released On]])</f>
        <v/>
      </c>
      <c r="I478" s="19">
        <f>_xlfn.xlookup(tbl_MTG_Set[[#This Row],[Type Name]], tbl_MTG_Set_Type[Set Type], tbl_MTG_Set_Type[Index], "(Set Type not found)")</f>
        <v/>
      </c>
      <c r="J478" s="19">
        <f>_xlfn.xlookup(tbl_MTG_Set[[#This Row],[Type Name]], tbl_MTG_Set_Type[Set Type], tbl_MTG_Set_Type[Buy Window Month Start], "(Set Type not found)")</f>
        <v/>
      </c>
      <c r="K478" s="28">
        <f>tbl_MTG_Set[[#This Row],[Released On]]+tbl_MTG_Set[[#This Row],[Buy Window Month Start]]*365.25/12</f>
        <v/>
      </c>
      <c r="L478" s="19">
        <f>_xlfn.xlookup(tbl_MTG_Set[[#This Row],[Type Name]], tbl_MTG_Set_Type[Set Type], tbl_MTG_Set_Type[Buy Window Month End], "(Set Type not found)", 0, 1)</f>
        <v/>
      </c>
      <c r="M478" s="28">
        <f>tbl_MTG_Set[[#This Row],[Released On]]+tbl_MTG_Set[[#This Row],[Buy Window Month End]]*365.25/12</f>
        <v/>
      </c>
      <c r="N478" s="28">
        <f>AND(NOW()&gt;=tbl_MTG_Set[[#This Row],[Buy Window Start]], NOW()&lt;=tbl_MTG_Set[[#This Row],[Buy Window End]])</f>
        <v/>
      </c>
      <c r="O478" s="19">
        <f>_xlfn.xlookup(tbl_MTG_Set[[#This Row],[Type Name]], tbl_MTG_Set_Type[Set Type], tbl_MTG_Set_Type[Heavy Printing Window Month Start], "(Set Type not found)", 0, 1)</f>
        <v/>
      </c>
      <c r="P478" s="28">
        <f>tbl_MTG_Set[[#This Row],[Released On]]+tbl_MTG_Set[[#This Row],[Heavy Printing Window Month Start]]*365.25/12</f>
        <v/>
      </c>
      <c r="Q478" s="19">
        <f>_xlfn.xlookup(tbl_MTG_Set[[#This Row],[Type Name]], tbl_MTG_Set_Type[Set Type], tbl_MTG_Set_Type[Heavy Printing Window Month End], "(Set Type not found)", 0, 1)</f>
        <v/>
      </c>
      <c r="R478" s="28">
        <f>tbl_MTG_Set[[#This Row],[Released On]]+tbl_MTG_Set[[#This Row],[Heavy Printing Window Month End]]*365.25/12</f>
        <v/>
      </c>
      <c r="S478" s="28">
        <f>AND(NOW()&gt;=tbl_MTG_Set[[#This Row],[Heavy Printing Window Start]], NOW()&lt;=tbl_MTG_Set[[#This Row],[Heavy Printing Window End]])</f>
        <v/>
      </c>
      <c r="T478" s="19">
        <f>_xlfn.xlookup(tbl_MTG_Set[[#This Row],[Type Name]], tbl_MTG_Set_Type[Set Type], tbl_MTG_Set_Type[Sell Window Month Start], "(Set Type not found)", 0, 1)</f>
        <v/>
      </c>
      <c r="U478" s="28">
        <f>tbl_MTG_Set[[#This Row],[Released On]]+tbl_MTG_Set[[#This Row],[Sell Window Month Start]]*365.25/12</f>
        <v/>
      </c>
      <c r="V478" s="19">
        <f>_xlfn.xlookup(tbl_MTG_Set[[#This Row],[Type Name]], tbl_MTG_Set_Type[Set Type], tbl_MTG_Set_Type[Sell Window Month End], "(Set Type not found)", 0, 1)</f>
        <v/>
      </c>
      <c r="W478" s="28">
        <f>tbl_MTG_Set[[#This Row],[Released On]]+tbl_MTG_Set[[#This Row],[Sell Window Month End]]*365.25/12</f>
        <v/>
      </c>
      <c r="X478" s="28">
        <f>AND(NOW()&gt;=tbl_MTG_Set[[#This Row],[Sell Window Start]], NOW()&lt;=tbl_MTG_Set[[#This Row],[Sell Window End]])</f>
        <v/>
      </c>
      <c r="AG478" s="23" t="n"/>
      <c r="AH478" s="23" t="n"/>
      <c r="AJ478" s="23">
        <f t="array" ref="AJ478:AJ478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478" s="23">
        <f t="array" ref="AK478:AK478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478" s="24">
        <f>_xlfn.xlookup(tbl_MTG_Set[[#This Row],[Play Booster Box Product Id]], tbl_Product[Product Id], tbl_Product[Pack Size])</f>
        <v/>
      </c>
      <c r="AM478" s="23">
        <f>(tbl_MTG_Set[[#This Row],[Play Booster Box Cost]]+v_Item_Shipping_Cost_In)/tbl_MTG_Set[[#This Row],[Play Booster Box Size]]</f>
        <v/>
      </c>
      <c r="AN478" s="23" t="n"/>
      <c r="AO478" s="23" t="n"/>
      <c r="AP478" s="23" t="n"/>
      <c r="AQ478" s="23" t="n"/>
      <c r="AT478" s="23">
        <f>tbl_MTG_Set[[#This Row],[Play Booster Sell Price CardMarket]]*tbl_MTG_Set[[#This Row],[Play Booster Expected Market Value]]/tbl_MTG_Set[[#This Row],[Play Boost Sealed Market Value]]</f>
        <v/>
      </c>
    </row>
    <row r="479" ht="15" customHeight="1" s="20">
      <c r="A479" s="19" t="n">
        <v>902</v>
      </c>
      <c r="B479" s="19" t="inlineStr">
        <is>
          <t>Judge Gift Cards 2003 G03</t>
        </is>
      </c>
      <c r="C479" s="19" t="n">
        <v>3</v>
      </c>
      <c r="D479" s="28" t="n">
        <v>37622</v>
      </c>
      <c r="F479" s="19" t="inlineStr">
        <is>
          <t>en es fr de it pt ja ko ru 汉语 漢語</t>
        </is>
      </c>
      <c r="G479" s="19" t="n">
        <v>1750</v>
      </c>
      <c r="H479" s="19">
        <f>MONTH(NOW())+12*YEAR(NOW())-MONTH(tbl_MTG_Set[[#This Row],[Released On]])-12*YEAR(tbl_MTG_Set[[#This Row],[Released On]])</f>
        <v/>
      </c>
      <c r="I479" s="19">
        <f>_xlfn.xlookup(tbl_MTG_Set[[#This Row],[Type Name]], tbl_MTG_Set_Type[Set Type], tbl_MTG_Set_Type[Index], "(Set Type not found)")</f>
        <v/>
      </c>
      <c r="J479" s="19">
        <f>_xlfn.xlookup(tbl_MTG_Set[[#This Row],[Type Name]], tbl_MTG_Set_Type[Set Type], tbl_MTG_Set_Type[Buy Window Month Start], "(Set Type not found)")</f>
        <v/>
      </c>
      <c r="K479" s="28">
        <f>tbl_MTG_Set[[#This Row],[Released On]]+tbl_MTG_Set[[#This Row],[Buy Window Month Start]]*365.25/12</f>
        <v/>
      </c>
      <c r="L479" s="19">
        <f>_xlfn.xlookup(tbl_MTG_Set[[#This Row],[Type Name]], tbl_MTG_Set_Type[Set Type], tbl_MTG_Set_Type[Buy Window Month End], "(Set Type not found)", 0, 1)</f>
        <v/>
      </c>
      <c r="M479" s="28">
        <f>tbl_MTG_Set[[#This Row],[Released On]]+tbl_MTG_Set[[#This Row],[Buy Window Month End]]*365.25/12</f>
        <v/>
      </c>
      <c r="N479" s="28">
        <f>AND(NOW()&gt;=tbl_MTG_Set[[#This Row],[Buy Window Start]], NOW()&lt;=tbl_MTG_Set[[#This Row],[Buy Window End]])</f>
        <v/>
      </c>
      <c r="O479" s="19">
        <f>_xlfn.xlookup(tbl_MTG_Set[[#This Row],[Type Name]], tbl_MTG_Set_Type[Set Type], tbl_MTG_Set_Type[Heavy Printing Window Month Start], "(Set Type not found)", 0, 1)</f>
        <v/>
      </c>
      <c r="P479" s="28">
        <f>tbl_MTG_Set[[#This Row],[Released On]]+tbl_MTG_Set[[#This Row],[Heavy Printing Window Month Start]]*365.25/12</f>
        <v/>
      </c>
      <c r="Q479" s="19">
        <f>_xlfn.xlookup(tbl_MTG_Set[[#This Row],[Type Name]], tbl_MTG_Set_Type[Set Type], tbl_MTG_Set_Type[Heavy Printing Window Month End], "(Set Type not found)", 0, 1)</f>
        <v/>
      </c>
      <c r="R479" s="28">
        <f>tbl_MTG_Set[[#This Row],[Released On]]+tbl_MTG_Set[[#This Row],[Heavy Printing Window Month End]]*365.25/12</f>
        <v/>
      </c>
      <c r="S479" s="28">
        <f>AND(NOW()&gt;=tbl_MTG_Set[[#This Row],[Heavy Printing Window Start]], NOW()&lt;=tbl_MTG_Set[[#This Row],[Heavy Printing Window End]])</f>
        <v/>
      </c>
      <c r="T479" s="19">
        <f>_xlfn.xlookup(tbl_MTG_Set[[#This Row],[Type Name]], tbl_MTG_Set_Type[Set Type], tbl_MTG_Set_Type[Sell Window Month Start], "(Set Type not found)", 0, 1)</f>
        <v/>
      </c>
      <c r="U479" s="28">
        <f>tbl_MTG_Set[[#This Row],[Released On]]+tbl_MTG_Set[[#This Row],[Sell Window Month Start]]*365.25/12</f>
        <v/>
      </c>
      <c r="V479" s="19">
        <f>_xlfn.xlookup(tbl_MTG_Set[[#This Row],[Type Name]], tbl_MTG_Set_Type[Set Type], tbl_MTG_Set_Type[Sell Window Month End], "(Set Type not found)", 0, 1)</f>
        <v/>
      </c>
      <c r="W479" s="28">
        <f>tbl_MTG_Set[[#This Row],[Released On]]+tbl_MTG_Set[[#This Row],[Sell Window Month End]]*365.25/12</f>
        <v/>
      </c>
      <c r="X479" s="28">
        <f>AND(NOW()&gt;=tbl_MTG_Set[[#This Row],[Sell Window Start]], NOW()&lt;=tbl_MTG_Set[[#This Row],[Sell Window End]])</f>
        <v/>
      </c>
      <c r="AG479" s="23" t="n"/>
      <c r="AH479" s="23" t="n"/>
      <c r="AJ479" s="23">
        <f t="array" ref="AJ479:AJ479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479" s="23">
        <f t="array" ref="AK479:AK479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479" s="24">
        <f>_xlfn.xlookup(tbl_MTG_Set[[#This Row],[Play Booster Box Product Id]], tbl_Product[Product Id], tbl_Product[Pack Size])</f>
        <v/>
      </c>
      <c r="AM479" s="23">
        <f>(tbl_MTG_Set[[#This Row],[Play Booster Box Cost]]+v_Item_Shipping_Cost_In)/tbl_MTG_Set[[#This Row],[Play Booster Box Size]]</f>
        <v/>
      </c>
      <c r="AN479" s="23" t="n"/>
      <c r="AO479" s="23" t="n"/>
      <c r="AP479" s="23" t="n"/>
      <c r="AQ479" s="23" t="n"/>
      <c r="AT479" s="23">
        <f>tbl_MTG_Set[[#This Row],[Play Booster Sell Price CardMarket]]*tbl_MTG_Set[[#This Row],[Play Booster Expected Market Value]]/tbl_MTG_Set[[#This Row],[Play Boost Sealed Market Value]]</f>
        <v/>
      </c>
    </row>
    <row r="480" ht="15" customHeight="1" s="20">
      <c r="A480" s="19" t="n">
        <v>887</v>
      </c>
      <c r="B480" s="19" t="inlineStr">
        <is>
          <t>Judge Gift Cards 2004 G04</t>
        </is>
      </c>
      <c r="C480" s="19" t="n">
        <v>6</v>
      </c>
      <c r="D480" s="28" t="n">
        <v>37987</v>
      </c>
      <c r="F480" s="19" t="inlineStr">
        <is>
          <t>en es fr de it pt ja ko ru 汉语 漢語</t>
        </is>
      </c>
      <c r="G480" s="19" t="n">
        <v>1720</v>
      </c>
      <c r="H480" s="19">
        <f>MONTH(NOW())+12*YEAR(NOW())-MONTH(tbl_MTG_Set[[#This Row],[Released On]])-12*YEAR(tbl_MTG_Set[[#This Row],[Released On]])</f>
        <v/>
      </c>
      <c r="I480" s="19">
        <f>_xlfn.xlookup(tbl_MTG_Set[[#This Row],[Type Name]], tbl_MTG_Set_Type[Set Type], tbl_MTG_Set_Type[Index], "(Set Type not found)")</f>
        <v/>
      </c>
      <c r="J480" s="19">
        <f>_xlfn.xlookup(tbl_MTG_Set[[#This Row],[Type Name]], tbl_MTG_Set_Type[Set Type], tbl_MTG_Set_Type[Buy Window Month Start], "(Set Type not found)")</f>
        <v/>
      </c>
      <c r="K480" s="28">
        <f>tbl_MTG_Set[[#This Row],[Released On]]+tbl_MTG_Set[[#This Row],[Buy Window Month Start]]*365.25/12</f>
        <v/>
      </c>
      <c r="L480" s="19">
        <f>_xlfn.xlookup(tbl_MTG_Set[[#This Row],[Type Name]], tbl_MTG_Set_Type[Set Type], tbl_MTG_Set_Type[Buy Window Month End], "(Set Type not found)", 0, 1)</f>
        <v/>
      </c>
      <c r="M480" s="28">
        <f>tbl_MTG_Set[[#This Row],[Released On]]+tbl_MTG_Set[[#This Row],[Buy Window Month End]]*365.25/12</f>
        <v/>
      </c>
      <c r="N480" s="28">
        <f>AND(NOW()&gt;=tbl_MTG_Set[[#This Row],[Buy Window Start]], NOW()&lt;=tbl_MTG_Set[[#This Row],[Buy Window End]])</f>
        <v/>
      </c>
      <c r="O480" s="19">
        <f>_xlfn.xlookup(tbl_MTG_Set[[#This Row],[Type Name]], tbl_MTG_Set_Type[Set Type], tbl_MTG_Set_Type[Heavy Printing Window Month Start], "(Set Type not found)", 0, 1)</f>
        <v/>
      </c>
      <c r="P480" s="28">
        <f>tbl_MTG_Set[[#This Row],[Released On]]+tbl_MTG_Set[[#This Row],[Heavy Printing Window Month Start]]*365.25/12</f>
        <v/>
      </c>
      <c r="Q480" s="19">
        <f>_xlfn.xlookup(tbl_MTG_Set[[#This Row],[Type Name]], tbl_MTG_Set_Type[Set Type], tbl_MTG_Set_Type[Heavy Printing Window Month End], "(Set Type not found)", 0, 1)</f>
        <v/>
      </c>
      <c r="R480" s="28">
        <f>tbl_MTG_Set[[#This Row],[Released On]]+tbl_MTG_Set[[#This Row],[Heavy Printing Window Month End]]*365.25/12</f>
        <v/>
      </c>
      <c r="S480" s="28">
        <f>AND(NOW()&gt;=tbl_MTG_Set[[#This Row],[Heavy Printing Window Start]], NOW()&lt;=tbl_MTG_Set[[#This Row],[Heavy Printing Window End]])</f>
        <v/>
      </c>
      <c r="T480" s="19">
        <f>_xlfn.xlookup(tbl_MTG_Set[[#This Row],[Type Name]], tbl_MTG_Set_Type[Set Type], tbl_MTG_Set_Type[Sell Window Month Start], "(Set Type not found)", 0, 1)</f>
        <v/>
      </c>
      <c r="U480" s="28">
        <f>tbl_MTG_Set[[#This Row],[Released On]]+tbl_MTG_Set[[#This Row],[Sell Window Month Start]]*365.25/12</f>
        <v/>
      </c>
      <c r="V480" s="19">
        <f>_xlfn.xlookup(tbl_MTG_Set[[#This Row],[Type Name]], tbl_MTG_Set_Type[Set Type], tbl_MTG_Set_Type[Sell Window Month End], "(Set Type not found)", 0, 1)</f>
        <v/>
      </c>
      <c r="W480" s="28">
        <f>tbl_MTG_Set[[#This Row],[Released On]]+tbl_MTG_Set[[#This Row],[Sell Window Month End]]*365.25/12</f>
        <v/>
      </c>
      <c r="X480" s="28">
        <f>AND(NOW()&gt;=tbl_MTG_Set[[#This Row],[Sell Window Start]], NOW()&lt;=tbl_MTG_Set[[#This Row],[Sell Window End]])</f>
        <v/>
      </c>
      <c r="AG480" s="23" t="n"/>
      <c r="AH480" s="23" t="n"/>
      <c r="AJ480" s="23">
        <f t="array" ref="AJ480:AJ480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480" s="23">
        <f t="array" ref="AK480:AK480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480" s="24">
        <f>_xlfn.xlookup(tbl_MTG_Set[[#This Row],[Play Booster Box Product Id]], tbl_Product[Product Id], tbl_Product[Pack Size])</f>
        <v/>
      </c>
      <c r="AM480" s="23">
        <f>(tbl_MTG_Set[[#This Row],[Play Booster Box Cost]]+v_Item_Shipping_Cost_In)/tbl_MTG_Set[[#This Row],[Play Booster Box Size]]</f>
        <v/>
      </c>
      <c r="AN480" s="23" t="n"/>
      <c r="AO480" s="23" t="n"/>
      <c r="AP480" s="23" t="n"/>
      <c r="AQ480" s="23" t="n"/>
      <c r="AT480" s="23">
        <f>tbl_MTG_Set[[#This Row],[Play Booster Sell Price CardMarket]]*tbl_MTG_Set[[#This Row],[Play Booster Expected Market Value]]/tbl_MTG_Set[[#This Row],[Play Boost Sealed Market Value]]</f>
        <v/>
      </c>
    </row>
    <row r="481" ht="15" customHeight="1" s="20">
      <c r="A481" s="19" t="n">
        <v>876</v>
      </c>
      <c r="B481" s="19" t="inlineStr">
        <is>
          <t>Judge Gift Cards 2005 G05</t>
        </is>
      </c>
      <c r="C481" s="19" t="n">
        <v>4</v>
      </c>
      <c r="D481" s="28" t="n">
        <v>38353</v>
      </c>
      <c r="F481" s="19" t="inlineStr">
        <is>
          <t>en es fr de it pt ja ko ru 汉语 漢語</t>
        </is>
      </c>
      <c r="G481" s="19" t="n">
        <v>1698</v>
      </c>
      <c r="H481" s="19">
        <f>MONTH(NOW())+12*YEAR(NOW())-MONTH(tbl_MTG_Set[[#This Row],[Released On]])-12*YEAR(tbl_MTG_Set[[#This Row],[Released On]])</f>
        <v/>
      </c>
      <c r="I481" s="19">
        <f>_xlfn.xlookup(tbl_MTG_Set[[#This Row],[Type Name]], tbl_MTG_Set_Type[Set Type], tbl_MTG_Set_Type[Index], "(Set Type not found)")</f>
        <v/>
      </c>
      <c r="J481" s="19">
        <f>_xlfn.xlookup(tbl_MTG_Set[[#This Row],[Type Name]], tbl_MTG_Set_Type[Set Type], tbl_MTG_Set_Type[Buy Window Month Start], "(Set Type not found)")</f>
        <v/>
      </c>
      <c r="K481" s="28">
        <f>tbl_MTG_Set[[#This Row],[Released On]]+tbl_MTG_Set[[#This Row],[Buy Window Month Start]]*365.25/12</f>
        <v/>
      </c>
      <c r="L481" s="19">
        <f>_xlfn.xlookup(tbl_MTG_Set[[#This Row],[Type Name]], tbl_MTG_Set_Type[Set Type], tbl_MTG_Set_Type[Buy Window Month End], "(Set Type not found)", 0, 1)</f>
        <v/>
      </c>
      <c r="M481" s="28">
        <f>tbl_MTG_Set[[#This Row],[Released On]]+tbl_MTG_Set[[#This Row],[Buy Window Month End]]*365.25/12</f>
        <v/>
      </c>
      <c r="N481" s="28">
        <f>AND(NOW()&gt;=tbl_MTG_Set[[#This Row],[Buy Window Start]], NOW()&lt;=tbl_MTG_Set[[#This Row],[Buy Window End]])</f>
        <v/>
      </c>
      <c r="O481" s="19">
        <f>_xlfn.xlookup(tbl_MTG_Set[[#This Row],[Type Name]], tbl_MTG_Set_Type[Set Type], tbl_MTG_Set_Type[Heavy Printing Window Month Start], "(Set Type not found)", 0, 1)</f>
        <v/>
      </c>
      <c r="P481" s="28">
        <f>tbl_MTG_Set[[#This Row],[Released On]]+tbl_MTG_Set[[#This Row],[Heavy Printing Window Month Start]]*365.25/12</f>
        <v/>
      </c>
      <c r="Q481" s="19">
        <f>_xlfn.xlookup(tbl_MTG_Set[[#This Row],[Type Name]], tbl_MTG_Set_Type[Set Type], tbl_MTG_Set_Type[Heavy Printing Window Month End], "(Set Type not found)", 0, 1)</f>
        <v/>
      </c>
      <c r="R481" s="28">
        <f>tbl_MTG_Set[[#This Row],[Released On]]+tbl_MTG_Set[[#This Row],[Heavy Printing Window Month End]]*365.25/12</f>
        <v/>
      </c>
      <c r="S481" s="28">
        <f>AND(NOW()&gt;=tbl_MTG_Set[[#This Row],[Heavy Printing Window Start]], NOW()&lt;=tbl_MTG_Set[[#This Row],[Heavy Printing Window End]])</f>
        <v/>
      </c>
      <c r="T481" s="19">
        <f>_xlfn.xlookup(tbl_MTG_Set[[#This Row],[Type Name]], tbl_MTG_Set_Type[Set Type], tbl_MTG_Set_Type[Sell Window Month Start], "(Set Type not found)", 0, 1)</f>
        <v/>
      </c>
      <c r="U481" s="28">
        <f>tbl_MTG_Set[[#This Row],[Released On]]+tbl_MTG_Set[[#This Row],[Sell Window Month Start]]*365.25/12</f>
        <v/>
      </c>
      <c r="V481" s="19">
        <f>_xlfn.xlookup(tbl_MTG_Set[[#This Row],[Type Name]], tbl_MTG_Set_Type[Set Type], tbl_MTG_Set_Type[Sell Window Month End], "(Set Type not found)", 0, 1)</f>
        <v/>
      </c>
      <c r="W481" s="28">
        <f>tbl_MTG_Set[[#This Row],[Released On]]+tbl_MTG_Set[[#This Row],[Sell Window Month End]]*365.25/12</f>
        <v/>
      </c>
      <c r="X481" s="28">
        <f>AND(NOW()&gt;=tbl_MTG_Set[[#This Row],[Sell Window Start]], NOW()&lt;=tbl_MTG_Set[[#This Row],[Sell Window End]])</f>
        <v/>
      </c>
      <c r="AG481" s="23" t="n"/>
      <c r="AH481" s="23" t="n"/>
      <c r="AJ481" s="23">
        <f t="array" ref="AJ481:AJ481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481" s="23">
        <f t="array" ref="AK481:AK481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481" s="24">
        <f>_xlfn.xlookup(tbl_MTG_Set[[#This Row],[Play Booster Box Product Id]], tbl_Product[Product Id], tbl_Product[Pack Size])</f>
        <v/>
      </c>
      <c r="AM481" s="23">
        <f>(tbl_MTG_Set[[#This Row],[Play Booster Box Cost]]+v_Item_Shipping_Cost_In)/tbl_MTG_Set[[#This Row],[Play Booster Box Size]]</f>
        <v/>
      </c>
      <c r="AN481" s="23" t="n"/>
      <c r="AO481" s="23" t="n"/>
      <c r="AP481" s="23" t="n"/>
      <c r="AQ481" s="23" t="n"/>
      <c r="AT481" s="23">
        <f>tbl_MTG_Set[[#This Row],[Play Booster Sell Price CardMarket]]*tbl_MTG_Set[[#This Row],[Play Booster Expected Market Value]]/tbl_MTG_Set[[#This Row],[Play Boost Sealed Market Value]]</f>
        <v/>
      </c>
    </row>
    <row r="482" ht="15" customHeight="1" s="20">
      <c r="A482" s="19" t="n">
        <v>858</v>
      </c>
      <c r="B482" s="19" t="inlineStr">
        <is>
          <t>Judge Gift Cards 2006 G06</t>
        </is>
      </c>
      <c r="C482" s="19" t="n">
        <v>4</v>
      </c>
      <c r="D482" s="28" t="n">
        <v>38718</v>
      </c>
      <c r="F482" s="19" t="inlineStr">
        <is>
          <t>en es fr de it pt ja ko ru 汉语 漢語</t>
        </is>
      </c>
      <c r="G482" s="19" t="n">
        <v>1662</v>
      </c>
      <c r="H482" s="19">
        <f>MONTH(NOW())+12*YEAR(NOW())-MONTH(tbl_MTG_Set[[#This Row],[Released On]])-12*YEAR(tbl_MTG_Set[[#This Row],[Released On]])</f>
        <v/>
      </c>
      <c r="I482" s="19">
        <f>_xlfn.xlookup(tbl_MTG_Set[[#This Row],[Type Name]], tbl_MTG_Set_Type[Set Type], tbl_MTG_Set_Type[Index], "(Set Type not found)")</f>
        <v/>
      </c>
      <c r="J482" s="19">
        <f>_xlfn.xlookup(tbl_MTG_Set[[#This Row],[Type Name]], tbl_MTG_Set_Type[Set Type], tbl_MTG_Set_Type[Buy Window Month Start], "(Set Type not found)")</f>
        <v/>
      </c>
      <c r="K482" s="28">
        <f>tbl_MTG_Set[[#This Row],[Released On]]+tbl_MTG_Set[[#This Row],[Buy Window Month Start]]*365.25/12</f>
        <v/>
      </c>
      <c r="L482" s="19">
        <f>_xlfn.xlookup(tbl_MTG_Set[[#This Row],[Type Name]], tbl_MTG_Set_Type[Set Type], tbl_MTG_Set_Type[Buy Window Month End], "(Set Type not found)", 0, 1)</f>
        <v/>
      </c>
      <c r="M482" s="28">
        <f>tbl_MTG_Set[[#This Row],[Released On]]+tbl_MTG_Set[[#This Row],[Buy Window Month End]]*365.25/12</f>
        <v/>
      </c>
      <c r="N482" s="28">
        <f>AND(NOW()&gt;=tbl_MTG_Set[[#This Row],[Buy Window Start]], NOW()&lt;=tbl_MTG_Set[[#This Row],[Buy Window End]])</f>
        <v/>
      </c>
      <c r="O482" s="19">
        <f>_xlfn.xlookup(tbl_MTG_Set[[#This Row],[Type Name]], tbl_MTG_Set_Type[Set Type], tbl_MTG_Set_Type[Heavy Printing Window Month Start], "(Set Type not found)", 0, 1)</f>
        <v/>
      </c>
      <c r="P482" s="28">
        <f>tbl_MTG_Set[[#This Row],[Released On]]+tbl_MTG_Set[[#This Row],[Heavy Printing Window Month Start]]*365.25/12</f>
        <v/>
      </c>
      <c r="Q482" s="19">
        <f>_xlfn.xlookup(tbl_MTG_Set[[#This Row],[Type Name]], tbl_MTG_Set_Type[Set Type], tbl_MTG_Set_Type[Heavy Printing Window Month End], "(Set Type not found)", 0, 1)</f>
        <v/>
      </c>
      <c r="R482" s="28">
        <f>tbl_MTG_Set[[#This Row],[Released On]]+tbl_MTG_Set[[#This Row],[Heavy Printing Window Month End]]*365.25/12</f>
        <v/>
      </c>
      <c r="S482" s="28">
        <f>AND(NOW()&gt;=tbl_MTG_Set[[#This Row],[Heavy Printing Window Start]], NOW()&lt;=tbl_MTG_Set[[#This Row],[Heavy Printing Window End]])</f>
        <v/>
      </c>
      <c r="T482" s="19">
        <f>_xlfn.xlookup(tbl_MTG_Set[[#This Row],[Type Name]], tbl_MTG_Set_Type[Set Type], tbl_MTG_Set_Type[Sell Window Month Start], "(Set Type not found)", 0, 1)</f>
        <v/>
      </c>
      <c r="U482" s="28">
        <f>tbl_MTG_Set[[#This Row],[Released On]]+tbl_MTG_Set[[#This Row],[Sell Window Month Start]]*365.25/12</f>
        <v/>
      </c>
      <c r="V482" s="19">
        <f>_xlfn.xlookup(tbl_MTG_Set[[#This Row],[Type Name]], tbl_MTG_Set_Type[Set Type], tbl_MTG_Set_Type[Sell Window Month End], "(Set Type not found)", 0, 1)</f>
        <v/>
      </c>
      <c r="W482" s="28">
        <f>tbl_MTG_Set[[#This Row],[Released On]]+tbl_MTG_Set[[#This Row],[Sell Window Month End]]*365.25/12</f>
        <v/>
      </c>
      <c r="X482" s="28">
        <f>AND(NOW()&gt;=tbl_MTG_Set[[#This Row],[Sell Window Start]], NOW()&lt;=tbl_MTG_Set[[#This Row],[Sell Window End]])</f>
        <v/>
      </c>
      <c r="AG482" s="23" t="n"/>
      <c r="AH482" s="23" t="n"/>
      <c r="AJ482" s="23">
        <f t="array" ref="AJ482:AJ482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482" s="23">
        <f t="array" ref="AK482:AK482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482" s="24">
        <f>_xlfn.xlookup(tbl_MTG_Set[[#This Row],[Play Booster Box Product Id]], tbl_Product[Product Id], tbl_Product[Pack Size])</f>
        <v/>
      </c>
      <c r="AM482" s="23">
        <f>(tbl_MTG_Set[[#This Row],[Play Booster Box Cost]]+v_Item_Shipping_Cost_In)/tbl_MTG_Set[[#This Row],[Play Booster Box Size]]</f>
        <v/>
      </c>
      <c r="AN482" s="23" t="n"/>
      <c r="AO482" s="23" t="n"/>
      <c r="AP482" s="23" t="n"/>
      <c r="AQ482" s="23" t="n"/>
      <c r="AT482" s="23">
        <f>tbl_MTG_Set[[#This Row],[Play Booster Sell Price CardMarket]]*tbl_MTG_Set[[#This Row],[Play Booster Expected Market Value]]/tbl_MTG_Set[[#This Row],[Play Boost Sealed Market Value]]</f>
        <v/>
      </c>
    </row>
    <row r="483" ht="15" customHeight="1" s="20">
      <c r="A483" s="19" t="n">
        <v>838</v>
      </c>
      <c r="B483" s="19" t="inlineStr">
        <is>
          <t>Judge Gift Cards 2007 G07</t>
        </is>
      </c>
      <c r="C483" s="19" t="n">
        <v>5</v>
      </c>
      <c r="D483" s="28" t="n">
        <v>39083</v>
      </c>
      <c r="F483" s="19" t="inlineStr">
        <is>
          <t>en es fr de it pt ja ko ru 汉语 漢語</t>
        </is>
      </c>
      <c r="G483" s="19" t="n">
        <v>1622</v>
      </c>
      <c r="H483" s="19">
        <f>MONTH(NOW())+12*YEAR(NOW())-MONTH(tbl_MTG_Set[[#This Row],[Released On]])-12*YEAR(tbl_MTG_Set[[#This Row],[Released On]])</f>
        <v/>
      </c>
      <c r="I483" s="19">
        <f>_xlfn.xlookup(tbl_MTG_Set[[#This Row],[Type Name]], tbl_MTG_Set_Type[Set Type], tbl_MTG_Set_Type[Index], "(Set Type not found)")</f>
        <v/>
      </c>
      <c r="J483" s="19">
        <f>_xlfn.xlookup(tbl_MTG_Set[[#This Row],[Type Name]], tbl_MTG_Set_Type[Set Type], tbl_MTG_Set_Type[Buy Window Month Start], "(Set Type not found)")</f>
        <v/>
      </c>
      <c r="K483" s="28">
        <f>tbl_MTG_Set[[#This Row],[Released On]]+tbl_MTG_Set[[#This Row],[Buy Window Month Start]]*365.25/12</f>
        <v/>
      </c>
      <c r="L483" s="19">
        <f>_xlfn.xlookup(tbl_MTG_Set[[#This Row],[Type Name]], tbl_MTG_Set_Type[Set Type], tbl_MTG_Set_Type[Buy Window Month End], "(Set Type not found)", 0, 1)</f>
        <v/>
      </c>
      <c r="M483" s="28">
        <f>tbl_MTG_Set[[#This Row],[Released On]]+tbl_MTG_Set[[#This Row],[Buy Window Month End]]*365.25/12</f>
        <v/>
      </c>
      <c r="N483" s="28">
        <f>AND(NOW()&gt;=tbl_MTG_Set[[#This Row],[Buy Window Start]], NOW()&lt;=tbl_MTG_Set[[#This Row],[Buy Window End]])</f>
        <v/>
      </c>
      <c r="O483" s="19">
        <f>_xlfn.xlookup(tbl_MTG_Set[[#This Row],[Type Name]], tbl_MTG_Set_Type[Set Type], tbl_MTG_Set_Type[Heavy Printing Window Month Start], "(Set Type not found)", 0, 1)</f>
        <v/>
      </c>
      <c r="P483" s="28">
        <f>tbl_MTG_Set[[#This Row],[Released On]]+tbl_MTG_Set[[#This Row],[Heavy Printing Window Month Start]]*365.25/12</f>
        <v/>
      </c>
      <c r="Q483" s="19">
        <f>_xlfn.xlookup(tbl_MTG_Set[[#This Row],[Type Name]], tbl_MTG_Set_Type[Set Type], tbl_MTG_Set_Type[Heavy Printing Window Month End], "(Set Type not found)", 0, 1)</f>
        <v/>
      </c>
      <c r="R483" s="28">
        <f>tbl_MTG_Set[[#This Row],[Released On]]+tbl_MTG_Set[[#This Row],[Heavy Printing Window Month End]]*365.25/12</f>
        <v/>
      </c>
      <c r="S483" s="28">
        <f>AND(NOW()&gt;=tbl_MTG_Set[[#This Row],[Heavy Printing Window Start]], NOW()&lt;=tbl_MTG_Set[[#This Row],[Heavy Printing Window End]])</f>
        <v/>
      </c>
      <c r="T483" s="19">
        <f>_xlfn.xlookup(tbl_MTG_Set[[#This Row],[Type Name]], tbl_MTG_Set_Type[Set Type], tbl_MTG_Set_Type[Sell Window Month Start], "(Set Type not found)", 0, 1)</f>
        <v/>
      </c>
      <c r="U483" s="28">
        <f>tbl_MTG_Set[[#This Row],[Released On]]+tbl_MTG_Set[[#This Row],[Sell Window Month Start]]*365.25/12</f>
        <v/>
      </c>
      <c r="V483" s="19">
        <f>_xlfn.xlookup(tbl_MTG_Set[[#This Row],[Type Name]], tbl_MTG_Set_Type[Set Type], tbl_MTG_Set_Type[Sell Window Month End], "(Set Type not found)", 0, 1)</f>
        <v/>
      </c>
      <c r="W483" s="28">
        <f>tbl_MTG_Set[[#This Row],[Released On]]+tbl_MTG_Set[[#This Row],[Sell Window Month End]]*365.25/12</f>
        <v/>
      </c>
      <c r="X483" s="28">
        <f>AND(NOW()&gt;=tbl_MTG_Set[[#This Row],[Sell Window Start]], NOW()&lt;=tbl_MTG_Set[[#This Row],[Sell Window End]])</f>
        <v/>
      </c>
      <c r="AG483" s="23" t="n"/>
      <c r="AH483" s="23" t="n"/>
      <c r="AJ483" s="23">
        <f t="array" ref="AJ483:AJ483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483" s="23">
        <f t="array" ref="AK483:AK483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483" s="24">
        <f>_xlfn.xlookup(tbl_MTG_Set[[#This Row],[Play Booster Box Product Id]], tbl_Product[Product Id], tbl_Product[Pack Size])</f>
        <v/>
      </c>
      <c r="AM483" s="23">
        <f>(tbl_MTG_Set[[#This Row],[Play Booster Box Cost]]+v_Item_Shipping_Cost_In)/tbl_MTG_Set[[#This Row],[Play Booster Box Size]]</f>
        <v/>
      </c>
      <c r="AN483" s="23" t="n"/>
      <c r="AO483" s="23" t="n"/>
      <c r="AP483" s="23" t="n"/>
      <c r="AQ483" s="23" t="n"/>
      <c r="AT483" s="23">
        <f>tbl_MTG_Set[[#This Row],[Play Booster Sell Price CardMarket]]*tbl_MTG_Set[[#This Row],[Play Booster Expected Market Value]]/tbl_MTG_Set[[#This Row],[Play Boost Sealed Market Value]]</f>
        <v/>
      </c>
    </row>
    <row r="484" ht="15" customHeight="1" s="20">
      <c r="A484" s="19" t="n">
        <v>821</v>
      </c>
      <c r="B484" s="19" t="inlineStr">
        <is>
          <t>Judge Gift Cards 2008 G08</t>
        </is>
      </c>
      <c r="C484" s="19" t="n">
        <v>5</v>
      </c>
      <c r="D484" s="28" t="n">
        <v>39448</v>
      </c>
      <c r="F484" s="19" t="inlineStr">
        <is>
          <t>en es fr de it pt ja ko ru 汉语 漢語</t>
        </is>
      </c>
      <c r="G484" s="19" t="n">
        <v>1588</v>
      </c>
      <c r="H484" s="19">
        <f>MONTH(NOW())+12*YEAR(NOW())-MONTH(tbl_MTG_Set[[#This Row],[Released On]])-12*YEAR(tbl_MTG_Set[[#This Row],[Released On]])</f>
        <v/>
      </c>
      <c r="I484" s="19">
        <f>_xlfn.xlookup(tbl_MTG_Set[[#This Row],[Type Name]], tbl_MTG_Set_Type[Set Type], tbl_MTG_Set_Type[Index], "(Set Type not found)")</f>
        <v/>
      </c>
      <c r="J484" s="19">
        <f>_xlfn.xlookup(tbl_MTG_Set[[#This Row],[Type Name]], tbl_MTG_Set_Type[Set Type], tbl_MTG_Set_Type[Buy Window Month Start], "(Set Type not found)")</f>
        <v/>
      </c>
      <c r="K484" s="28">
        <f>tbl_MTG_Set[[#This Row],[Released On]]+tbl_MTG_Set[[#This Row],[Buy Window Month Start]]*365.25/12</f>
        <v/>
      </c>
      <c r="L484" s="19">
        <f>_xlfn.xlookup(tbl_MTG_Set[[#This Row],[Type Name]], tbl_MTG_Set_Type[Set Type], tbl_MTG_Set_Type[Buy Window Month End], "(Set Type not found)", 0, 1)</f>
        <v/>
      </c>
      <c r="M484" s="28">
        <f>tbl_MTG_Set[[#This Row],[Released On]]+tbl_MTG_Set[[#This Row],[Buy Window Month End]]*365.25/12</f>
        <v/>
      </c>
      <c r="N484" s="28">
        <f>AND(NOW()&gt;=tbl_MTG_Set[[#This Row],[Buy Window Start]], NOW()&lt;=tbl_MTG_Set[[#This Row],[Buy Window End]])</f>
        <v/>
      </c>
      <c r="O484" s="19">
        <f>_xlfn.xlookup(tbl_MTG_Set[[#This Row],[Type Name]], tbl_MTG_Set_Type[Set Type], tbl_MTG_Set_Type[Heavy Printing Window Month Start], "(Set Type not found)", 0, 1)</f>
        <v/>
      </c>
      <c r="P484" s="28">
        <f>tbl_MTG_Set[[#This Row],[Released On]]+tbl_MTG_Set[[#This Row],[Heavy Printing Window Month Start]]*365.25/12</f>
        <v/>
      </c>
      <c r="Q484" s="19">
        <f>_xlfn.xlookup(tbl_MTG_Set[[#This Row],[Type Name]], tbl_MTG_Set_Type[Set Type], tbl_MTG_Set_Type[Heavy Printing Window Month End], "(Set Type not found)", 0, 1)</f>
        <v/>
      </c>
      <c r="R484" s="28">
        <f>tbl_MTG_Set[[#This Row],[Released On]]+tbl_MTG_Set[[#This Row],[Heavy Printing Window Month End]]*365.25/12</f>
        <v/>
      </c>
      <c r="S484" s="28">
        <f>AND(NOW()&gt;=tbl_MTG_Set[[#This Row],[Heavy Printing Window Start]], NOW()&lt;=tbl_MTG_Set[[#This Row],[Heavy Printing Window End]])</f>
        <v/>
      </c>
      <c r="T484" s="19">
        <f>_xlfn.xlookup(tbl_MTG_Set[[#This Row],[Type Name]], tbl_MTG_Set_Type[Set Type], tbl_MTG_Set_Type[Sell Window Month Start], "(Set Type not found)", 0, 1)</f>
        <v/>
      </c>
      <c r="U484" s="28">
        <f>tbl_MTG_Set[[#This Row],[Released On]]+tbl_MTG_Set[[#This Row],[Sell Window Month Start]]*365.25/12</f>
        <v/>
      </c>
      <c r="V484" s="19">
        <f>_xlfn.xlookup(tbl_MTG_Set[[#This Row],[Type Name]], tbl_MTG_Set_Type[Set Type], tbl_MTG_Set_Type[Sell Window Month End], "(Set Type not found)", 0, 1)</f>
        <v/>
      </c>
      <c r="W484" s="28">
        <f>tbl_MTG_Set[[#This Row],[Released On]]+tbl_MTG_Set[[#This Row],[Sell Window Month End]]*365.25/12</f>
        <v/>
      </c>
      <c r="X484" s="28">
        <f>AND(NOW()&gt;=tbl_MTG_Set[[#This Row],[Sell Window Start]], NOW()&lt;=tbl_MTG_Set[[#This Row],[Sell Window End]])</f>
        <v/>
      </c>
      <c r="AG484" s="23" t="n"/>
      <c r="AH484" s="23" t="n"/>
      <c r="AJ484" s="23">
        <f t="array" ref="AJ484:AJ484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484" s="23">
        <f t="array" ref="AK484:AK484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484" s="24">
        <f>_xlfn.xlookup(tbl_MTG_Set[[#This Row],[Play Booster Box Product Id]], tbl_Product[Product Id], tbl_Product[Pack Size])</f>
        <v/>
      </c>
      <c r="AM484" s="23">
        <f>(tbl_MTG_Set[[#This Row],[Play Booster Box Cost]]+v_Item_Shipping_Cost_In)/tbl_MTG_Set[[#This Row],[Play Booster Box Size]]</f>
        <v/>
      </c>
      <c r="AN484" s="23" t="n"/>
      <c r="AO484" s="23" t="n"/>
      <c r="AP484" s="23" t="n"/>
      <c r="AQ484" s="23" t="n"/>
      <c r="AT484" s="23">
        <f>tbl_MTG_Set[[#This Row],[Play Booster Sell Price CardMarket]]*tbl_MTG_Set[[#This Row],[Play Booster Expected Market Value]]/tbl_MTG_Set[[#This Row],[Play Boost Sealed Market Value]]</f>
        <v/>
      </c>
    </row>
    <row r="485" ht="15" customHeight="1" s="20">
      <c r="A485" s="19" t="n">
        <v>800</v>
      </c>
      <c r="B485" s="19" t="inlineStr">
        <is>
          <t>Judge Gift Cards 2009 G09</t>
        </is>
      </c>
      <c r="C485" s="19" t="n">
        <v>10</v>
      </c>
      <c r="D485" s="28" t="n">
        <v>39814</v>
      </c>
      <c r="F485" s="19" t="inlineStr">
        <is>
          <t>en es fr de it pt ja ko ru 汉语 漢語</t>
        </is>
      </c>
      <c r="G485" s="19" t="n">
        <v>1546</v>
      </c>
      <c r="H485" s="19">
        <f>MONTH(NOW())+12*YEAR(NOW())-MONTH(tbl_MTG_Set[[#This Row],[Released On]])-12*YEAR(tbl_MTG_Set[[#This Row],[Released On]])</f>
        <v/>
      </c>
      <c r="I485" s="19">
        <f>_xlfn.xlookup(tbl_MTG_Set[[#This Row],[Type Name]], tbl_MTG_Set_Type[Set Type], tbl_MTG_Set_Type[Index], "(Set Type not found)")</f>
        <v/>
      </c>
      <c r="J485" s="19">
        <f>_xlfn.xlookup(tbl_MTG_Set[[#This Row],[Type Name]], tbl_MTG_Set_Type[Set Type], tbl_MTG_Set_Type[Buy Window Month Start], "(Set Type not found)")</f>
        <v/>
      </c>
      <c r="K485" s="28">
        <f>tbl_MTG_Set[[#This Row],[Released On]]+tbl_MTG_Set[[#This Row],[Buy Window Month Start]]*365.25/12</f>
        <v/>
      </c>
      <c r="L485" s="19">
        <f>_xlfn.xlookup(tbl_MTG_Set[[#This Row],[Type Name]], tbl_MTG_Set_Type[Set Type], tbl_MTG_Set_Type[Buy Window Month End], "(Set Type not found)", 0, 1)</f>
        <v/>
      </c>
      <c r="M485" s="28">
        <f>tbl_MTG_Set[[#This Row],[Released On]]+tbl_MTG_Set[[#This Row],[Buy Window Month End]]*365.25/12</f>
        <v/>
      </c>
      <c r="N485" s="28">
        <f>AND(NOW()&gt;=tbl_MTG_Set[[#This Row],[Buy Window Start]], NOW()&lt;=tbl_MTG_Set[[#This Row],[Buy Window End]])</f>
        <v/>
      </c>
      <c r="O485" s="19">
        <f>_xlfn.xlookup(tbl_MTG_Set[[#This Row],[Type Name]], tbl_MTG_Set_Type[Set Type], tbl_MTG_Set_Type[Heavy Printing Window Month Start], "(Set Type not found)", 0, 1)</f>
        <v/>
      </c>
      <c r="P485" s="28">
        <f>tbl_MTG_Set[[#This Row],[Released On]]+tbl_MTG_Set[[#This Row],[Heavy Printing Window Month Start]]*365.25/12</f>
        <v/>
      </c>
      <c r="Q485" s="19">
        <f>_xlfn.xlookup(tbl_MTG_Set[[#This Row],[Type Name]], tbl_MTG_Set_Type[Set Type], tbl_MTG_Set_Type[Heavy Printing Window Month End], "(Set Type not found)", 0, 1)</f>
        <v/>
      </c>
      <c r="R485" s="28">
        <f>tbl_MTG_Set[[#This Row],[Released On]]+tbl_MTG_Set[[#This Row],[Heavy Printing Window Month End]]*365.25/12</f>
        <v/>
      </c>
      <c r="S485" s="28">
        <f>AND(NOW()&gt;=tbl_MTG_Set[[#This Row],[Heavy Printing Window Start]], NOW()&lt;=tbl_MTG_Set[[#This Row],[Heavy Printing Window End]])</f>
        <v/>
      </c>
      <c r="T485" s="19">
        <f>_xlfn.xlookup(tbl_MTG_Set[[#This Row],[Type Name]], tbl_MTG_Set_Type[Set Type], tbl_MTG_Set_Type[Sell Window Month Start], "(Set Type not found)", 0, 1)</f>
        <v/>
      </c>
      <c r="U485" s="28">
        <f>tbl_MTG_Set[[#This Row],[Released On]]+tbl_MTG_Set[[#This Row],[Sell Window Month Start]]*365.25/12</f>
        <v/>
      </c>
      <c r="V485" s="19">
        <f>_xlfn.xlookup(tbl_MTG_Set[[#This Row],[Type Name]], tbl_MTG_Set_Type[Set Type], tbl_MTG_Set_Type[Sell Window Month End], "(Set Type not found)", 0, 1)</f>
        <v/>
      </c>
      <c r="W485" s="28">
        <f>tbl_MTG_Set[[#This Row],[Released On]]+tbl_MTG_Set[[#This Row],[Sell Window Month End]]*365.25/12</f>
        <v/>
      </c>
      <c r="X485" s="28">
        <f>AND(NOW()&gt;=tbl_MTG_Set[[#This Row],[Sell Window Start]], NOW()&lt;=tbl_MTG_Set[[#This Row],[Sell Window End]])</f>
        <v/>
      </c>
      <c r="AG485" s="23" t="n"/>
      <c r="AH485" s="23" t="n"/>
      <c r="AJ485" s="23">
        <f t="array" ref="AJ485:AJ485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485" s="23">
        <f t="array" ref="AK485:AK485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485" s="24">
        <f>_xlfn.xlookup(tbl_MTG_Set[[#This Row],[Play Booster Box Product Id]], tbl_Product[Product Id], tbl_Product[Pack Size])</f>
        <v/>
      </c>
      <c r="AM485" s="23">
        <f>(tbl_MTG_Set[[#This Row],[Play Booster Box Cost]]+v_Item_Shipping_Cost_In)/tbl_MTG_Set[[#This Row],[Play Booster Box Size]]</f>
        <v/>
      </c>
      <c r="AN485" s="23" t="n"/>
      <c r="AO485" s="23" t="n"/>
      <c r="AP485" s="23" t="n"/>
      <c r="AQ485" s="23" t="n"/>
      <c r="AT485" s="23">
        <f>tbl_MTG_Set[[#This Row],[Play Booster Sell Price CardMarket]]*tbl_MTG_Set[[#This Row],[Play Booster Expected Market Value]]/tbl_MTG_Set[[#This Row],[Play Boost Sealed Market Value]]</f>
        <v/>
      </c>
    </row>
    <row r="486" ht="15" customHeight="1" s="20">
      <c r="A486" s="19" t="n">
        <v>771</v>
      </c>
      <c r="B486" s="19" t="inlineStr">
        <is>
          <t>Judge Gift Cards 2010 G10</t>
        </is>
      </c>
      <c r="C486" s="19" t="n">
        <v>8</v>
      </c>
      <c r="D486" s="28" t="n">
        <v>40179</v>
      </c>
      <c r="F486" s="19" t="inlineStr">
        <is>
          <t>en es fr de it pt ja ko ru 汉语 漢語</t>
        </is>
      </c>
      <c r="G486" s="19" t="n">
        <v>1488</v>
      </c>
      <c r="H486" s="19">
        <f>MONTH(NOW())+12*YEAR(NOW())-MONTH(tbl_MTG_Set[[#This Row],[Released On]])-12*YEAR(tbl_MTG_Set[[#This Row],[Released On]])</f>
        <v/>
      </c>
      <c r="I486" s="19">
        <f>_xlfn.xlookup(tbl_MTG_Set[[#This Row],[Type Name]], tbl_MTG_Set_Type[Set Type], tbl_MTG_Set_Type[Index], "(Set Type not found)")</f>
        <v/>
      </c>
      <c r="J486" s="19">
        <f>_xlfn.xlookup(tbl_MTG_Set[[#This Row],[Type Name]], tbl_MTG_Set_Type[Set Type], tbl_MTG_Set_Type[Buy Window Month Start], "(Set Type not found)")</f>
        <v/>
      </c>
      <c r="K486" s="28">
        <f>tbl_MTG_Set[[#This Row],[Released On]]+tbl_MTG_Set[[#This Row],[Buy Window Month Start]]*365.25/12</f>
        <v/>
      </c>
      <c r="L486" s="19">
        <f>_xlfn.xlookup(tbl_MTG_Set[[#This Row],[Type Name]], tbl_MTG_Set_Type[Set Type], tbl_MTG_Set_Type[Buy Window Month End], "(Set Type not found)", 0, 1)</f>
        <v/>
      </c>
      <c r="M486" s="28">
        <f>tbl_MTG_Set[[#This Row],[Released On]]+tbl_MTG_Set[[#This Row],[Buy Window Month End]]*365.25/12</f>
        <v/>
      </c>
      <c r="N486" s="28">
        <f>AND(NOW()&gt;=tbl_MTG_Set[[#This Row],[Buy Window Start]], NOW()&lt;=tbl_MTG_Set[[#This Row],[Buy Window End]])</f>
        <v/>
      </c>
      <c r="O486" s="19">
        <f>_xlfn.xlookup(tbl_MTG_Set[[#This Row],[Type Name]], tbl_MTG_Set_Type[Set Type], tbl_MTG_Set_Type[Heavy Printing Window Month Start], "(Set Type not found)", 0, 1)</f>
        <v/>
      </c>
      <c r="P486" s="28">
        <f>tbl_MTG_Set[[#This Row],[Released On]]+tbl_MTG_Set[[#This Row],[Heavy Printing Window Month Start]]*365.25/12</f>
        <v/>
      </c>
      <c r="Q486" s="19">
        <f>_xlfn.xlookup(tbl_MTG_Set[[#This Row],[Type Name]], tbl_MTG_Set_Type[Set Type], tbl_MTG_Set_Type[Heavy Printing Window Month End], "(Set Type not found)", 0, 1)</f>
        <v/>
      </c>
      <c r="R486" s="28">
        <f>tbl_MTG_Set[[#This Row],[Released On]]+tbl_MTG_Set[[#This Row],[Heavy Printing Window Month End]]*365.25/12</f>
        <v/>
      </c>
      <c r="S486" s="28">
        <f>AND(NOW()&gt;=tbl_MTG_Set[[#This Row],[Heavy Printing Window Start]], NOW()&lt;=tbl_MTG_Set[[#This Row],[Heavy Printing Window End]])</f>
        <v/>
      </c>
      <c r="T486" s="19">
        <f>_xlfn.xlookup(tbl_MTG_Set[[#This Row],[Type Name]], tbl_MTG_Set_Type[Set Type], tbl_MTG_Set_Type[Sell Window Month Start], "(Set Type not found)", 0, 1)</f>
        <v/>
      </c>
      <c r="U486" s="28">
        <f>tbl_MTG_Set[[#This Row],[Released On]]+tbl_MTG_Set[[#This Row],[Sell Window Month Start]]*365.25/12</f>
        <v/>
      </c>
      <c r="V486" s="19">
        <f>_xlfn.xlookup(tbl_MTG_Set[[#This Row],[Type Name]], tbl_MTG_Set_Type[Set Type], tbl_MTG_Set_Type[Sell Window Month End], "(Set Type not found)", 0, 1)</f>
        <v/>
      </c>
      <c r="W486" s="28">
        <f>tbl_MTG_Set[[#This Row],[Released On]]+tbl_MTG_Set[[#This Row],[Sell Window Month End]]*365.25/12</f>
        <v/>
      </c>
      <c r="X486" s="28">
        <f>AND(NOW()&gt;=tbl_MTG_Set[[#This Row],[Sell Window Start]], NOW()&lt;=tbl_MTG_Set[[#This Row],[Sell Window End]])</f>
        <v/>
      </c>
      <c r="AG486" s="23" t="n"/>
      <c r="AH486" s="23" t="n"/>
      <c r="AJ486" s="23">
        <f t="array" ref="AJ486:AJ486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486" s="23">
        <f t="array" ref="AK486:AK486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486" s="24">
        <f>_xlfn.xlookup(tbl_MTG_Set[[#This Row],[Play Booster Box Product Id]], tbl_Product[Product Id], tbl_Product[Pack Size])</f>
        <v/>
      </c>
      <c r="AM486" s="23">
        <f>(tbl_MTG_Set[[#This Row],[Play Booster Box Cost]]+v_Item_Shipping_Cost_In)/tbl_MTG_Set[[#This Row],[Play Booster Box Size]]</f>
        <v/>
      </c>
      <c r="AN486" s="23" t="n"/>
      <c r="AO486" s="23" t="n"/>
      <c r="AP486" s="23" t="n"/>
      <c r="AQ486" s="23" t="n"/>
      <c r="AT486" s="23">
        <f>tbl_MTG_Set[[#This Row],[Play Booster Sell Price CardMarket]]*tbl_MTG_Set[[#This Row],[Play Booster Expected Market Value]]/tbl_MTG_Set[[#This Row],[Play Boost Sealed Market Value]]</f>
        <v/>
      </c>
    </row>
    <row r="487" ht="15" customHeight="1" s="20">
      <c r="A487" s="19" t="n">
        <v>743</v>
      </c>
      <c r="B487" s="19" t="inlineStr">
        <is>
          <t>Judge Gift Cards 2011 G11</t>
        </is>
      </c>
      <c r="C487" s="19" t="n">
        <v>8</v>
      </c>
      <c r="D487" s="28" t="n">
        <v>40544</v>
      </c>
      <c r="F487" s="19" t="inlineStr">
        <is>
          <t>en es fr de it pt ja ko ru 汉语 漢語</t>
        </is>
      </c>
      <c r="G487" s="19" t="n">
        <v>1432</v>
      </c>
      <c r="H487" s="19">
        <f>MONTH(NOW())+12*YEAR(NOW())-MONTH(tbl_MTG_Set[[#This Row],[Released On]])-12*YEAR(tbl_MTG_Set[[#This Row],[Released On]])</f>
        <v/>
      </c>
      <c r="I487" s="19">
        <f>_xlfn.xlookup(tbl_MTG_Set[[#This Row],[Type Name]], tbl_MTG_Set_Type[Set Type], tbl_MTG_Set_Type[Index], "(Set Type not found)")</f>
        <v/>
      </c>
      <c r="J487" s="19">
        <f>_xlfn.xlookup(tbl_MTG_Set[[#This Row],[Type Name]], tbl_MTG_Set_Type[Set Type], tbl_MTG_Set_Type[Buy Window Month Start], "(Set Type not found)")</f>
        <v/>
      </c>
      <c r="K487" s="28">
        <f>tbl_MTG_Set[[#This Row],[Released On]]+tbl_MTG_Set[[#This Row],[Buy Window Month Start]]*365.25/12</f>
        <v/>
      </c>
      <c r="L487" s="19">
        <f>_xlfn.xlookup(tbl_MTG_Set[[#This Row],[Type Name]], tbl_MTG_Set_Type[Set Type], tbl_MTG_Set_Type[Buy Window Month End], "(Set Type not found)", 0, 1)</f>
        <v/>
      </c>
      <c r="M487" s="28">
        <f>tbl_MTG_Set[[#This Row],[Released On]]+tbl_MTG_Set[[#This Row],[Buy Window Month End]]*365.25/12</f>
        <v/>
      </c>
      <c r="N487" s="28">
        <f>AND(NOW()&gt;=tbl_MTG_Set[[#This Row],[Buy Window Start]], NOW()&lt;=tbl_MTG_Set[[#This Row],[Buy Window End]])</f>
        <v/>
      </c>
      <c r="O487" s="19">
        <f>_xlfn.xlookup(tbl_MTG_Set[[#This Row],[Type Name]], tbl_MTG_Set_Type[Set Type], tbl_MTG_Set_Type[Heavy Printing Window Month Start], "(Set Type not found)", 0, 1)</f>
        <v/>
      </c>
      <c r="P487" s="28">
        <f>tbl_MTG_Set[[#This Row],[Released On]]+tbl_MTG_Set[[#This Row],[Heavy Printing Window Month Start]]*365.25/12</f>
        <v/>
      </c>
      <c r="Q487" s="19">
        <f>_xlfn.xlookup(tbl_MTG_Set[[#This Row],[Type Name]], tbl_MTG_Set_Type[Set Type], tbl_MTG_Set_Type[Heavy Printing Window Month End], "(Set Type not found)", 0, 1)</f>
        <v/>
      </c>
      <c r="R487" s="28">
        <f>tbl_MTG_Set[[#This Row],[Released On]]+tbl_MTG_Set[[#This Row],[Heavy Printing Window Month End]]*365.25/12</f>
        <v/>
      </c>
      <c r="S487" s="28">
        <f>AND(NOW()&gt;=tbl_MTG_Set[[#This Row],[Heavy Printing Window Start]], NOW()&lt;=tbl_MTG_Set[[#This Row],[Heavy Printing Window End]])</f>
        <v/>
      </c>
      <c r="T487" s="19">
        <f>_xlfn.xlookup(tbl_MTG_Set[[#This Row],[Type Name]], tbl_MTG_Set_Type[Set Type], tbl_MTG_Set_Type[Sell Window Month Start], "(Set Type not found)", 0, 1)</f>
        <v/>
      </c>
      <c r="U487" s="28">
        <f>tbl_MTG_Set[[#This Row],[Released On]]+tbl_MTG_Set[[#This Row],[Sell Window Month Start]]*365.25/12</f>
        <v/>
      </c>
      <c r="V487" s="19">
        <f>_xlfn.xlookup(tbl_MTG_Set[[#This Row],[Type Name]], tbl_MTG_Set_Type[Set Type], tbl_MTG_Set_Type[Sell Window Month End], "(Set Type not found)", 0, 1)</f>
        <v/>
      </c>
      <c r="W487" s="28">
        <f>tbl_MTG_Set[[#This Row],[Released On]]+tbl_MTG_Set[[#This Row],[Sell Window Month End]]*365.25/12</f>
        <v/>
      </c>
      <c r="X487" s="28">
        <f>AND(NOW()&gt;=tbl_MTG_Set[[#This Row],[Sell Window Start]], NOW()&lt;=tbl_MTG_Set[[#This Row],[Sell Window End]])</f>
        <v/>
      </c>
      <c r="AG487" s="23" t="n"/>
      <c r="AH487" s="23" t="n"/>
      <c r="AJ487" s="23">
        <f t="array" ref="AJ487:AJ487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487" s="23">
        <f t="array" ref="AK487:AK487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487" s="24">
        <f>_xlfn.xlookup(tbl_MTG_Set[[#This Row],[Play Booster Box Product Id]], tbl_Product[Product Id], tbl_Product[Pack Size])</f>
        <v/>
      </c>
      <c r="AM487" s="23">
        <f>(tbl_MTG_Set[[#This Row],[Play Booster Box Cost]]+v_Item_Shipping_Cost_In)/tbl_MTG_Set[[#This Row],[Play Booster Box Size]]</f>
        <v/>
      </c>
      <c r="AN487" s="23" t="n"/>
      <c r="AO487" s="23" t="n"/>
      <c r="AP487" s="23" t="n"/>
      <c r="AQ487" s="23" t="n"/>
      <c r="AT487" s="23">
        <f>tbl_MTG_Set[[#This Row],[Play Booster Sell Price CardMarket]]*tbl_MTG_Set[[#This Row],[Play Booster Expected Market Value]]/tbl_MTG_Set[[#This Row],[Play Boost Sealed Market Value]]</f>
        <v/>
      </c>
    </row>
    <row r="488" ht="15" customHeight="1" s="20">
      <c r="A488" s="19" t="n">
        <v>713</v>
      </c>
      <c r="B488" s="19" t="inlineStr">
        <is>
          <t>Judge Gift Cards 2012 J12</t>
        </is>
      </c>
      <c r="C488" s="19" t="n">
        <v>9</v>
      </c>
      <c r="D488" s="28" t="n">
        <v>40909</v>
      </c>
      <c r="F488" s="19" t="inlineStr">
        <is>
          <t>en es fr de it pt ja ko ru 汉语 漢語</t>
        </is>
      </c>
      <c r="G488" s="19" t="n">
        <v>1372</v>
      </c>
      <c r="H488" s="19">
        <f>MONTH(NOW())+12*YEAR(NOW())-MONTH(tbl_MTG_Set[[#This Row],[Released On]])-12*YEAR(tbl_MTG_Set[[#This Row],[Released On]])</f>
        <v/>
      </c>
      <c r="I488" s="19">
        <f>_xlfn.xlookup(tbl_MTG_Set[[#This Row],[Type Name]], tbl_MTG_Set_Type[Set Type], tbl_MTG_Set_Type[Index], "(Set Type not found)")</f>
        <v/>
      </c>
      <c r="J488" s="19">
        <f>_xlfn.xlookup(tbl_MTG_Set[[#This Row],[Type Name]], tbl_MTG_Set_Type[Set Type], tbl_MTG_Set_Type[Buy Window Month Start], "(Set Type not found)")</f>
        <v/>
      </c>
      <c r="K488" s="28">
        <f>tbl_MTG_Set[[#This Row],[Released On]]+tbl_MTG_Set[[#This Row],[Buy Window Month Start]]*365.25/12</f>
        <v/>
      </c>
      <c r="L488" s="19">
        <f>_xlfn.xlookup(tbl_MTG_Set[[#This Row],[Type Name]], tbl_MTG_Set_Type[Set Type], tbl_MTG_Set_Type[Buy Window Month End], "(Set Type not found)", 0, 1)</f>
        <v/>
      </c>
      <c r="M488" s="28">
        <f>tbl_MTG_Set[[#This Row],[Released On]]+tbl_MTG_Set[[#This Row],[Buy Window Month End]]*365.25/12</f>
        <v/>
      </c>
      <c r="N488" s="28">
        <f>AND(NOW()&gt;=tbl_MTG_Set[[#This Row],[Buy Window Start]], NOW()&lt;=tbl_MTG_Set[[#This Row],[Buy Window End]])</f>
        <v/>
      </c>
      <c r="O488" s="19">
        <f>_xlfn.xlookup(tbl_MTG_Set[[#This Row],[Type Name]], tbl_MTG_Set_Type[Set Type], tbl_MTG_Set_Type[Heavy Printing Window Month Start], "(Set Type not found)", 0, 1)</f>
        <v/>
      </c>
      <c r="P488" s="28">
        <f>tbl_MTG_Set[[#This Row],[Released On]]+tbl_MTG_Set[[#This Row],[Heavy Printing Window Month Start]]*365.25/12</f>
        <v/>
      </c>
      <c r="Q488" s="19">
        <f>_xlfn.xlookup(tbl_MTG_Set[[#This Row],[Type Name]], tbl_MTG_Set_Type[Set Type], tbl_MTG_Set_Type[Heavy Printing Window Month End], "(Set Type not found)", 0, 1)</f>
        <v/>
      </c>
      <c r="R488" s="28">
        <f>tbl_MTG_Set[[#This Row],[Released On]]+tbl_MTG_Set[[#This Row],[Heavy Printing Window Month End]]*365.25/12</f>
        <v/>
      </c>
      <c r="S488" s="28">
        <f>AND(NOW()&gt;=tbl_MTG_Set[[#This Row],[Heavy Printing Window Start]], NOW()&lt;=tbl_MTG_Set[[#This Row],[Heavy Printing Window End]])</f>
        <v/>
      </c>
      <c r="T488" s="19">
        <f>_xlfn.xlookup(tbl_MTG_Set[[#This Row],[Type Name]], tbl_MTG_Set_Type[Set Type], tbl_MTG_Set_Type[Sell Window Month Start], "(Set Type not found)", 0, 1)</f>
        <v/>
      </c>
      <c r="U488" s="28">
        <f>tbl_MTG_Set[[#This Row],[Released On]]+tbl_MTG_Set[[#This Row],[Sell Window Month Start]]*365.25/12</f>
        <v/>
      </c>
      <c r="V488" s="19">
        <f>_xlfn.xlookup(tbl_MTG_Set[[#This Row],[Type Name]], tbl_MTG_Set_Type[Set Type], tbl_MTG_Set_Type[Sell Window Month End], "(Set Type not found)", 0, 1)</f>
        <v/>
      </c>
      <c r="W488" s="28">
        <f>tbl_MTG_Set[[#This Row],[Released On]]+tbl_MTG_Set[[#This Row],[Sell Window Month End]]*365.25/12</f>
        <v/>
      </c>
      <c r="X488" s="28">
        <f>AND(NOW()&gt;=tbl_MTG_Set[[#This Row],[Sell Window Start]], NOW()&lt;=tbl_MTG_Set[[#This Row],[Sell Window End]])</f>
        <v/>
      </c>
      <c r="AG488" s="23" t="n"/>
      <c r="AH488" s="23" t="n"/>
      <c r="AJ488" s="23">
        <f t="array" ref="AJ488:AJ488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488" s="23">
        <f t="array" ref="AK488:AK488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488" s="24">
        <f>_xlfn.xlookup(tbl_MTG_Set[[#This Row],[Play Booster Box Product Id]], tbl_Product[Product Id], tbl_Product[Pack Size])</f>
        <v/>
      </c>
      <c r="AM488" s="23">
        <f>(tbl_MTG_Set[[#This Row],[Play Booster Box Cost]]+v_Item_Shipping_Cost_In)/tbl_MTG_Set[[#This Row],[Play Booster Box Size]]</f>
        <v/>
      </c>
      <c r="AN488" s="23" t="n"/>
      <c r="AO488" s="23" t="n"/>
      <c r="AP488" s="23" t="n"/>
      <c r="AQ488" s="23" t="n"/>
      <c r="AT488" s="23">
        <f>tbl_MTG_Set[[#This Row],[Play Booster Sell Price CardMarket]]*tbl_MTG_Set[[#This Row],[Play Booster Expected Market Value]]/tbl_MTG_Set[[#This Row],[Play Boost Sealed Market Value]]</f>
        <v/>
      </c>
    </row>
    <row r="489" ht="15" customHeight="1" s="20">
      <c r="A489" s="19" t="n">
        <v>685</v>
      </c>
      <c r="B489" s="19" t="inlineStr">
        <is>
          <t>Judge Gift Cards 2013 J13</t>
        </is>
      </c>
      <c r="C489" s="19" t="n">
        <v>9</v>
      </c>
      <c r="D489" s="28" t="n">
        <v>41275</v>
      </c>
      <c r="F489" s="19" t="inlineStr">
        <is>
          <t>en es fr de it pt ja ko ru 汉语 漢語</t>
        </is>
      </c>
      <c r="G489" s="19" t="n">
        <v>1316</v>
      </c>
      <c r="H489" s="19">
        <f>MONTH(NOW())+12*YEAR(NOW())-MONTH(tbl_MTG_Set[[#This Row],[Released On]])-12*YEAR(tbl_MTG_Set[[#This Row],[Released On]])</f>
        <v/>
      </c>
      <c r="I489" s="19">
        <f>_xlfn.xlookup(tbl_MTG_Set[[#This Row],[Type Name]], tbl_MTG_Set_Type[Set Type], tbl_MTG_Set_Type[Index], "(Set Type not found)")</f>
        <v/>
      </c>
      <c r="J489" s="19">
        <f>_xlfn.xlookup(tbl_MTG_Set[[#This Row],[Type Name]], tbl_MTG_Set_Type[Set Type], tbl_MTG_Set_Type[Buy Window Month Start], "(Set Type not found)")</f>
        <v/>
      </c>
      <c r="K489" s="28">
        <f>tbl_MTG_Set[[#This Row],[Released On]]+tbl_MTG_Set[[#This Row],[Buy Window Month Start]]*365.25/12</f>
        <v/>
      </c>
      <c r="L489" s="19">
        <f>_xlfn.xlookup(tbl_MTG_Set[[#This Row],[Type Name]], tbl_MTG_Set_Type[Set Type], tbl_MTG_Set_Type[Buy Window Month End], "(Set Type not found)", 0, 1)</f>
        <v/>
      </c>
      <c r="M489" s="28">
        <f>tbl_MTG_Set[[#This Row],[Released On]]+tbl_MTG_Set[[#This Row],[Buy Window Month End]]*365.25/12</f>
        <v/>
      </c>
      <c r="N489" s="28">
        <f>AND(NOW()&gt;=tbl_MTG_Set[[#This Row],[Buy Window Start]], NOW()&lt;=tbl_MTG_Set[[#This Row],[Buy Window End]])</f>
        <v/>
      </c>
      <c r="O489" s="19">
        <f>_xlfn.xlookup(tbl_MTG_Set[[#This Row],[Type Name]], tbl_MTG_Set_Type[Set Type], tbl_MTG_Set_Type[Heavy Printing Window Month Start], "(Set Type not found)", 0, 1)</f>
        <v/>
      </c>
      <c r="P489" s="28">
        <f>tbl_MTG_Set[[#This Row],[Released On]]+tbl_MTG_Set[[#This Row],[Heavy Printing Window Month Start]]*365.25/12</f>
        <v/>
      </c>
      <c r="Q489" s="19">
        <f>_xlfn.xlookup(tbl_MTG_Set[[#This Row],[Type Name]], tbl_MTG_Set_Type[Set Type], tbl_MTG_Set_Type[Heavy Printing Window Month End], "(Set Type not found)", 0, 1)</f>
        <v/>
      </c>
      <c r="R489" s="28">
        <f>tbl_MTG_Set[[#This Row],[Released On]]+tbl_MTG_Set[[#This Row],[Heavy Printing Window Month End]]*365.25/12</f>
        <v/>
      </c>
      <c r="S489" s="28">
        <f>AND(NOW()&gt;=tbl_MTG_Set[[#This Row],[Heavy Printing Window Start]], NOW()&lt;=tbl_MTG_Set[[#This Row],[Heavy Printing Window End]])</f>
        <v/>
      </c>
      <c r="T489" s="19">
        <f>_xlfn.xlookup(tbl_MTG_Set[[#This Row],[Type Name]], tbl_MTG_Set_Type[Set Type], tbl_MTG_Set_Type[Sell Window Month Start], "(Set Type not found)", 0, 1)</f>
        <v/>
      </c>
      <c r="U489" s="28">
        <f>tbl_MTG_Set[[#This Row],[Released On]]+tbl_MTG_Set[[#This Row],[Sell Window Month Start]]*365.25/12</f>
        <v/>
      </c>
      <c r="V489" s="19">
        <f>_xlfn.xlookup(tbl_MTG_Set[[#This Row],[Type Name]], tbl_MTG_Set_Type[Set Type], tbl_MTG_Set_Type[Sell Window Month End], "(Set Type not found)", 0, 1)</f>
        <v/>
      </c>
      <c r="W489" s="28">
        <f>tbl_MTG_Set[[#This Row],[Released On]]+tbl_MTG_Set[[#This Row],[Sell Window Month End]]*365.25/12</f>
        <v/>
      </c>
      <c r="X489" s="28">
        <f>AND(NOW()&gt;=tbl_MTG_Set[[#This Row],[Sell Window Start]], NOW()&lt;=tbl_MTG_Set[[#This Row],[Sell Window End]])</f>
        <v/>
      </c>
      <c r="AG489" s="23" t="n"/>
      <c r="AH489" s="23" t="n"/>
      <c r="AJ489" s="23">
        <f t="array" ref="AJ489:AJ489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489" s="23">
        <f t="array" ref="AK489:AK489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489" s="24">
        <f>_xlfn.xlookup(tbl_MTG_Set[[#This Row],[Play Booster Box Product Id]], tbl_Product[Product Id], tbl_Product[Pack Size])</f>
        <v/>
      </c>
      <c r="AM489" s="23">
        <f>(tbl_MTG_Set[[#This Row],[Play Booster Box Cost]]+v_Item_Shipping_Cost_In)/tbl_MTG_Set[[#This Row],[Play Booster Box Size]]</f>
        <v/>
      </c>
      <c r="AN489" s="23" t="n"/>
      <c r="AO489" s="23" t="n"/>
      <c r="AP489" s="23" t="n"/>
      <c r="AQ489" s="23" t="n"/>
      <c r="AT489" s="23">
        <f>tbl_MTG_Set[[#This Row],[Play Booster Sell Price CardMarket]]*tbl_MTG_Set[[#This Row],[Play Booster Expected Market Value]]/tbl_MTG_Set[[#This Row],[Play Boost Sealed Market Value]]</f>
        <v/>
      </c>
    </row>
    <row r="490" ht="15" customHeight="1" s="20">
      <c r="A490" s="19" t="n">
        <v>656</v>
      </c>
      <c r="B490" s="19" t="inlineStr">
        <is>
          <t>Judge Gift Cards 2014 J14</t>
        </is>
      </c>
      <c r="C490" s="19" t="n">
        <v>14</v>
      </c>
      <c r="D490" s="28" t="n">
        <v>41640</v>
      </c>
      <c r="F490" s="19" t="inlineStr">
        <is>
          <t>en es fr de it pt ja ko ru 汉语 漢語</t>
        </is>
      </c>
      <c r="G490" s="19" t="n">
        <v>1258</v>
      </c>
      <c r="H490" s="19">
        <f>MONTH(NOW())+12*YEAR(NOW())-MONTH(tbl_MTG_Set[[#This Row],[Released On]])-12*YEAR(tbl_MTG_Set[[#This Row],[Released On]])</f>
        <v/>
      </c>
      <c r="I490" s="19">
        <f>_xlfn.xlookup(tbl_MTG_Set[[#This Row],[Type Name]], tbl_MTG_Set_Type[Set Type], tbl_MTG_Set_Type[Index], "(Set Type not found)")</f>
        <v/>
      </c>
      <c r="J490" s="19">
        <f>_xlfn.xlookup(tbl_MTG_Set[[#This Row],[Type Name]], tbl_MTG_Set_Type[Set Type], tbl_MTG_Set_Type[Buy Window Month Start], "(Set Type not found)")</f>
        <v/>
      </c>
      <c r="K490" s="28">
        <f>tbl_MTG_Set[[#This Row],[Released On]]+tbl_MTG_Set[[#This Row],[Buy Window Month Start]]*365.25/12</f>
        <v/>
      </c>
      <c r="L490" s="19">
        <f>_xlfn.xlookup(tbl_MTG_Set[[#This Row],[Type Name]], tbl_MTG_Set_Type[Set Type], tbl_MTG_Set_Type[Buy Window Month End], "(Set Type not found)", 0, 1)</f>
        <v/>
      </c>
      <c r="M490" s="28">
        <f>tbl_MTG_Set[[#This Row],[Released On]]+tbl_MTG_Set[[#This Row],[Buy Window Month End]]*365.25/12</f>
        <v/>
      </c>
      <c r="N490" s="28">
        <f>AND(NOW()&gt;=tbl_MTG_Set[[#This Row],[Buy Window Start]], NOW()&lt;=tbl_MTG_Set[[#This Row],[Buy Window End]])</f>
        <v/>
      </c>
      <c r="O490" s="19">
        <f>_xlfn.xlookup(tbl_MTG_Set[[#This Row],[Type Name]], tbl_MTG_Set_Type[Set Type], tbl_MTG_Set_Type[Heavy Printing Window Month Start], "(Set Type not found)", 0, 1)</f>
        <v/>
      </c>
      <c r="P490" s="28">
        <f>tbl_MTG_Set[[#This Row],[Released On]]+tbl_MTG_Set[[#This Row],[Heavy Printing Window Month Start]]*365.25/12</f>
        <v/>
      </c>
      <c r="Q490" s="19">
        <f>_xlfn.xlookup(tbl_MTG_Set[[#This Row],[Type Name]], tbl_MTG_Set_Type[Set Type], tbl_MTG_Set_Type[Heavy Printing Window Month End], "(Set Type not found)", 0, 1)</f>
        <v/>
      </c>
      <c r="R490" s="28">
        <f>tbl_MTG_Set[[#This Row],[Released On]]+tbl_MTG_Set[[#This Row],[Heavy Printing Window Month End]]*365.25/12</f>
        <v/>
      </c>
      <c r="S490" s="28">
        <f>AND(NOW()&gt;=tbl_MTG_Set[[#This Row],[Heavy Printing Window Start]], NOW()&lt;=tbl_MTG_Set[[#This Row],[Heavy Printing Window End]])</f>
        <v/>
      </c>
      <c r="T490" s="19">
        <f>_xlfn.xlookup(tbl_MTG_Set[[#This Row],[Type Name]], tbl_MTG_Set_Type[Set Type], tbl_MTG_Set_Type[Sell Window Month Start], "(Set Type not found)", 0, 1)</f>
        <v/>
      </c>
      <c r="U490" s="28">
        <f>tbl_MTG_Set[[#This Row],[Released On]]+tbl_MTG_Set[[#This Row],[Sell Window Month Start]]*365.25/12</f>
        <v/>
      </c>
      <c r="V490" s="19">
        <f>_xlfn.xlookup(tbl_MTG_Set[[#This Row],[Type Name]], tbl_MTG_Set_Type[Set Type], tbl_MTG_Set_Type[Sell Window Month End], "(Set Type not found)", 0, 1)</f>
        <v/>
      </c>
      <c r="W490" s="28">
        <f>tbl_MTG_Set[[#This Row],[Released On]]+tbl_MTG_Set[[#This Row],[Sell Window Month End]]*365.25/12</f>
        <v/>
      </c>
      <c r="X490" s="28">
        <f>AND(NOW()&gt;=tbl_MTG_Set[[#This Row],[Sell Window Start]], NOW()&lt;=tbl_MTG_Set[[#This Row],[Sell Window End]])</f>
        <v/>
      </c>
      <c r="AG490" s="23" t="n"/>
      <c r="AH490" s="23" t="n"/>
      <c r="AJ490" s="23">
        <f t="array" ref="AJ490:AJ490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490" s="23">
        <f t="array" ref="AK490:AK490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490" s="24">
        <f>_xlfn.xlookup(tbl_MTG_Set[[#This Row],[Play Booster Box Product Id]], tbl_Product[Product Id], tbl_Product[Pack Size])</f>
        <v/>
      </c>
      <c r="AM490" s="23">
        <f>(tbl_MTG_Set[[#This Row],[Play Booster Box Cost]]+v_Item_Shipping_Cost_In)/tbl_MTG_Set[[#This Row],[Play Booster Box Size]]</f>
        <v/>
      </c>
      <c r="AN490" s="23" t="n"/>
      <c r="AO490" s="23" t="n"/>
      <c r="AP490" s="23" t="n"/>
      <c r="AQ490" s="23" t="n"/>
      <c r="AT490" s="23">
        <f>tbl_MTG_Set[[#This Row],[Play Booster Sell Price CardMarket]]*tbl_MTG_Set[[#This Row],[Play Booster Expected Market Value]]/tbl_MTG_Set[[#This Row],[Play Boost Sealed Market Value]]</f>
        <v/>
      </c>
    </row>
    <row r="491" ht="15" customHeight="1" s="20">
      <c r="A491" s="19" t="n">
        <v>613</v>
      </c>
      <c r="B491" s="19" t="inlineStr">
        <is>
          <t>Judge Gift Cards 2015 J15</t>
        </is>
      </c>
      <c r="C491" s="19" t="n">
        <v>8</v>
      </c>
      <c r="D491" s="28" t="n">
        <v>42005</v>
      </c>
      <c r="F491" s="19" t="inlineStr">
        <is>
          <t>en es fr de it pt ja ko ru 汉语 漢語</t>
        </is>
      </c>
      <c r="G491" s="19" t="n">
        <v>1172</v>
      </c>
      <c r="H491" s="19">
        <f>MONTH(NOW())+12*YEAR(NOW())-MONTH(tbl_MTG_Set[[#This Row],[Released On]])-12*YEAR(tbl_MTG_Set[[#This Row],[Released On]])</f>
        <v/>
      </c>
      <c r="I491" s="19">
        <f>_xlfn.xlookup(tbl_MTG_Set[[#This Row],[Type Name]], tbl_MTG_Set_Type[Set Type], tbl_MTG_Set_Type[Index], "(Set Type not found)")</f>
        <v/>
      </c>
      <c r="J491" s="19">
        <f>_xlfn.xlookup(tbl_MTG_Set[[#This Row],[Type Name]], tbl_MTG_Set_Type[Set Type], tbl_MTG_Set_Type[Buy Window Month Start], "(Set Type not found)")</f>
        <v/>
      </c>
      <c r="K491" s="28">
        <f>tbl_MTG_Set[[#This Row],[Released On]]+tbl_MTG_Set[[#This Row],[Buy Window Month Start]]*365.25/12</f>
        <v/>
      </c>
      <c r="L491" s="19">
        <f>_xlfn.xlookup(tbl_MTG_Set[[#This Row],[Type Name]], tbl_MTG_Set_Type[Set Type], tbl_MTG_Set_Type[Buy Window Month End], "(Set Type not found)", 0, 1)</f>
        <v/>
      </c>
      <c r="M491" s="28">
        <f>tbl_MTG_Set[[#This Row],[Released On]]+tbl_MTG_Set[[#This Row],[Buy Window Month End]]*365.25/12</f>
        <v/>
      </c>
      <c r="N491" s="28">
        <f>AND(NOW()&gt;=tbl_MTG_Set[[#This Row],[Buy Window Start]], NOW()&lt;=tbl_MTG_Set[[#This Row],[Buy Window End]])</f>
        <v/>
      </c>
      <c r="O491" s="19">
        <f>_xlfn.xlookup(tbl_MTG_Set[[#This Row],[Type Name]], tbl_MTG_Set_Type[Set Type], tbl_MTG_Set_Type[Heavy Printing Window Month Start], "(Set Type not found)", 0, 1)</f>
        <v/>
      </c>
      <c r="P491" s="28">
        <f>tbl_MTG_Set[[#This Row],[Released On]]+tbl_MTG_Set[[#This Row],[Heavy Printing Window Month Start]]*365.25/12</f>
        <v/>
      </c>
      <c r="Q491" s="19">
        <f>_xlfn.xlookup(tbl_MTG_Set[[#This Row],[Type Name]], tbl_MTG_Set_Type[Set Type], tbl_MTG_Set_Type[Heavy Printing Window Month End], "(Set Type not found)", 0, 1)</f>
        <v/>
      </c>
      <c r="R491" s="28">
        <f>tbl_MTG_Set[[#This Row],[Released On]]+tbl_MTG_Set[[#This Row],[Heavy Printing Window Month End]]*365.25/12</f>
        <v/>
      </c>
      <c r="S491" s="28">
        <f>AND(NOW()&gt;=tbl_MTG_Set[[#This Row],[Heavy Printing Window Start]], NOW()&lt;=tbl_MTG_Set[[#This Row],[Heavy Printing Window End]])</f>
        <v/>
      </c>
      <c r="T491" s="19">
        <f>_xlfn.xlookup(tbl_MTG_Set[[#This Row],[Type Name]], tbl_MTG_Set_Type[Set Type], tbl_MTG_Set_Type[Sell Window Month Start], "(Set Type not found)", 0, 1)</f>
        <v/>
      </c>
      <c r="U491" s="28">
        <f>tbl_MTG_Set[[#This Row],[Released On]]+tbl_MTG_Set[[#This Row],[Sell Window Month Start]]*365.25/12</f>
        <v/>
      </c>
      <c r="V491" s="19">
        <f>_xlfn.xlookup(tbl_MTG_Set[[#This Row],[Type Name]], tbl_MTG_Set_Type[Set Type], tbl_MTG_Set_Type[Sell Window Month End], "(Set Type not found)", 0, 1)</f>
        <v/>
      </c>
      <c r="W491" s="28">
        <f>tbl_MTG_Set[[#This Row],[Released On]]+tbl_MTG_Set[[#This Row],[Sell Window Month End]]*365.25/12</f>
        <v/>
      </c>
      <c r="X491" s="28">
        <f>AND(NOW()&gt;=tbl_MTG_Set[[#This Row],[Sell Window Start]], NOW()&lt;=tbl_MTG_Set[[#This Row],[Sell Window End]])</f>
        <v/>
      </c>
      <c r="AG491" s="23" t="n"/>
      <c r="AH491" s="23" t="n"/>
      <c r="AJ491" s="23">
        <f t="array" ref="AJ491:AJ491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491" s="23">
        <f t="array" ref="AK491:AK491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491" s="24">
        <f>_xlfn.xlookup(tbl_MTG_Set[[#This Row],[Play Booster Box Product Id]], tbl_Product[Product Id], tbl_Product[Pack Size])</f>
        <v/>
      </c>
      <c r="AM491" s="23">
        <f>(tbl_MTG_Set[[#This Row],[Play Booster Box Cost]]+v_Item_Shipping_Cost_In)/tbl_MTG_Set[[#This Row],[Play Booster Box Size]]</f>
        <v/>
      </c>
      <c r="AN491" s="23" t="n"/>
      <c r="AO491" s="23" t="n"/>
      <c r="AP491" s="23" t="n"/>
      <c r="AQ491" s="23" t="n"/>
      <c r="AT491" s="23">
        <f>tbl_MTG_Set[[#This Row],[Play Booster Sell Price CardMarket]]*tbl_MTG_Set[[#This Row],[Play Booster Expected Market Value]]/tbl_MTG_Set[[#This Row],[Play Boost Sealed Market Value]]</f>
        <v/>
      </c>
    </row>
    <row r="492" ht="15" customHeight="1" s="20">
      <c r="A492" s="19" t="n">
        <v>580</v>
      </c>
      <c r="B492" s="19" t="inlineStr">
        <is>
          <t>Judge Gift Cards 2016 J16</t>
        </is>
      </c>
      <c r="C492" s="19" t="n">
        <v>8</v>
      </c>
      <c r="D492" s="28" t="n">
        <v>42370</v>
      </c>
      <c r="F492" s="19" t="inlineStr">
        <is>
          <t>en es fr de it pt ja ko ru 汉语 漢語</t>
        </is>
      </c>
      <c r="G492" s="19" t="n">
        <v>1106</v>
      </c>
      <c r="H492" s="19">
        <f>MONTH(NOW())+12*YEAR(NOW())-MONTH(tbl_MTG_Set[[#This Row],[Released On]])-12*YEAR(tbl_MTG_Set[[#This Row],[Released On]])</f>
        <v/>
      </c>
      <c r="I492" s="19">
        <f>_xlfn.xlookup(tbl_MTG_Set[[#This Row],[Type Name]], tbl_MTG_Set_Type[Set Type], tbl_MTG_Set_Type[Index], "(Set Type not found)")</f>
        <v/>
      </c>
      <c r="J492" s="19">
        <f>_xlfn.xlookup(tbl_MTG_Set[[#This Row],[Type Name]], tbl_MTG_Set_Type[Set Type], tbl_MTG_Set_Type[Buy Window Month Start], "(Set Type not found)")</f>
        <v/>
      </c>
      <c r="K492" s="28">
        <f>tbl_MTG_Set[[#This Row],[Released On]]+tbl_MTG_Set[[#This Row],[Buy Window Month Start]]*365.25/12</f>
        <v/>
      </c>
      <c r="L492" s="19">
        <f>_xlfn.xlookup(tbl_MTG_Set[[#This Row],[Type Name]], tbl_MTG_Set_Type[Set Type], tbl_MTG_Set_Type[Buy Window Month End], "(Set Type not found)", 0, 1)</f>
        <v/>
      </c>
      <c r="M492" s="28">
        <f>tbl_MTG_Set[[#This Row],[Released On]]+tbl_MTG_Set[[#This Row],[Buy Window Month End]]*365.25/12</f>
        <v/>
      </c>
      <c r="N492" s="28">
        <f>AND(NOW()&gt;=tbl_MTG_Set[[#This Row],[Buy Window Start]], NOW()&lt;=tbl_MTG_Set[[#This Row],[Buy Window End]])</f>
        <v/>
      </c>
      <c r="O492" s="19">
        <f>_xlfn.xlookup(tbl_MTG_Set[[#This Row],[Type Name]], tbl_MTG_Set_Type[Set Type], tbl_MTG_Set_Type[Heavy Printing Window Month Start], "(Set Type not found)", 0, 1)</f>
        <v/>
      </c>
      <c r="P492" s="28">
        <f>tbl_MTG_Set[[#This Row],[Released On]]+tbl_MTG_Set[[#This Row],[Heavy Printing Window Month Start]]*365.25/12</f>
        <v/>
      </c>
      <c r="Q492" s="19">
        <f>_xlfn.xlookup(tbl_MTG_Set[[#This Row],[Type Name]], tbl_MTG_Set_Type[Set Type], tbl_MTG_Set_Type[Heavy Printing Window Month End], "(Set Type not found)", 0, 1)</f>
        <v/>
      </c>
      <c r="R492" s="28">
        <f>tbl_MTG_Set[[#This Row],[Released On]]+tbl_MTG_Set[[#This Row],[Heavy Printing Window Month End]]*365.25/12</f>
        <v/>
      </c>
      <c r="S492" s="28">
        <f>AND(NOW()&gt;=tbl_MTG_Set[[#This Row],[Heavy Printing Window Start]], NOW()&lt;=tbl_MTG_Set[[#This Row],[Heavy Printing Window End]])</f>
        <v/>
      </c>
      <c r="T492" s="19">
        <f>_xlfn.xlookup(tbl_MTG_Set[[#This Row],[Type Name]], tbl_MTG_Set_Type[Set Type], tbl_MTG_Set_Type[Sell Window Month Start], "(Set Type not found)", 0, 1)</f>
        <v/>
      </c>
      <c r="U492" s="28">
        <f>tbl_MTG_Set[[#This Row],[Released On]]+tbl_MTG_Set[[#This Row],[Sell Window Month Start]]*365.25/12</f>
        <v/>
      </c>
      <c r="V492" s="19">
        <f>_xlfn.xlookup(tbl_MTG_Set[[#This Row],[Type Name]], tbl_MTG_Set_Type[Set Type], tbl_MTG_Set_Type[Sell Window Month End], "(Set Type not found)", 0, 1)</f>
        <v/>
      </c>
      <c r="W492" s="28">
        <f>tbl_MTG_Set[[#This Row],[Released On]]+tbl_MTG_Set[[#This Row],[Sell Window Month End]]*365.25/12</f>
        <v/>
      </c>
      <c r="X492" s="28">
        <f>AND(NOW()&gt;=tbl_MTG_Set[[#This Row],[Sell Window Start]], NOW()&lt;=tbl_MTG_Set[[#This Row],[Sell Window End]])</f>
        <v/>
      </c>
      <c r="AG492" s="23" t="n"/>
      <c r="AH492" s="23" t="n"/>
      <c r="AJ492" s="23">
        <f t="array" ref="AJ492:AJ492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492" s="23">
        <f t="array" ref="AK492:AK492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492" s="24">
        <f>_xlfn.xlookup(tbl_MTG_Set[[#This Row],[Play Booster Box Product Id]], tbl_Product[Product Id], tbl_Product[Pack Size])</f>
        <v/>
      </c>
      <c r="AM492" s="23">
        <f>(tbl_MTG_Set[[#This Row],[Play Booster Box Cost]]+v_Item_Shipping_Cost_In)/tbl_MTG_Set[[#This Row],[Play Booster Box Size]]</f>
        <v/>
      </c>
      <c r="AN492" s="23" t="n"/>
      <c r="AO492" s="23" t="n"/>
      <c r="AP492" s="23" t="n"/>
      <c r="AQ492" s="23" t="n"/>
      <c r="AT492" s="23">
        <f>tbl_MTG_Set[[#This Row],[Play Booster Sell Price CardMarket]]*tbl_MTG_Set[[#This Row],[Play Booster Expected Market Value]]/tbl_MTG_Set[[#This Row],[Play Boost Sealed Market Value]]</f>
        <v/>
      </c>
    </row>
    <row r="493" ht="15" customHeight="1" s="20">
      <c r="A493" s="19" t="n">
        <v>548</v>
      </c>
      <c r="B493" s="19" t="inlineStr">
        <is>
          <t>Judge Gift Cards 2017 J17</t>
        </is>
      </c>
      <c r="C493" s="19" t="n">
        <v>9</v>
      </c>
      <c r="D493" s="28" t="n">
        <v>42736</v>
      </c>
      <c r="F493" s="19" t="inlineStr">
        <is>
          <t>en es fr de it pt ja ko ru 汉语 漢語</t>
        </is>
      </c>
      <c r="G493" s="19" t="n">
        <v>1042</v>
      </c>
      <c r="H493" s="19">
        <f>MONTH(NOW())+12*YEAR(NOW())-MONTH(tbl_MTG_Set[[#This Row],[Released On]])-12*YEAR(tbl_MTG_Set[[#This Row],[Released On]])</f>
        <v/>
      </c>
      <c r="I493" s="19">
        <f>_xlfn.xlookup(tbl_MTG_Set[[#This Row],[Type Name]], tbl_MTG_Set_Type[Set Type], tbl_MTG_Set_Type[Index], "(Set Type not found)")</f>
        <v/>
      </c>
      <c r="J493" s="19">
        <f>_xlfn.xlookup(tbl_MTG_Set[[#This Row],[Type Name]], tbl_MTG_Set_Type[Set Type], tbl_MTG_Set_Type[Buy Window Month Start], "(Set Type not found)")</f>
        <v/>
      </c>
      <c r="K493" s="28">
        <f>tbl_MTG_Set[[#This Row],[Released On]]+tbl_MTG_Set[[#This Row],[Buy Window Month Start]]*365.25/12</f>
        <v/>
      </c>
      <c r="L493" s="19">
        <f>_xlfn.xlookup(tbl_MTG_Set[[#This Row],[Type Name]], tbl_MTG_Set_Type[Set Type], tbl_MTG_Set_Type[Buy Window Month End], "(Set Type not found)", 0, 1)</f>
        <v/>
      </c>
      <c r="M493" s="28">
        <f>tbl_MTG_Set[[#This Row],[Released On]]+tbl_MTG_Set[[#This Row],[Buy Window Month End]]*365.25/12</f>
        <v/>
      </c>
      <c r="N493" s="28">
        <f>AND(NOW()&gt;=tbl_MTG_Set[[#This Row],[Buy Window Start]], NOW()&lt;=tbl_MTG_Set[[#This Row],[Buy Window End]])</f>
        <v/>
      </c>
      <c r="O493" s="19">
        <f>_xlfn.xlookup(tbl_MTG_Set[[#This Row],[Type Name]], tbl_MTG_Set_Type[Set Type], tbl_MTG_Set_Type[Heavy Printing Window Month Start], "(Set Type not found)", 0, 1)</f>
        <v/>
      </c>
      <c r="P493" s="28">
        <f>tbl_MTG_Set[[#This Row],[Released On]]+tbl_MTG_Set[[#This Row],[Heavy Printing Window Month Start]]*365.25/12</f>
        <v/>
      </c>
      <c r="Q493" s="19">
        <f>_xlfn.xlookup(tbl_MTG_Set[[#This Row],[Type Name]], tbl_MTG_Set_Type[Set Type], tbl_MTG_Set_Type[Heavy Printing Window Month End], "(Set Type not found)", 0, 1)</f>
        <v/>
      </c>
      <c r="R493" s="28">
        <f>tbl_MTG_Set[[#This Row],[Released On]]+tbl_MTG_Set[[#This Row],[Heavy Printing Window Month End]]*365.25/12</f>
        <v/>
      </c>
      <c r="S493" s="28">
        <f>AND(NOW()&gt;=tbl_MTG_Set[[#This Row],[Heavy Printing Window Start]], NOW()&lt;=tbl_MTG_Set[[#This Row],[Heavy Printing Window End]])</f>
        <v/>
      </c>
      <c r="T493" s="19">
        <f>_xlfn.xlookup(tbl_MTG_Set[[#This Row],[Type Name]], tbl_MTG_Set_Type[Set Type], tbl_MTG_Set_Type[Sell Window Month Start], "(Set Type not found)", 0, 1)</f>
        <v/>
      </c>
      <c r="U493" s="28">
        <f>tbl_MTG_Set[[#This Row],[Released On]]+tbl_MTG_Set[[#This Row],[Sell Window Month Start]]*365.25/12</f>
        <v/>
      </c>
      <c r="V493" s="19">
        <f>_xlfn.xlookup(tbl_MTG_Set[[#This Row],[Type Name]], tbl_MTG_Set_Type[Set Type], tbl_MTG_Set_Type[Sell Window Month End], "(Set Type not found)", 0, 1)</f>
        <v/>
      </c>
      <c r="W493" s="28">
        <f>tbl_MTG_Set[[#This Row],[Released On]]+tbl_MTG_Set[[#This Row],[Sell Window Month End]]*365.25/12</f>
        <v/>
      </c>
      <c r="X493" s="28">
        <f>AND(NOW()&gt;=tbl_MTG_Set[[#This Row],[Sell Window Start]], NOW()&lt;=tbl_MTG_Set[[#This Row],[Sell Window End]])</f>
        <v/>
      </c>
      <c r="AG493" s="23" t="n"/>
      <c r="AH493" s="23" t="n"/>
      <c r="AJ493" s="23">
        <f t="array" ref="AJ493:AJ493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493" s="23">
        <f t="array" ref="AK493:AK493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493" s="24">
        <f>_xlfn.xlookup(tbl_MTG_Set[[#This Row],[Play Booster Box Product Id]], tbl_Product[Product Id], tbl_Product[Pack Size])</f>
        <v/>
      </c>
      <c r="AM493" s="23">
        <f>(tbl_MTG_Set[[#This Row],[Play Booster Box Cost]]+v_Item_Shipping_Cost_In)/tbl_MTG_Set[[#This Row],[Play Booster Box Size]]</f>
        <v/>
      </c>
      <c r="AN493" s="23" t="n"/>
      <c r="AO493" s="23" t="n"/>
      <c r="AP493" s="23" t="n"/>
      <c r="AQ493" s="23" t="n"/>
      <c r="AT493" s="23">
        <f>tbl_MTG_Set[[#This Row],[Play Booster Sell Price CardMarket]]*tbl_MTG_Set[[#This Row],[Play Booster Expected Market Value]]/tbl_MTG_Set[[#This Row],[Play Boost Sealed Market Value]]</f>
        <v/>
      </c>
    </row>
    <row r="494" ht="15" customHeight="1" s="20">
      <c r="A494" s="19" t="n">
        <v>501</v>
      </c>
      <c r="B494" s="19" t="inlineStr">
        <is>
          <t>Judge Gift Cards 2018 J18</t>
        </is>
      </c>
      <c r="C494" s="19" t="n">
        <v>8</v>
      </c>
      <c r="D494" s="28" t="n">
        <v>43101</v>
      </c>
      <c r="F494" s="19" t="inlineStr">
        <is>
          <t>en es fr de it pt ja ko ru 汉语 漢語</t>
        </is>
      </c>
      <c r="G494" s="19" t="n">
        <v>948</v>
      </c>
      <c r="H494" s="19">
        <f>MONTH(NOW())+12*YEAR(NOW())-MONTH(tbl_MTG_Set[[#This Row],[Released On]])-12*YEAR(tbl_MTG_Set[[#This Row],[Released On]])</f>
        <v/>
      </c>
      <c r="I494" s="19">
        <f>_xlfn.xlookup(tbl_MTG_Set[[#This Row],[Type Name]], tbl_MTG_Set_Type[Set Type], tbl_MTG_Set_Type[Index], "(Set Type not found)")</f>
        <v/>
      </c>
      <c r="J494" s="19">
        <f>_xlfn.xlookup(tbl_MTG_Set[[#This Row],[Type Name]], tbl_MTG_Set_Type[Set Type], tbl_MTG_Set_Type[Buy Window Month Start], "(Set Type not found)")</f>
        <v/>
      </c>
      <c r="K494" s="28">
        <f>tbl_MTG_Set[[#This Row],[Released On]]+tbl_MTG_Set[[#This Row],[Buy Window Month Start]]*365.25/12</f>
        <v/>
      </c>
      <c r="L494" s="19">
        <f>_xlfn.xlookup(tbl_MTG_Set[[#This Row],[Type Name]], tbl_MTG_Set_Type[Set Type], tbl_MTG_Set_Type[Buy Window Month End], "(Set Type not found)", 0, 1)</f>
        <v/>
      </c>
      <c r="M494" s="28">
        <f>tbl_MTG_Set[[#This Row],[Released On]]+tbl_MTG_Set[[#This Row],[Buy Window Month End]]*365.25/12</f>
        <v/>
      </c>
      <c r="N494" s="28">
        <f>AND(NOW()&gt;=tbl_MTG_Set[[#This Row],[Buy Window Start]], NOW()&lt;=tbl_MTG_Set[[#This Row],[Buy Window End]])</f>
        <v/>
      </c>
      <c r="O494" s="19">
        <f>_xlfn.xlookup(tbl_MTG_Set[[#This Row],[Type Name]], tbl_MTG_Set_Type[Set Type], tbl_MTG_Set_Type[Heavy Printing Window Month Start], "(Set Type not found)", 0, 1)</f>
        <v/>
      </c>
      <c r="P494" s="28">
        <f>tbl_MTG_Set[[#This Row],[Released On]]+tbl_MTG_Set[[#This Row],[Heavy Printing Window Month Start]]*365.25/12</f>
        <v/>
      </c>
      <c r="Q494" s="19">
        <f>_xlfn.xlookup(tbl_MTG_Set[[#This Row],[Type Name]], tbl_MTG_Set_Type[Set Type], tbl_MTG_Set_Type[Heavy Printing Window Month End], "(Set Type not found)", 0, 1)</f>
        <v/>
      </c>
      <c r="R494" s="28">
        <f>tbl_MTG_Set[[#This Row],[Released On]]+tbl_MTG_Set[[#This Row],[Heavy Printing Window Month End]]*365.25/12</f>
        <v/>
      </c>
      <c r="S494" s="28">
        <f>AND(NOW()&gt;=tbl_MTG_Set[[#This Row],[Heavy Printing Window Start]], NOW()&lt;=tbl_MTG_Set[[#This Row],[Heavy Printing Window End]])</f>
        <v/>
      </c>
      <c r="T494" s="19">
        <f>_xlfn.xlookup(tbl_MTG_Set[[#This Row],[Type Name]], tbl_MTG_Set_Type[Set Type], tbl_MTG_Set_Type[Sell Window Month Start], "(Set Type not found)", 0, 1)</f>
        <v/>
      </c>
      <c r="U494" s="28">
        <f>tbl_MTG_Set[[#This Row],[Released On]]+tbl_MTG_Set[[#This Row],[Sell Window Month Start]]*365.25/12</f>
        <v/>
      </c>
      <c r="V494" s="19">
        <f>_xlfn.xlookup(tbl_MTG_Set[[#This Row],[Type Name]], tbl_MTG_Set_Type[Set Type], tbl_MTG_Set_Type[Sell Window Month End], "(Set Type not found)", 0, 1)</f>
        <v/>
      </c>
      <c r="W494" s="28">
        <f>tbl_MTG_Set[[#This Row],[Released On]]+tbl_MTG_Set[[#This Row],[Sell Window Month End]]*365.25/12</f>
        <v/>
      </c>
      <c r="X494" s="28">
        <f>AND(NOW()&gt;=tbl_MTG_Set[[#This Row],[Sell Window Start]], NOW()&lt;=tbl_MTG_Set[[#This Row],[Sell Window End]])</f>
        <v/>
      </c>
      <c r="AG494" s="23" t="n"/>
      <c r="AH494" s="23" t="n"/>
      <c r="AJ494" s="23">
        <f t="array" ref="AJ494:AJ494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494" s="23">
        <f t="array" ref="AK494:AK494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494" s="24">
        <f>_xlfn.xlookup(tbl_MTG_Set[[#This Row],[Play Booster Box Product Id]], tbl_Product[Product Id], tbl_Product[Pack Size])</f>
        <v/>
      </c>
      <c r="AM494" s="23">
        <f>(tbl_MTG_Set[[#This Row],[Play Booster Box Cost]]+v_Item_Shipping_Cost_In)/tbl_MTG_Set[[#This Row],[Play Booster Box Size]]</f>
        <v/>
      </c>
      <c r="AN494" s="23" t="n"/>
      <c r="AO494" s="23" t="n"/>
      <c r="AP494" s="23" t="n"/>
      <c r="AQ494" s="23" t="n"/>
      <c r="AT494" s="23">
        <f>tbl_MTG_Set[[#This Row],[Play Booster Sell Price CardMarket]]*tbl_MTG_Set[[#This Row],[Play Booster Expected Market Value]]/tbl_MTG_Set[[#This Row],[Play Boost Sealed Market Value]]</f>
        <v/>
      </c>
    </row>
    <row r="495" ht="15" customHeight="1" s="20">
      <c r="A495" s="19" t="n">
        <v>445</v>
      </c>
      <c r="B495" s="19" t="inlineStr">
        <is>
          <t>Judge Gift Cards 2019 J19</t>
        </is>
      </c>
      <c r="C495" s="19" t="n">
        <v>8</v>
      </c>
      <c r="D495" s="28" t="n">
        <v>43565</v>
      </c>
      <c r="F495" s="19" t="inlineStr">
        <is>
          <t>en es fr de it pt ja ko ru 汉语 漢語</t>
        </is>
      </c>
      <c r="G495" s="19" t="n">
        <v>836</v>
      </c>
      <c r="H495" s="19">
        <f>MONTH(NOW())+12*YEAR(NOW())-MONTH(tbl_MTG_Set[[#This Row],[Released On]])-12*YEAR(tbl_MTG_Set[[#This Row],[Released On]])</f>
        <v/>
      </c>
      <c r="I495" s="19">
        <f>_xlfn.xlookup(tbl_MTG_Set[[#This Row],[Type Name]], tbl_MTG_Set_Type[Set Type], tbl_MTG_Set_Type[Index], "(Set Type not found)")</f>
        <v/>
      </c>
      <c r="J495" s="19">
        <f>_xlfn.xlookup(tbl_MTG_Set[[#This Row],[Type Name]], tbl_MTG_Set_Type[Set Type], tbl_MTG_Set_Type[Buy Window Month Start], "(Set Type not found)")</f>
        <v/>
      </c>
      <c r="K495" s="28">
        <f>tbl_MTG_Set[[#This Row],[Released On]]+tbl_MTG_Set[[#This Row],[Buy Window Month Start]]*365.25/12</f>
        <v/>
      </c>
      <c r="L495" s="19">
        <f>_xlfn.xlookup(tbl_MTG_Set[[#This Row],[Type Name]], tbl_MTG_Set_Type[Set Type], tbl_MTG_Set_Type[Buy Window Month End], "(Set Type not found)", 0, 1)</f>
        <v/>
      </c>
      <c r="M495" s="28">
        <f>tbl_MTG_Set[[#This Row],[Released On]]+tbl_MTG_Set[[#This Row],[Buy Window Month End]]*365.25/12</f>
        <v/>
      </c>
      <c r="N495" s="28">
        <f>AND(NOW()&gt;=tbl_MTG_Set[[#This Row],[Buy Window Start]], NOW()&lt;=tbl_MTG_Set[[#This Row],[Buy Window End]])</f>
        <v/>
      </c>
      <c r="O495" s="19">
        <f>_xlfn.xlookup(tbl_MTG_Set[[#This Row],[Type Name]], tbl_MTG_Set_Type[Set Type], tbl_MTG_Set_Type[Heavy Printing Window Month Start], "(Set Type not found)", 0, 1)</f>
        <v/>
      </c>
      <c r="P495" s="28">
        <f>tbl_MTG_Set[[#This Row],[Released On]]+tbl_MTG_Set[[#This Row],[Heavy Printing Window Month Start]]*365.25/12</f>
        <v/>
      </c>
      <c r="Q495" s="19">
        <f>_xlfn.xlookup(tbl_MTG_Set[[#This Row],[Type Name]], tbl_MTG_Set_Type[Set Type], tbl_MTG_Set_Type[Heavy Printing Window Month End], "(Set Type not found)", 0, 1)</f>
        <v/>
      </c>
      <c r="R495" s="28">
        <f>tbl_MTG_Set[[#This Row],[Released On]]+tbl_MTG_Set[[#This Row],[Heavy Printing Window Month End]]*365.25/12</f>
        <v/>
      </c>
      <c r="S495" s="28">
        <f>AND(NOW()&gt;=tbl_MTG_Set[[#This Row],[Heavy Printing Window Start]], NOW()&lt;=tbl_MTG_Set[[#This Row],[Heavy Printing Window End]])</f>
        <v/>
      </c>
      <c r="T495" s="19">
        <f>_xlfn.xlookup(tbl_MTG_Set[[#This Row],[Type Name]], tbl_MTG_Set_Type[Set Type], tbl_MTG_Set_Type[Sell Window Month Start], "(Set Type not found)", 0, 1)</f>
        <v/>
      </c>
      <c r="U495" s="28">
        <f>tbl_MTG_Set[[#This Row],[Released On]]+tbl_MTG_Set[[#This Row],[Sell Window Month Start]]*365.25/12</f>
        <v/>
      </c>
      <c r="V495" s="19">
        <f>_xlfn.xlookup(tbl_MTG_Set[[#This Row],[Type Name]], tbl_MTG_Set_Type[Set Type], tbl_MTG_Set_Type[Sell Window Month End], "(Set Type not found)", 0, 1)</f>
        <v/>
      </c>
      <c r="W495" s="28">
        <f>tbl_MTG_Set[[#This Row],[Released On]]+tbl_MTG_Set[[#This Row],[Sell Window Month End]]*365.25/12</f>
        <v/>
      </c>
      <c r="X495" s="28">
        <f>AND(NOW()&gt;=tbl_MTG_Set[[#This Row],[Sell Window Start]], NOW()&lt;=tbl_MTG_Set[[#This Row],[Sell Window End]])</f>
        <v/>
      </c>
      <c r="AG495" s="23" t="n"/>
      <c r="AH495" s="23" t="n"/>
      <c r="AJ495" s="23">
        <f t="array" ref="AJ495:AJ495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495" s="23">
        <f t="array" ref="AK495:AK495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495" s="24">
        <f>_xlfn.xlookup(tbl_MTG_Set[[#This Row],[Play Booster Box Product Id]], tbl_Product[Product Id], tbl_Product[Pack Size])</f>
        <v/>
      </c>
      <c r="AM495" s="23">
        <f>(tbl_MTG_Set[[#This Row],[Play Booster Box Cost]]+v_Item_Shipping_Cost_In)/tbl_MTG_Set[[#This Row],[Play Booster Box Size]]</f>
        <v/>
      </c>
      <c r="AN495" s="23" t="n"/>
      <c r="AO495" s="23" t="n"/>
      <c r="AP495" s="23" t="n"/>
      <c r="AQ495" s="23" t="n"/>
      <c r="AT495" s="23">
        <f>tbl_MTG_Set[[#This Row],[Play Booster Sell Price CardMarket]]*tbl_MTG_Set[[#This Row],[Play Booster Expected Market Value]]/tbl_MTG_Set[[#This Row],[Play Boost Sealed Market Value]]</f>
        <v/>
      </c>
    </row>
    <row r="496" ht="15" customHeight="1" s="20">
      <c r="A496" s="19" t="n">
        <v>411</v>
      </c>
      <c r="B496" s="19" t="inlineStr">
        <is>
          <t>Judge Gift Cards 2020 J20</t>
        </is>
      </c>
      <c r="C496" s="19" t="n">
        <v>10</v>
      </c>
      <c r="D496" s="28" t="n">
        <v>43831</v>
      </c>
      <c r="F496" s="19" t="inlineStr">
        <is>
          <t>en es fr de it pt ja ko ru 汉语 漢語</t>
        </is>
      </c>
      <c r="G496" s="19" t="n">
        <v>768</v>
      </c>
      <c r="H496" s="19">
        <f>MONTH(NOW())+12*YEAR(NOW())-MONTH(tbl_MTG_Set[[#This Row],[Released On]])-12*YEAR(tbl_MTG_Set[[#This Row],[Released On]])</f>
        <v/>
      </c>
      <c r="I496" s="19">
        <f>_xlfn.xlookup(tbl_MTG_Set[[#This Row],[Type Name]], tbl_MTG_Set_Type[Set Type], tbl_MTG_Set_Type[Index], "(Set Type not found)")</f>
        <v/>
      </c>
      <c r="J496" s="19">
        <f>_xlfn.xlookup(tbl_MTG_Set[[#This Row],[Type Name]], tbl_MTG_Set_Type[Set Type], tbl_MTG_Set_Type[Buy Window Month Start], "(Set Type not found)")</f>
        <v/>
      </c>
      <c r="K496" s="28">
        <f>tbl_MTG_Set[[#This Row],[Released On]]+tbl_MTG_Set[[#This Row],[Buy Window Month Start]]*365.25/12</f>
        <v/>
      </c>
      <c r="L496" s="19">
        <f>_xlfn.xlookup(tbl_MTG_Set[[#This Row],[Type Name]], tbl_MTG_Set_Type[Set Type], tbl_MTG_Set_Type[Buy Window Month End], "(Set Type not found)", 0, 1)</f>
        <v/>
      </c>
      <c r="M496" s="28">
        <f>tbl_MTG_Set[[#This Row],[Released On]]+tbl_MTG_Set[[#This Row],[Buy Window Month End]]*365.25/12</f>
        <v/>
      </c>
      <c r="N496" s="28">
        <f>AND(NOW()&gt;=tbl_MTG_Set[[#This Row],[Buy Window Start]], NOW()&lt;=tbl_MTG_Set[[#This Row],[Buy Window End]])</f>
        <v/>
      </c>
      <c r="O496" s="19">
        <f>_xlfn.xlookup(tbl_MTG_Set[[#This Row],[Type Name]], tbl_MTG_Set_Type[Set Type], tbl_MTG_Set_Type[Heavy Printing Window Month Start], "(Set Type not found)", 0, 1)</f>
        <v/>
      </c>
      <c r="P496" s="28">
        <f>tbl_MTG_Set[[#This Row],[Released On]]+tbl_MTG_Set[[#This Row],[Heavy Printing Window Month Start]]*365.25/12</f>
        <v/>
      </c>
      <c r="Q496" s="19">
        <f>_xlfn.xlookup(tbl_MTG_Set[[#This Row],[Type Name]], tbl_MTG_Set_Type[Set Type], tbl_MTG_Set_Type[Heavy Printing Window Month End], "(Set Type not found)", 0, 1)</f>
        <v/>
      </c>
      <c r="R496" s="28">
        <f>tbl_MTG_Set[[#This Row],[Released On]]+tbl_MTG_Set[[#This Row],[Heavy Printing Window Month End]]*365.25/12</f>
        <v/>
      </c>
      <c r="S496" s="28">
        <f>AND(NOW()&gt;=tbl_MTG_Set[[#This Row],[Heavy Printing Window Start]], NOW()&lt;=tbl_MTG_Set[[#This Row],[Heavy Printing Window End]])</f>
        <v/>
      </c>
      <c r="T496" s="19">
        <f>_xlfn.xlookup(tbl_MTG_Set[[#This Row],[Type Name]], tbl_MTG_Set_Type[Set Type], tbl_MTG_Set_Type[Sell Window Month Start], "(Set Type not found)", 0, 1)</f>
        <v/>
      </c>
      <c r="U496" s="28">
        <f>tbl_MTG_Set[[#This Row],[Released On]]+tbl_MTG_Set[[#This Row],[Sell Window Month Start]]*365.25/12</f>
        <v/>
      </c>
      <c r="V496" s="19">
        <f>_xlfn.xlookup(tbl_MTG_Set[[#This Row],[Type Name]], tbl_MTG_Set_Type[Set Type], tbl_MTG_Set_Type[Sell Window Month End], "(Set Type not found)", 0, 1)</f>
        <v/>
      </c>
      <c r="W496" s="28">
        <f>tbl_MTG_Set[[#This Row],[Released On]]+tbl_MTG_Set[[#This Row],[Sell Window Month End]]*365.25/12</f>
        <v/>
      </c>
      <c r="X496" s="28">
        <f>AND(NOW()&gt;=tbl_MTG_Set[[#This Row],[Sell Window Start]], NOW()&lt;=tbl_MTG_Set[[#This Row],[Sell Window End]])</f>
        <v/>
      </c>
      <c r="AG496" s="23" t="n"/>
      <c r="AH496" s="23" t="n"/>
      <c r="AJ496" s="23">
        <f t="array" ref="AJ496:AJ496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496" s="23">
        <f t="array" ref="AK496:AK496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496" s="24">
        <f>_xlfn.xlookup(tbl_MTG_Set[[#This Row],[Play Booster Box Product Id]], tbl_Product[Product Id], tbl_Product[Pack Size])</f>
        <v/>
      </c>
      <c r="AM496" s="23">
        <f>(tbl_MTG_Set[[#This Row],[Play Booster Box Cost]]+v_Item_Shipping_Cost_In)/tbl_MTG_Set[[#This Row],[Play Booster Box Size]]</f>
        <v/>
      </c>
      <c r="AN496" s="23" t="n"/>
      <c r="AO496" s="23" t="n"/>
      <c r="AP496" s="23" t="n"/>
      <c r="AQ496" s="23" t="n"/>
      <c r="AT496" s="23">
        <f>tbl_MTG_Set[[#This Row],[Play Booster Sell Price CardMarket]]*tbl_MTG_Set[[#This Row],[Play Booster Expected Market Value]]/tbl_MTG_Set[[#This Row],[Play Boost Sealed Market Value]]</f>
        <v/>
      </c>
    </row>
    <row r="497" ht="15" customHeight="1" s="20">
      <c r="A497" s="19" t="n">
        <v>364</v>
      </c>
      <c r="B497" s="19" t="inlineStr">
        <is>
          <t>Judge Gift Cards 2021 PJ21</t>
        </is>
      </c>
      <c r="C497" s="19" t="n">
        <v>10</v>
      </c>
      <c r="D497" s="28" t="n">
        <v>44197</v>
      </c>
      <c r="F497" s="19" t="inlineStr">
        <is>
          <t>en es fr de it pt ja ko ru 汉语 漢語</t>
        </is>
      </c>
      <c r="G497" s="19" t="n">
        <v>674</v>
      </c>
      <c r="H497" s="19">
        <f>MONTH(NOW())+12*YEAR(NOW())-MONTH(tbl_MTG_Set[[#This Row],[Released On]])-12*YEAR(tbl_MTG_Set[[#This Row],[Released On]])</f>
        <v/>
      </c>
      <c r="I497" s="19">
        <f>_xlfn.xlookup(tbl_MTG_Set[[#This Row],[Type Name]], tbl_MTG_Set_Type[Set Type], tbl_MTG_Set_Type[Index], "(Set Type not found)")</f>
        <v/>
      </c>
      <c r="J497" s="19">
        <f>_xlfn.xlookup(tbl_MTG_Set[[#This Row],[Type Name]], tbl_MTG_Set_Type[Set Type], tbl_MTG_Set_Type[Buy Window Month Start], "(Set Type not found)")</f>
        <v/>
      </c>
      <c r="K497" s="28">
        <f>tbl_MTG_Set[[#This Row],[Released On]]+tbl_MTG_Set[[#This Row],[Buy Window Month Start]]*365.25/12</f>
        <v/>
      </c>
      <c r="L497" s="19">
        <f>_xlfn.xlookup(tbl_MTG_Set[[#This Row],[Type Name]], tbl_MTG_Set_Type[Set Type], tbl_MTG_Set_Type[Buy Window Month End], "(Set Type not found)", 0, 1)</f>
        <v/>
      </c>
      <c r="M497" s="28">
        <f>tbl_MTG_Set[[#This Row],[Released On]]+tbl_MTG_Set[[#This Row],[Buy Window Month End]]*365.25/12</f>
        <v/>
      </c>
      <c r="N497" s="28">
        <f>AND(NOW()&gt;=tbl_MTG_Set[[#This Row],[Buy Window Start]], NOW()&lt;=tbl_MTG_Set[[#This Row],[Buy Window End]])</f>
        <v/>
      </c>
      <c r="O497" s="19">
        <f>_xlfn.xlookup(tbl_MTG_Set[[#This Row],[Type Name]], tbl_MTG_Set_Type[Set Type], tbl_MTG_Set_Type[Heavy Printing Window Month Start], "(Set Type not found)", 0, 1)</f>
        <v/>
      </c>
      <c r="P497" s="28">
        <f>tbl_MTG_Set[[#This Row],[Released On]]+tbl_MTG_Set[[#This Row],[Heavy Printing Window Month Start]]*365.25/12</f>
        <v/>
      </c>
      <c r="Q497" s="19">
        <f>_xlfn.xlookup(tbl_MTG_Set[[#This Row],[Type Name]], tbl_MTG_Set_Type[Set Type], tbl_MTG_Set_Type[Heavy Printing Window Month End], "(Set Type not found)", 0, 1)</f>
        <v/>
      </c>
      <c r="R497" s="28">
        <f>tbl_MTG_Set[[#This Row],[Released On]]+tbl_MTG_Set[[#This Row],[Heavy Printing Window Month End]]*365.25/12</f>
        <v/>
      </c>
      <c r="S497" s="28">
        <f>AND(NOW()&gt;=tbl_MTG_Set[[#This Row],[Heavy Printing Window Start]], NOW()&lt;=tbl_MTG_Set[[#This Row],[Heavy Printing Window End]])</f>
        <v/>
      </c>
      <c r="T497" s="19">
        <f>_xlfn.xlookup(tbl_MTG_Set[[#This Row],[Type Name]], tbl_MTG_Set_Type[Set Type], tbl_MTG_Set_Type[Sell Window Month Start], "(Set Type not found)", 0, 1)</f>
        <v/>
      </c>
      <c r="U497" s="28">
        <f>tbl_MTG_Set[[#This Row],[Released On]]+tbl_MTG_Set[[#This Row],[Sell Window Month Start]]*365.25/12</f>
        <v/>
      </c>
      <c r="V497" s="19">
        <f>_xlfn.xlookup(tbl_MTG_Set[[#This Row],[Type Name]], tbl_MTG_Set_Type[Set Type], tbl_MTG_Set_Type[Sell Window Month End], "(Set Type not found)", 0, 1)</f>
        <v/>
      </c>
      <c r="W497" s="28">
        <f>tbl_MTG_Set[[#This Row],[Released On]]+tbl_MTG_Set[[#This Row],[Sell Window Month End]]*365.25/12</f>
        <v/>
      </c>
      <c r="X497" s="28">
        <f>AND(NOW()&gt;=tbl_MTG_Set[[#This Row],[Sell Window Start]], NOW()&lt;=tbl_MTG_Set[[#This Row],[Sell Window End]])</f>
        <v/>
      </c>
      <c r="AG497" s="23" t="n"/>
      <c r="AH497" s="23" t="n"/>
      <c r="AJ497" s="23">
        <f t="array" ref="AJ497:AJ497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497" s="23">
        <f t="array" ref="AK497:AK497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497" s="24">
        <f>_xlfn.xlookup(tbl_MTG_Set[[#This Row],[Play Booster Box Product Id]], tbl_Product[Product Id], tbl_Product[Pack Size])</f>
        <v/>
      </c>
      <c r="AM497" s="23">
        <f>(tbl_MTG_Set[[#This Row],[Play Booster Box Cost]]+v_Item_Shipping_Cost_In)/tbl_MTG_Set[[#This Row],[Play Booster Box Size]]</f>
        <v/>
      </c>
      <c r="AN497" s="23" t="n"/>
      <c r="AO497" s="23" t="n"/>
      <c r="AP497" s="23" t="n"/>
      <c r="AQ497" s="23" t="n"/>
      <c r="AT497" s="23">
        <f>tbl_MTG_Set[[#This Row],[Play Booster Sell Price CardMarket]]*tbl_MTG_Set[[#This Row],[Play Booster Expected Market Value]]/tbl_MTG_Set[[#This Row],[Play Boost Sealed Market Value]]</f>
        <v/>
      </c>
    </row>
    <row r="498" ht="15" customHeight="1" s="20">
      <c r="A498" s="19" t="n">
        <v>298</v>
      </c>
      <c r="B498" s="19" t="inlineStr">
        <is>
          <t>Judge Gift Cards 2022 P22</t>
        </is>
      </c>
      <c r="C498" s="19" t="n">
        <v>10</v>
      </c>
      <c r="D498" s="28" t="n">
        <v>44562</v>
      </c>
      <c r="F498" s="19" t="inlineStr">
        <is>
          <t>en es fr de it pt ja ko ru 汉语 漢語</t>
        </is>
      </c>
      <c r="G498" s="19" t="n">
        <v>542</v>
      </c>
      <c r="H498" s="19">
        <f>MONTH(NOW())+12*YEAR(NOW())-MONTH(tbl_MTG_Set[[#This Row],[Released On]])-12*YEAR(tbl_MTG_Set[[#This Row],[Released On]])</f>
        <v/>
      </c>
      <c r="I498" s="19">
        <f>_xlfn.xlookup(tbl_MTG_Set[[#This Row],[Type Name]], tbl_MTG_Set_Type[Set Type], tbl_MTG_Set_Type[Index], "(Set Type not found)")</f>
        <v/>
      </c>
      <c r="J498" s="19">
        <f>_xlfn.xlookup(tbl_MTG_Set[[#This Row],[Type Name]], tbl_MTG_Set_Type[Set Type], tbl_MTG_Set_Type[Buy Window Month Start], "(Set Type not found)")</f>
        <v/>
      </c>
      <c r="K498" s="28">
        <f>tbl_MTG_Set[[#This Row],[Released On]]+tbl_MTG_Set[[#This Row],[Buy Window Month Start]]*365.25/12</f>
        <v/>
      </c>
      <c r="L498" s="19">
        <f>_xlfn.xlookup(tbl_MTG_Set[[#This Row],[Type Name]], tbl_MTG_Set_Type[Set Type], tbl_MTG_Set_Type[Buy Window Month End], "(Set Type not found)", 0, 1)</f>
        <v/>
      </c>
      <c r="M498" s="28">
        <f>tbl_MTG_Set[[#This Row],[Released On]]+tbl_MTG_Set[[#This Row],[Buy Window Month End]]*365.25/12</f>
        <v/>
      </c>
      <c r="N498" s="28">
        <f>AND(NOW()&gt;=tbl_MTG_Set[[#This Row],[Buy Window Start]], NOW()&lt;=tbl_MTG_Set[[#This Row],[Buy Window End]])</f>
        <v/>
      </c>
      <c r="O498" s="19">
        <f>_xlfn.xlookup(tbl_MTG_Set[[#This Row],[Type Name]], tbl_MTG_Set_Type[Set Type], tbl_MTG_Set_Type[Heavy Printing Window Month Start], "(Set Type not found)", 0, 1)</f>
        <v/>
      </c>
      <c r="P498" s="28">
        <f>tbl_MTG_Set[[#This Row],[Released On]]+tbl_MTG_Set[[#This Row],[Heavy Printing Window Month Start]]*365.25/12</f>
        <v/>
      </c>
      <c r="Q498" s="19">
        <f>_xlfn.xlookup(tbl_MTG_Set[[#This Row],[Type Name]], tbl_MTG_Set_Type[Set Type], tbl_MTG_Set_Type[Heavy Printing Window Month End], "(Set Type not found)", 0, 1)</f>
        <v/>
      </c>
      <c r="R498" s="28">
        <f>tbl_MTG_Set[[#This Row],[Released On]]+tbl_MTG_Set[[#This Row],[Heavy Printing Window Month End]]*365.25/12</f>
        <v/>
      </c>
      <c r="S498" s="28">
        <f>AND(NOW()&gt;=tbl_MTG_Set[[#This Row],[Heavy Printing Window Start]], NOW()&lt;=tbl_MTG_Set[[#This Row],[Heavy Printing Window End]])</f>
        <v/>
      </c>
      <c r="T498" s="19">
        <f>_xlfn.xlookup(tbl_MTG_Set[[#This Row],[Type Name]], tbl_MTG_Set_Type[Set Type], tbl_MTG_Set_Type[Sell Window Month Start], "(Set Type not found)", 0, 1)</f>
        <v/>
      </c>
      <c r="U498" s="28">
        <f>tbl_MTG_Set[[#This Row],[Released On]]+tbl_MTG_Set[[#This Row],[Sell Window Month Start]]*365.25/12</f>
        <v/>
      </c>
      <c r="V498" s="19">
        <f>_xlfn.xlookup(tbl_MTG_Set[[#This Row],[Type Name]], tbl_MTG_Set_Type[Set Type], tbl_MTG_Set_Type[Sell Window Month End], "(Set Type not found)", 0, 1)</f>
        <v/>
      </c>
      <c r="W498" s="28">
        <f>tbl_MTG_Set[[#This Row],[Released On]]+tbl_MTG_Set[[#This Row],[Sell Window Month End]]*365.25/12</f>
        <v/>
      </c>
      <c r="X498" s="28">
        <f>AND(NOW()&gt;=tbl_MTG_Set[[#This Row],[Sell Window Start]], NOW()&lt;=tbl_MTG_Set[[#This Row],[Sell Window End]])</f>
        <v/>
      </c>
      <c r="AG498" s="23" t="n"/>
      <c r="AH498" s="23" t="n"/>
      <c r="AJ498" s="23">
        <f t="array" ref="AJ498:AJ498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498" s="23">
        <f t="array" ref="AK498:AK498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498" s="24">
        <f>_xlfn.xlookup(tbl_MTG_Set[[#This Row],[Play Booster Box Product Id]], tbl_Product[Product Id], tbl_Product[Pack Size])</f>
        <v/>
      </c>
      <c r="AM498" s="23">
        <f>(tbl_MTG_Set[[#This Row],[Play Booster Box Cost]]+v_Item_Shipping_Cost_In)/tbl_MTG_Set[[#This Row],[Play Booster Box Size]]</f>
        <v/>
      </c>
      <c r="AN498" s="23" t="n"/>
      <c r="AO498" s="23" t="n"/>
      <c r="AP498" s="23" t="n"/>
      <c r="AQ498" s="23" t="n"/>
      <c r="AT498" s="23">
        <f>tbl_MTG_Set[[#This Row],[Play Booster Sell Price CardMarket]]*tbl_MTG_Set[[#This Row],[Play Booster Expected Market Value]]/tbl_MTG_Set[[#This Row],[Play Boost Sealed Market Value]]</f>
        <v/>
      </c>
    </row>
    <row r="499" ht="15" customHeight="1" s="20">
      <c r="A499" s="19" t="n">
        <v>212</v>
      </c>
      <c r="B499" s="19" t="inlineStr">
        <is>
          <t>Judge Gift Cards 2023 P23</t>
        </is>
      </c>
      <c r="C499" s="19" t="n">
        <v>10</v>
      </c>
      <c r="D499" s="28" t="n">
        <v>44927</v>
      </c>
      <c r="F499" s="19" t="inlineStr">
        <is>
          <t>en es fr de it pt ja ko ru 汉语 漢語</t>
        </is>
      </c>
      <c r="G499" s="19" t="n">
        <v>370</v>
      </c>
      <c r="H499" s="19">
        <f>MONTH(NOW())+12*YEAR(NOW())-MONTH(tbl_MTG_Set[[#This Row],[Released On]])-12*YEAR(tbl_MTG_Set[[#This Row],[Released On]])</f>
        <v/>
      </c>
      <c r="I499" s="19">
        <f>_xlfn.xlookup(tbl_MTG_Set[[#This Row],[Type Name]], tbl_MTG_Set_Type[Set Type], tbl_MTG_Set_Type[Index], "(Set Type not found)")</f>
        <v/>
      </c>
      <c r="J499" s="19">
        <f>_xlfn.xlookup(tbl_MTG_Set[[#This Row],[Type Name]], tbl_MTG_Set_Type[Set Type], tbl_MTG_Set_Type[Buy Window Month Start], "(Set Type not found)")</f>
        <v/>
      </c>
      <c r="K499" s="28">
        <f>tbl_MTG_Set[[#This Row],[Released On]]+tbl_MTG_Set[[#This Row],[Buy Window Month Start]]*365.25/12</f>
        <v/>
      </c>
      <c r="L499" s="19">
        <f>_xlfn.xlookup(tbl_MTG_Set[[#This Row],[Type Name]], tbl_MTG_Set_Type[Set Type], tbl_MTG_Set_Type[Buy Window Month End], "(Set Type not found)", 0, 1)</f>
        <v/>
      </c>
      <c r="M499" s="28">
        <f>tbl_MTG_Set[[#This Row],[Released On]]+tbl_MTG_Set[[#This Row],[Buy Window Month End]]*365.25/12</f>
        <v/>
      </c>
      <c r="N499" s="28">
        <f>AND(NOW()&gt;=tbl_MTG_Set[[#This Row],[Buy Window Start]], NOW()&lt;=tbl_MTG_Set[[#This Row],[Buy Window End]])</f>
        <v/>
      </c>
      <c r="O499" s="19">
        <f>_xlfn.xlookup(tbl_MTG_Set[[#This Row],[Type Name]], tbl_MTG_Set_Type[Set Type], tbl_MTG_Set_Type[Heavy Printing Window Month Start], "(Set Type not found)", 0, 1)</f>
        <v/>
      </c>
      <c r="P499" s="28">
        <f>tbl_MTG_Set[[#This Row],[Released On]]+tbl_MTG_Set[[#This Row],[Heavy Printing Window Month Start]]*365.25/12</f>
        <v/>
      </c>
      <c r="Q499" s="19">
        <f>_xlfn.xlookup(tbl_MTG_Set[[#This Row],[Type Name]], tbl_MTG_Set_Type[Set Type], tbl_MTG_Set_Type[Heavy Printing Window Month End], "(Set Type not found)", 0, 1)</f>
        <v/>
      </c>
      <c r="R499" s="28">
        <f>tbl_MTG_Set[[#This Row],[Released On]]+tbl_MTG_Set[[#This Row],[Heavy Printing Window Month End]]*365.25/12</f>
        <v/>
      </c>
      <c r="S499" s="28">
        <f>AND(NOW()&gt;=tbl_MTG_Set[[#This Row],[Heavy Printing Window Start]], NOW()&lt;=tbl_MTG_Set[[#This Row],[Heavy Printing Window End]])</f>
        <v/>
      </c>
      <c r="T499" s="19">
        <f>_xlfn.xlookup(tbl_MTG_Set[[#This Row],[Type Name]], tbl_MTG_Set_Type[Set Type], tbl_MTG_Set_Type[Sell Window Month Start], "(Set Type not found)", 0, 1)</f>
        <v/>
      </c>
      <c r="U499" s="28">
        <f>tbl_MTG_Set[[#This Row],[Released On]]+tbl_MTG_Set[[#This Row],[Sell Window Month Start]]*365.25/12</f>
        <v/>
      </c>
      <c r="V499" s="19">
        <f>_xlfn.xlookup(tbl_MTG_Set[[#This Row],[Type Name]], tbl_MTG_Set_Type[Set Type], tbl_MTG_Set_Type[Sell Window Month End], "(Set Type not found)", 0, 1)</f>
        <v/>
      </c>
      <c r="W499" s="28">
        <f>tbl_MTG_Set[[#This Row],[Released On]]+tbl_MTG_Set[[#This Row],[Sell Window Month End]]*365.25/12</f>
        <v/>
      </c>
      <c r="X499" s="28">
        <f>AND(NOW()&gt;=tbl_MTG_Set[[#This Row],[Sell Window Start]], NOW()&lt;=tbl_MTG_Set[[#This Row],[Sell Window End]])</f>
        <v/>
      </c>
      <c r="AG499" s="23" t="n"/>
      <c r="AH499" s="23" t="n"/>
      <c r="AJ499" s="23">
        <f t="array" ref="AJ499:AJ499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499" s="23">
        <f t="array" ref="AK499:AK499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499" s="24">
        <f>_xlfn.xlookup(tbl_MTG_Set[[#This Row],[Play Booster Box Product Id]], tbl_Product[Product Id], tbl_Product[Pack Size])</f>
        <v/>
      </c>
      <c r="AM499" s="23">
        <f>(tbl_MTG_Set[[#This Row],[Play Booster Box Cost]]+v_Item_Shipping_Cost_In)/tbl_MTG_Set[[#This Row],[Play Booster Box Size]]</f>
        <v/>
      </c>
      <c r="AN499" s="23" t="n"/>
      <c r="AO499" s="23" t="n"/>
      <c r="AP499" s="23" t="n"/>
      <c r="AQ499" s="23" t="n"/>
      <c r="AT499" s="23">
        <f>tbl_MTG_Set[[#This Row],[Play Booster Sell Price CardMarket]]*tbl_MTG_Set[[#This Row],[Play Booster Expected Market Value]]/tbl_MTG_Set[[#This Row],[Play Boost Sealed Market Value]]</f>
        <v/>
      </c>
    </row>
    <row r="500" ht="15" customHeight="1" s="20">
      <c r="A500" s="19" t="n">
        <v>911</v>
      </c>
      <c r="B500" s="19" t="inlineStr">
        <is>
          <t>Judgment JUD</t>
        </is>
      </c>
      <c r="C500" s="19" t="n">
        <v>143</v>
      </c>
      <c r="D500" s="28" t="n">
        <v>37403</v>
      </c>
      <c r="F500" s="19" t="inlineStr">
        <is>
          <t>en es fr de it pt ja ko ru 汉语 漢語</t>
        </is>
      </c>
      <c r="G500" s="19" t="n">
        <v>1768</v>
      </c>
      <c r="H500" s="19">
        <f>MONTH(NOW())+12*YEAR(NOW())-MONTH(tbl_MTG_Set[[#This Row],[Released On]])-12*YEAR(tbl_MTG_Set[[#This Row],[Released On]])</f>
        <v/>
      </c>
      <c r="I500" s="19">
        <f>_xlfn.xlookup(tbl_MTG_Set[[#This Row],[Type Name]], tbl_MTG_Set_Type[Set Type], tbl_MTG_Set_Type[Index], "(Set Type not found)")</f>
        <v/>
      </c>
      <c r="J500" s="19">
        <f>_xlfn.xlookup(tbl_MTG_Set[[#This Row],[Type Name]], tbl_MTG_Set_Type[Set Type], tbl_MTG_Set_Type[Buy Window Month Start], "(Set Type not found)")</f>
        <v/>
      </c>
      <c r="K500" s="28">
        <f>tbl_MTG_Set[[#This Row],[Released On]]+tbl_MTG_Set[[#This Row],[Buy Window Month Start]]*365.25/12</f>
        <v/>
      </c>
      <c r="L500" s="19">
        <f>_xlfn.xlookup(tbl_MTG_Set[[#This Row],[Type Name]], tbl_MTG_Set_Type[Set Type], tbl_MTG_Set_Type[Buy Window Month End], "(Set Type not found)", 0, 1)</f>
        <v/>
      </c>
      <c r="M500" s="28">
        <f>tbl_MTG_Set[[#This Row],[Released On]]+tbl_MTG_Set[[#This Row],[Buy Window Month End]]*365.25/12</f>
        <v/>
      </c>
      <c r="N500" s="28">
        <f>AND(NOW()&gt;=tbl_MTG_Set[[#This Row],[Buy Window Start]], NOW()&lt;=tbl_MTG_Set[[#This Row],[Buy Window End]])</f>
        <v/>
      </c>
      <c r="O500" s="19">
        <f>_xlfn.xlookup(tbl_MTG_Set[[#This Row],[Type Name]], tbl_MTG_Set_Type[Set Type], tbl_MTG_Set_Type[Heavy Printing Window Month Start], "(Set Type not found)", 0, 1)</f>
        <v/>
      </c>
      <c r="P500" s="28">
        <f>tbl_MTG_Set[[#This Row],[Released On]]+tbl_MTG_Set[[#This Row],[Heavy Printing Window Month Start]]*365.25/12</f>
        <v/>
      </c>
      <c r="Q500" s="19">
        <f>_xlfn.xlookup(tbl_MTG_Set[[#This Row],[Type Name]], tbl_MTG_Set_Type[Set Type], tbl_MTG_Set_Type[Heavy Printing Window Month End], "(Set Type not found)", 0, 1)</f>
        <v/>
      </c>
      <c r="R500" s="28">
        <f>tbl_MTG_Set[[#This Row],[Released On]]+tbl_MTG_Set[[#This Row],[Heavy Printing Window Month End]]*365.25/12</f>
        <v/>
      </c>
      <c r="S500" s="28">
        <f>AND(NOW()&gt;=tbl_MTG_Set[[#This Row],[Heavy Printing Window Start]], NOW()&lt;=tbl_MTG_Set[[#This Row],[Heavy Printing Window End]])</f>
        <v/>
      </c>
      <c r="T500" s="19">
        <f>_xlfn.xlookup(tbl_MTG_Set[[#This Row],[Type Name]], tbl_MTG_Set_Type[Set Type], tbl_MTG_Set_Type[Sell Window Month Start], "(Set Type not found)", 0, 1)</f>
        <v/>
      </c>
      <c r="U500" s="28">
        <f>tbl_MTG_Set[[#This Row],[Released On]]+tbl_MTG_Set[[#This Row],[Sell Window Month Start]]*365.25/12</f>
        <v/>
      </c>
      <c r="V500" s="19">
        <f>_xlfn.xlookup(tbl_MTG_Set[[#This Row],[Type Name]], tbl_MTG_Set_Type[Set Type], tbl_MTG_Set_Type[Sell Window Month End], "(Set Type not found)", 0, 1)</f>
        <v/>
      </c>
      <c r="W500" s="28">
        <f>tbl_MTG_Set[[#This Row],[Released On]]+tbl_MTG_Set[[#This Row],[Sell Window Month End]]*365.25/12</f>
        <v/>
      </c>
      <c r="X500" s="28">
        <f>AND(NOW()&gt;=tbl_MTG_Set[[#This Row],[Sell Window Start]], NOW()&lt;=tbl_MTG_Set[[#This Row],[Sell Window End]])</f>
        <v/>
      </c>
      <c r="AG500" s="23" t="n"/>
      <c r="AH500" s="23" t="n"/>
      <c r="AJ500" s="23">
        <f t="array" ref="AJ500:AJ500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500" s="23">
        <f t="array" ref="AK500:AK500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500" s="24">
        <f>_xlfn.xlookup(tbl_MTG_Set[[#This Row],[Play Booster Box Product Id]], tbl_Product[Product Id], tbl_Product[Pack Size])</f>
        <v/>
      </c>
      <c r="AM500" s="23">
        <f>(tbl_MTG_Set[[#This Row],[Play Booster Box Cost]]+v_Item_Shipping_Cost_In)/tbl_MTG_Set[[#This Row],[Play Booster Box Size]]</f>
        <v/>
      </c>
      <c r="AN500" s="23" t="n"/>
      <c r="AO500" s="23" t="n"/>
      <c r="AP500" s="23" t="n"/>
      <c r="AQ500" s="23" t="n"/>
      <c r="AT500" s="23">
        <f>tbl_MTG_Set[[#This Row],[Play Booster Sell Price CardMarket]]*tbl_MTG_Set[[#This Row],[Play Booster Expected Market Value]]/tbl_MTG_Set[[#This Row],[Play Boost Sealed Market Value]]</f>
        <v/>
      </c>
    </row>
    <row r="501" ht="15" customHeight="1" s="20">
      <c r="A501" s="19" t="n">
        <v>912</v>
      </c>
      <c r="B501" s="19" t="inlineStr">
        <is>
          <t>Judgment Promos PJUD</t>
        </is>
      </c>
      <c r="C501" s="19" t="n">
        <v>1</v>
      </c>
      <c r="D501" s="28" t="n">
        <v>37403</v>
      </c>
      <c r="F501" s="19" t="inlineStr">
        <is>
          <t>en es fr de it pt ja ko ru 汉语 漢語</t>
        </is>
      </c>
      <c r="G501" s="19" t="n">
        <v>1770</v>
      </c>
      <c r="H501" s="19">
        <f>MONTH(NOW())+12*YEAR(NOW())-MONTH(tbl_MTG_Set[[#This Row],[Released On]])-12*YEAR(tbl_MTG_Set[[#This Row],[Released On]])</f>
        <v/>
      </c>
      <c r="I501" s="19">
        <f>_xlfn.xlookup(tbl_MTG_Set[[#This Row],[Type Name]], tbl_MTG_Set_Type[Set Type], tbl_MTG_Set_Type[Index], "(Set Type not found)")</f>
        <v/>
      </c>
      <c r="J501" s="19">
        <f>_xlfn.xlookup(tbl_MTG_Set[[#This Row],[Type Name]], tbl_MTG_Set_Type[Set Type], tbl_MTG_Set_Type[Buy Window Month Start], "(Set Type not found)")</f>
        <v/>
      </c>
      <c r="K501" s="28">
        <f>tbl_MTG_Set[[#This Row],[Released On]]+tbl_MTG_Set[[#This Row],[Buy Window Month Start]]*365.25/12</f>
        <v/>
      </c>
      <c r="L501" s="19">
        <f>_xlfn.xlookup(tbl_MTG_Set[[#This Row],[Type Name]], tbl_MTG_Set_Type[Set Type], tbl_MTG_Set_Type[Buy Window Month End], "(Set Type not found)", 0, 1)</f>
        <v/>
      </c>
      <c r="M501" s="28">
        <f>tbl_MTG_Set[[#This Row],[Released On]]+tbl_MTG_Set[[#This Row],[Buy Window Month End]]*365.25/12</f>
        <v/>
      </c>
      <c r="N501" s="28">
        <f>AND(NOW()&gt;=tbl_MTG_Set[[#This Row],[Buy Window Start]], NOW()&lt;=tbl_MTG_Set[[#This Row],[Buy Window End]])</f>
        <v/>
      </c>
      <c r="O501" s="19">
        <f>_xlfn.xlookup(tbl_MTG_Set[[#This Row],[Type Name]], tbl_MTG_Set_Type[Set Type], tbl_MTG_Set_Type[Heavy Printing Window Month Start], "(Set Type not found)", 0, 1)</f>
        <v/>
      </c>
      <c r="P501" s="28">
        <f>tbl_MTG_Set[[#This Row],[Released On]]+tbl_MTG_Set[[#This Row],[Heavy Printing Window Month Start]]*365.25/12</f>
        <v/>
      </c>
      <c r="Q501" s="19">
        <f>_xlfn.xlookup(tbl_MTG_Set[[#This Row],[Type Name]], tbl_MTG_Set_Type[Set Type], tbl_MTG_Set_Type[Heavy Printing Window Month End], "(Set Type not found)", 0, 1)</f>
        <v/>
      </c>
      <c r="R501" s="28">
        <f>tbl_MTG_Set[[#This Row],[Released On]]+tbl_MTG_Set[[#This Row],[Heavy Printing Window Month End]]*365.25/12</f>
        <v/>
      </c>
      <c r="S501" s="28">
        <f>AND(NOW()&gt;=tbl_MTG_Set[[#This Row],[Heavy Printing Window Start]], NOW()&lt;=tbl_MTG_Set[[#This Row],[Heavy Printing Window End]])</f>
        <v/>
      </c>
      <c r="T501" s="19">
        <f>_xlfn.xlookup(tbl_MTG_Set[[#This Row],[Type Name]], tbl_MTG_Set_Type[Set Type], tbl_MTG_Set_Type[Sell Window Month Start], "(Set Type not found)", 0, 1)</f>
        <v/>
      </c>
      <c r="U501" s="28">
        <f>tbl_MTG_Set[[#This Row],[Released On]]+tbl_MTG_Set[[#This Row],[Sell Window Month Start]]*365.25/12</f>
        <v/>
      </c>
      <c r="V501" s="19">
        <f>_xlfn.xlookup(tbl_MTG_Set[[#This Row],[Type Name]], tbl_MTG_Set_Type[Set Type], tbl_MTG_Set_Type[Sell Window Month End], "(Set Type not found)", 0, 1)</f>
        <v/>
      </c>
      <c r="W501" s="28">
        <f>tbl_MTG_Set[[#This Row],[Released On]]+tbl_MTG_Set[[#This Row],[Sell Window Month End]]*365.25/12</f>
        <v/>
      </c>
      <c r="X501" s="28">
        <f>AND(NOW()&gt;=tbl_MTG_Set[[#This Row],[Sell Window Start]], NOW()&lt;=tbl_MTG_Set[[#This Row],[Sell Window End]])</f>
        <v/>
      </c>
      <c r="AG501" s="23" t="n"/>
      <c r="AH501" s="23" t="n"/>
      <c r="AJ501" s="23">
        <f t="array" ref="AJ501:AJ501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501" s="23">
        <f t="array" ref="AK501:AK501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501" s="24">
        <f>_xlfn.xlookup(tbl_MTG_Set[[#This Row],[Play Booster Box Product Id]], tbl_Product[Product Id], tbl_Product[Pack Size])</f>
        <v/>
      </c>
      <c r="AM501" s="23">
        <f>(tbl_MTG_Set[[#This Row],[Play Booster Box Cost]]+v_Item_Shipping_Cost_In)/tbl_MTG_Set[[#This Row],[Play Booster Box Size]]</f>
        <v/>
      </c>
      <c r="AN501" s="23" t="n"/>
      <c r="AO501" s="23" t="n"/>
      <c r="AP501" s="23" t="n"/>
      <c r="AQ501" s="23" t="n"/>
      <c r="AT501" s="23">
        <f>tbl_MTG_Set[[#This Row],[Play Booster Sell Price CardMarket]]*tbl_MTG_Set[[#This Row],[Play Booster Expected Market Value]]/tbl_MTG_Set[[#This Row],[Play Boost Sealed Market Value]]</f>
        <v/>
      </c>
    </row>
    <row r="502" ht="15" customHeight="1" s="20">
      <c r="A502" s="19" t="n">
        <v>217</v>
      </c>
      <c r="B502" s="19" t="inlineStr">
        <is>
          <t>Jumpstart 2022 Front Cards FJ22</t>
        </is>
      </c>
      <c r="C502" s="19" t="n">
        <v>46</v>
      </c>
      <c r="D502" s="28" t="n">
        <v>44897</v>
      </c>
      <c r="F502" s="19" t="inlineStr">
        <is>
          <t>en es fr de it pt ja ko ru 汉语 漢語</t>
        </is>
      </c>
      <c r="G502" s="19" t="n">
        <v>380</v>
      </c>
      <c r="H502" s="19">
        <f>MONTH(NOW())+12*YEAR(NOW())-MONTH(tbl_MTG_Set[[#This Row],[Released On]])-12*YEAR(tbl_MTG_Set[[#This Row],[Released On]])</f>
        <v/>
      </c>
      <c r="I502" s="19">
        <f>_xlfn.xlookup(tbl_MTG_Set[[#This Row],[Type Name]], tbl_MTG_Set_Type[Set Type], tbl_MTG_Set_Type[Index], "(Set Type not found)")</f>
        <v/>
      </c>
      <c r="J502" s="19">
        <f>_xlfn.xlookup(tbl_MTG_Set[[#This Row],[Type Name]], tbl_MTG_Set_Type[Set Type], tbl_MTG_Set_Type[Buy Window Month Start], "(Set Type not found)")</f>
        <v/>
      </c>
      <c r="K502" s="28">
        <f>tbl_MTG_Set[[#This Row],[Released On]]+tbl_MTG_Set[[#This Row],[Buy Window Month Start]]*365.25/12</f>
        <v/>
      </c>
      <c r="L502" s="19">
        <f>_xlfn.xlookup(tbl_MTG_Set[[#This Row],[Type Name]], tbl_MTG_Set_Type[Set Type], tbl_MTG_Set_Type[Buy Window Month End], "(Set Type not found)", 0, 1)</f>
        <v/>
      </c>
      <c r="M502" s="28">
        <f>tbl_MTG_Set[[#This Row],[Released On]]+tbl_MTG_Set[[#This Row],[Buy Window Month End]]*365.25/12</f>
        <v/>
      </c>
      <c r="N502" s="28">
        <f>AND(NOW()&gt;=tbl_MTG_Set[[#This Row],[Buy Window Start]], NOW()&lt;=tbl_MTG_Set[[#This Row],[Buy Window End]])</f>
        <v/>
      </c>
      <c r="O502" s="19">
        <f>_xlfn.xlookup(tbl_MTG_Set[[#This Row],[Type Name]], tbl_MTG_Set_Type[Set Type], tbl_MTG_Set_Type[Heavy Printing Window Month Start], "(Set Type not found)", 0, 1)</f>
        <v/>
      </c>
      <c r="P502" s="28">
        <f>tbl_MTG_Set[[#This Row],[Released On]]+tbl_MTG_Set[[#This Row],[Heavy Printing Window Month Start]]*365.25/12</f>
        <v/>
      </c>
      <c r="Q502" s="19">
        <f>_xlfn.xlookup(tbl_MTG_Set[[#This Row],[Type Name]], tbl_MTG_Set_Type[Set Type], tbl_MTG_Set_Type[Heavy Printing Window Month End], "(Set Type not found)", 0, 1)</f>
        <v/>
      </c>
      <c r="R502" s="28">
        <f>tbl_MTG_Set[[#This Row],[Released On]]+tbl_MTG_Set[[#This Row],[Heavy Printing Window Month End]]*365.25/12</f>
        <v/>
      </c>
      <c r="S502" s="28">
        <f>AND(NOW()&gt;=tbl_MTG_Set[[#This Row],[Heavy Printing Window Start]], NOW()&lt;=tbl_MTG_Set[[#This Row],[Heavy Printing Window End]])</f>
        <v/>
      </c>
      <c r="T502" s="19">
        <f>_xlfn.xlookup(tbl_MTG_Set[[#This Row],[Type Name]], tbl_MTG_Set_Type[Set Type], tbl_MTG_Set_Type[Sell Window Month Start], "(Set Type not found)", 0, 1)</f>
        <v/>
      </c>
      <c r="U502" s="28">
        <f>tbl_MTG_Set[[#This Row],[Released On]]+tbl_MTG_Set[[#This Row],[Sell Window Month Start]]*365.25/12</f>
        <v/>
      </c>
      <c r="V502" s="19">
        <f>_xlfn.xlookup(tbl_MTG_Set[[#This Row],[Type Name]], tbl_MTG_Set_Type[Set Type], tbl_MTG_Set_Type[Sell Window Month End], "(Set Type not found)", 0, 1)</f>
        <v/>
      </c>
      <c r="W502" s="28">
        <f>tbl_MTG_Set[[#This Row],[Released On]]+tbl_MTG_Set[[#This Row],[Sell Window Month End]]*365.25/12</f>
        <v/>
      </c>
      <c r="X502" s="28">
        <f>AND(NOW()&gt;=tbl_MTG_Set[[#This Row],[Sell Window Start]], NOW()&lt;=tbl_MTG_Set[[#This Row],[Sell Window End]])</f>
        <v/>
      </c>
      <c r="AG502" s="23" t="n"/>
      <c r="AH502" s="23" t="n"/>
      <c r="AJ502" s="23">
        <f t="array" ref="AJ502:AJ502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502" s="23">
        <f t="array" ref="AK502:AK502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502" s="24">
        <f>_xlfn.xlookup(tbl_MTG_Set[[#This Row],[Play Booster Box Product Id]], tbl_Product[Product Id], tbl_Product[Pack Size])</f>
        <v/>
      </c>
      <c r="AM502" s="23">
        <f>(tbl_MTG_Set[[#This Row],[Play Booster Box Cost]]+v_Item_Shipping_Cost_In)/tbl_MTG_Set[[#This Row],[Play Booster Box Size]]</f>
        <v/>
      </c>
      <c r="AN502" s="23" t="n"/>
      <c r="AO502" s="23" t="n"/>
      <c r="AP502" s="23" t="n"/>
      <c r="AQ502" s="23" t="n"/>
      <c r="AT502" s="23">
        <f>tbl_MTG_Set[[#This Row],[Play Booster Sell Price CardMarket]]*tbl_MTG_Set[[#This Row],[Play Booster Expected Market Value]]/tbl_MTG_Set[[#This Row],[Play Boost Sealed Market Value]]</f>
        <v/>
      </c>
    </row>
    <row r="503" ht="15" customHeight="1" s="20">
      <c r="A503" s="19" t="n">
        <v>216</v>
      </c>
      <c r="B503" s="19" t="inlineStr">
        <is>
          <t>Jumpstart 2022 J22</t>
        </is>
      </c>
      <c r="C503" s="19" t="n">
        <v>835</v>
      </c>
      <c r="D503" s="28" t="n">
        <v>44897</v>
      </c>
      <c r="F503" s="19" t="inlineStr">
        <is>
          <t>en es fr de it pt ja ko ru 汉语 漢語</t>
        </is>
      </c>
      <c r="G503" s="19" t="n">
        <v>378</v>
      </c>
      <c r="H503" s="19">
        <f>MONTH(NOW())+12*YEAR(NOW())-MONTH(tbl_MTG_Set[[#This Row],[Released On]])-12*YEAR(tbl_MTG_Set[[#This Row],[Released On]])</f>
        <v/>
      </c>
      <c r="I503" s="19">
        <f>_xlfn.xlookup(tbl_MTG_Set[[#This Row],[Type Name]], tbl_MTG_Set_Type[Set Type], tbl_MTG_Set_Type[Index], "(Set Type not found)")</f>
        <v/>
      </c>
      <c r="J503" s="19">
        <f>_xlfn.xlookup(tbl_MTG_Set[[#This Row],[Type Name]], tbl_MTG_Set_Type[Set Type], tbl_MTG_Set_Type[Buy Window Month Start], "(Set Type not found)")</f>
        <v/>
      </c>
      <c r="K503" s="28">
        <f>tbl_MTG_Set[[#This Row],[Released On]]+tbl_MTG_Set[[#This Row],[Buy Window Month Start]]*365.25/12</f>
        <v/>
      </c>
      <c r="L503" s="19">
        <f>_xlfn.xlookup(tbl_MTG_Set[[#This Row],[Type Name]], tbl_MTG_Set_Type[Set Type], tbl_MTG_Set_Type[Buy Window Month End], "(Set Type not found)", 0, 1)</f>
        <v/>
      </c>
      <c r="M503" s="28">
        <f>tbl_MTG_Set[[#This Row],[Released On]]+tbl_MTG_Set[[#This Row],[Buy Window Month End]]*365.25/12</f>
        <v/>
      </c>
      <c r="N503" s="28">
        <f>AND(NOW()&gt;=tbl_MTG_Set[[#This Row],[Buy Window Start]], NOW()&lt;=tbl_MTG_Set[[#This Row],[Buy Window End]])</f>
        <v/>
      </c>
      <c r="O503" s="19">
        <f>_xlfn.xlookup(tbl_MTG_Set[[#This Row],[Type Name]], tbl_MTG_Set_Type[Set Type], tbl_MTG_Set_Type[Heavy Printing Window Month Start], "(Set Type not found)", 0, 1)</f>
        <v/>
      </c>
      <c r="P503" s="28">
        <f>tbl_MTG_Set[[#This Row],[Released On]]+tbl_MTG_Set[[#This Row],[Heavy Printing Window Month Start]]*365.25/12</f>
        <v/>
      </c>
      <c r="Q503" s="19">
        <f>_xlfn.xlookup(tbl_MTG_Set[[#This Row],[Type Name]], tbl_MTG_Set_Type[Set Type], tbl_MTG_Set_Type[Heavy Printing Window Month End], "(Set Type not found)", 0, 1)</f>
        <v/>
      </c>
      <c r="R503" s="28">
        <f>tbl_MTG_Set[[#This Row],[Released On]]+tbl_MTG_Set[[#This Row],[Heavy Printing Window Month End]]*365.25/12</f>
        <v/>
      </c>
      <c r="S503" s="28">
        <f>AND(NOW()&gt;=tbl_MTG_Set[[#This Row],[Heavy Printing Window Start]], NOW()&lt;=tbl_MTG_Set[[#This Row],[Heavy Printing Window End]])</f>
        <v/>
      </c>
      <c r="T503" s="19">
        <f>_xlfn.xlookup(tbl_MTG_Set[[#This Row],[Type Name]], tbl_MTG_Set_Type[Set Type], tbl_MTG_Set_Type[Sell Window Month Start], "(Set Type not found)", 0, 1)</f>
        <v/>
      </c>
      <c r="U503" s="28">
        <f>tbl_MTG_Set[[#This Row],[Released On]]+tbl_MTG_Set[[#This Row],[Sell Window Month Start]]*365.25/12</f>
        <v/>
      </c>
      <c r="V503" s="19">
        <f>_xlfn.xlookup(tbl_MTG_Set[[#This Row],[Type Name]], tbl_MTG_Set_Type[Set Type], tbl_MTG_Set_Type[Sell Window Month End], "(Set Type not found)", 0, 1)</f>
        <v/>
      </c>
      <c r="W503" s="28">
        <f>tbl_MTG_Set[[#This Row],[Released On]]+tbl_MTG_Set[[#This Row],[Sell Window Month End]]*365.25/12</f>
        <v/>
      </c>
      <c r="X503" s="28">
        <f>AND(NOW()&gt;=tbl_MTG_Set[[#This Row],[Sell Window Start]], NOW()&lt;=tbl_MTG_Set[[#This Row],[Sell Window End]])</f>
        <v/>
      </c>
      <c r="AG503" s="23" t="n"/>
      <c r="AH503" s="23" t="n"/>
      <c r="AJ503" s="23">
        <f t="array" ref="AJ503:AJ503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503" s="23">
        <f t="array" ref="AK503:AK503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503" s="24">
        <f>_xlfn.xlookup(tbl_MTG_Set[[#This Row],[Play Booster Box Product Id]], tbl_Product[Product Id], tbl_Product[Pack Size])</f>
        <v/>
      </c>
      <c r="AM503" s="23">
        <f>(tbl_MTG_Set[[#This Row],[Play Booster Box Cost]]+v_Item_Shipping_Cost_In)/tbl_MTG_Set[[#This Row],[Play Booster Box Size]]</f>
        <v/>
      </c>
      <c r="AN503" s="23" t="n"/>
      <c r="AO503" s="23" t="n"/>
      <c r="AP503" s="23" t="n"/>
      <c r="AQ503" s="23" t="n"/>
      <c r="AT503" s="23">
        <f>tbl_MTG_Set[[#This Row],[Play Booster Sell Price CardMarket]]*tbl_MTG_Set[[#This Row],[Play Booster Expected Market Value]]/tbl_MTG_Set[[#This Row],[Play Boost Sealed Market Value]]</f>
        <v/>
      </c>
    </row>
    <row r="504" ht="15" customHeight="1" s="20">
      <c r="A504" s="19" t="n">
        <v>389</v>
      </c>
      <c r="B504" s="19" t="inlineStr">
        <is>
          <t>Jumpstart Arena Exclusives AJMP</t>
        </is>
      </c>
      <c r="C504" s="19" t="n">
        <v>18</v>
      </c>
      <c r="D504" s="28" t="n">
        <v>44029</v>
      </c>
      <c r="F504" s="19" t="inlineStr">
        <is>
          <t>en es fr de it pt ja ko ru 汉语 漢語</t>
        </is>
      </c>
      <c r="G504" s="19" t="n">
        <v>724</v>
      </c>
      <c r="H504" s="19">
        <f>MONTH(NOW())+12*YEAR(NOW())-MONTH(tbl_MTG_Set[[#This Row],[Released On]])-12*YEAR(tbl_MTG_Set[[#This Row],[Released On]])</f>
        <v/>
      </c>
      <c r="I504" s="19">
        <f>_xlfn.xlookup(tbl_MTG_Set[[#This Row],[Type Name]], tbl_MTG_Set_Type[Set Type], tbl_MTG_Set_Type[Index], "(Set Type not found)")</f>
        <v/>
      </c>
      <c r="J504" s="19">
        <f>_xlfn.xlookup(tbl_MTG_Set[[#This Row],[Type Name]], tbl_MTG_Set_Type[Set Type], tbl_MTG_Set_Type[Buy Window Month Start], "(Set Type not found)")</f>
        <v/>
      </c>
      <c r="K504" s="28">
        <f>tbl_MTG_Set[[#This Row],[Released On]]+tbl_MTG_Set[[#This Row],[Buy Window Month Start]]*365.25/12</f>
        <v/>
      </c>
      <c r="L504" s="19">
        <f>_xlfn.xlookup(tbl_MTG_Set[[#This Row],[Type Name]], tbl_MTG_Set_Type[Set Type], tbl_MTG_Set_Type[Buy Window Month End], "(Set Type not found)", 0, 1)</f>
        <v/>
      </c>
      <c r="M504" s="28">
        <f>tbl_MTG_Set[[#This Row],[Released On]]+tbl_MTG_Set[[#This Row],[Buy Window Month End]]*365.25/12</f>
        <v/>
      </c>
      <c r="N504" s="28">
        <f>AND(NOW()&gt;=tbl_MTG_Set[[#This Row],[Buy Window Start]], NOW()&lt;=tbl_MTG_Set[[#This Row],[Buy Window End]])</f>
        <v/>
      </c>
      <c r="O504" s="19">
        <f>_xlfn.xlookup(tbl_MTG_Set[[#This Row],[Type Name]], tbl_MTG_Set_Type[Set Type], tbl_MTG_Set_Type[Heavy Printing Window Month Start], "(Set Type not found)", 0, 1)</f>
        <v/>
      </c>
      <c r="P504" s="28">
        <f>tbl_MTG_Set[[#This Row],[Released On]]+tbl_MTG_Set[[#This Row],[Heavy Printing Window Month Start]]*365.25/12</f>
        <v/>
      </c>
      <c r="Q504" s="19">
        <f>_xlfn.xlookup(tbl_MTG_Set[[#This Row],[Type Name]], tbl_MTG_Set_Type[Set Type], tbl_MTG_Set_Type[Heavy Printing Window Month End], "(Set Type not found)", 0, 1)</f>
        <v/>
      </c>
      <c r="R504" s="28">
        <f>tbl_MTG_Set[[#This Row],[Released On]]+tbl_MTG_Set[[#This Row],[Heavy Printing Window Month End]]*365.25/12</f>
        <v/>
      </c>
      <c r="S504" s="28">
        <f>AND(NOW()&gt;=tbl_MTG_Set[[#This Row],[Heavy Printing Window Start]], NOW()&lt;=tbl_MTG_Set[[#This Row],[Heavy Printing Window End]])</f>
        <v/>
      </c>
      <c r="T504" s="19">
        <f>_xlfn.xlookup(tbl_MTG_Set[[#This Row],[Type Name]], tbl_MTG_Set_Type[Set Type], tbl_MTG_Set_Type[Sell Window Month Start], "(Set Type not found)", 0, 1)</f>
        <v/>
      </c>
      <c r="U504" s="28">
        <f>tbl_MTG_Set[[#This Row],[Released On]]+tbl_MTG_Set[[#This Row],[Sell Window Month Start]]*365.25/12</f>
        <v/>
      </c>
      <c r="V504" s="19">
        <f>_xlfn.xlookup(tbl_MTG_Set[[#This Row],[Type Name]], tbl_MTG_Set_Type[Set Type], tbl_MTG_Set_Type[Sell Window Month End], "(Set Type not found)", 0, 1)</f>
        <v/>
      </c>
      <c r="W504" s="28">
        <f>tbl_MTG_Set[[#This Row],[Released On]]+tbl_MTG_Set[[#This Row],[Sell Window Month End]]*365.25/12</f>
        <v/>
      </c>
      <c r="X504" s="28">
        <f>AND(NOW()&gt;=tbl_MTG_Set[[#This Row],[Sell Window Start]], NOW()&lt;=tbl_MTG_Set[[#This Row],[Sell Window End]])</f>
        <v/>
      </c>
      <c r="AG504" s="23" t="n"/>
      <c r="AH504" s="23" t="n"/>
      <c r="AJ504" s="23">
        <f t="array" ref="AJ504:AJ504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504" s="23">
        <f t="array" ref="AK504:AK504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504" s="24">
        <f>_xlfn.xlookup(tbl_MTG_Set[[#This Row],[Play Booster Box Product Id]], tbl_Product[Product Id], tbl_Product[Pack Size])</f>
        <v/>
      </c>
      <c r="AM504" s="23">
        <f>(tbl_MTG_Set[[#This Row],[Play Booster Box Cost]]+v_Item_Shipping_Cost_In)/tbl_MTG_Set[[#This Row],[Play Booster Box Size]]</f>
        <v/>
      </c>
      <c r="AN504" s="23" t="n"/>
      <c r="AO504" s="23" t="n"/>
      <c r="AP504" s="23" t="n"/>
      <c r="AQ504" s="23" t="n"/>
      <c r="AT504" s="23">
        <f>tbl_MTG_Set[[#This Row],[Play Booster Sell Price CardMarket]]*tbl_MTG_Set[[#This Row],[Play Booster Expected Market Value]]/tbl_MTG_Set[[#This Row],[Play Boost Sealed Market Value]]</f>
        <v/>
      </c>
    </row>
    <row r="505" ht="15" customHeight="1" s="20">
      <c r="A505" s="19" t="n">
        <v>390</v>
      </c>
      <c r="B505" s="19" t="inlineStr">
        <is>
          <t>Jumpstart Front Cards FJMP</t>
        </is>
      </c>
      <c r="C505" s="19" t="n">
        <v>46</v>
      </c>
      <c r="D505" s="28" t="n">
        <v>44000</v>
      </c>
      <c r="F505" s="19" t="inlineStr">
        <is>
          <t>en es fr de it pt ja ko ru 汉语 漢語</t>
        </is>
      </c>
      <c r="G505" s="19" t="n">
        <v>726</v>
      </c>
      <c r="H505" s="19">
        <f>MONTH(NOW())+12*YEAR(NOW())-MONTH(tbl_MTG_Set[[#This Row],[Released On]])-12*YEAR(tbl_MTG_Set[[#This Row],[Released On]])</f>
        <v/>
      </c>
      <c r="I505" s="19">
        <f>_xlfn.xlookup(tbl_MTG_Set[[#This Row],[Type Name]], tbl_MTG_Set_Type[Set Type], tbl_MTG_Set_Type[Index], "(Set Type not found)")</f>
        <v/>
      </c>
      <c r="J505" s="19">
        <f>_xlfn.xlookup(tbl_MTG_Set[[#This Row],[Type Name]], tbl_MTG_Set_Type[Set Type], tbl_MTG_Set_Type[Buy Window Month Start], "(Set Type not found)")</f>
        <v/>
      </c>
      <c r="K505" s="28">
        <f>tbl_MTG_Set[[#This Row],[Released On]]+tbl_MTG_Set[[#This Row],[Buy Window Month Start]]*365.25/12</f>
        <v/>
      </c>
      <c r="L505" s="19">
        <f>_xlfn.xlookup(tbl_MTG_Set[[#This Row],[Type Name]], tbl_MTG_Set_Type[Set Type], tbl_MTG_Set_Type[Buy Window Month End], "(Set Type not found)", 0, 1)</f>
        <v/>
      </c>
      <c r="M505" s="28">
        <f>tbl_MTG_Set[[#This Row],[Released On]]+tbl_MTG_Set[[#This Row],[Buy Window Month End]]*365.25/12</f>
        <v/>
      </c>
      <c r="N505" s="28">
        <f>AND(NOW()&gt;=tbl_MTG_Set[[#This Row],[Buy Window Start]], NOW()&lt;=tbl_MTG_Set[[#This Row],[Buy Window End]])</f>
        <v/>
      </c>
      <c r="O505" s="19">
        <f>_xlfn.xlookup(tbl_MTG_Set[[#This Row],[Type Name]], tbl_MTG_Set_Type[Set Type], tbl_MTG_Set_Type[Heavy Printing Window Month Start], "(Set Type not found)", 0, 1)</f>
        <v/>
      </c>
      <c r="P505" s="28">
        <f>tbl_MTG_Set[[#This Row],[Released On]]+tbl_MTG_Set[[#This Row],[Heavy Printing Window Month Start]]*365.25/12</f>
        <v/>
      </c>
      <c r="Q505" s="19">
        <f>_xlfn.xlookup(tbl_MTG_Set[[#This Row],[Type Name]], tbl_MTG_Set_Type[Set Type], tbl_MTG_Set_Type[Heavy Printing Window Month End], "(Set Type not found)", 0, 1)</f>
        <v/>
      </c>
      <c r="R505" s="28">
        <f>tbl_MTG_Set[[#This Row],[Released On]]+tbl_MTG_Set[[#This Row],[Heavy Printing Window Month End]]*365.25/12</f>
        <v/>
      </c>
      <c r="S505" s="28">
        <f>AND(NOW()&gt;=tbl_MTG_Set[[#This Row],[Heavy Printing Window Start]], NOW()&lt;=tbl_MTG_Set[[#This Row],[Heavy Printing Window End]])</f>
        <v/>
      </c>
      <c r="T505" s="19">
        <f>_xlfn.xlookup(tbl_MTG_Set[[#This Row],[Type Name]], tbl_MTG_Set_Type[Set Type], tbl_MTG_Set_Type[Sell Window Month Start], "(Set Type not found)", 0, 1)</f>
        <v/>
      </c>
      <c r="U505" s="28">
        <f>tbl_MTG_Set[[#This Row],[Released On]]+tbl_MTG_Set[[#This Row],[Sell Window Month Start]]*365.25/12</f>
        <v/>
      </c>
      <c r="V505" s="19">
        <f>_xlfn.xlookup(tbl_MTG_Set[[#This Row],[Type Name]], tbl_MTG_Set_Type[Set Type], tbl_MTG_Set_Type[Sell Window Month End], "(Set Type not found)", 0, 1)</f>
        <v/>
      </c>
      <c r="W505" s="28">
        <f>tbl_MTG_Set[[#This Row],[Released On]]+tbl_MTG_Set[[#This Row],[Sell Window Month End]]*365.25/12</f>
        <v/>
      </c>
      <c r="X505" s="28">
        <f>AND(NOW()&gt;=tbl_MTG_Set[[#This Row],[Sell Window Start]], NOW()&lt;=tbl_MTG_Set[[#This Row],[Sell Window End]])</f>
        <v/>
      </c>
      <c r="AG505" s="23" t="n"/>
      <c r="AH505" s="23" t="n"/>
      <c r="AJ505" s="23">
        <f t="array" ref="AJ505:AJ505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505" s="23">
        <f t="array" ref="AK505:AK505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505" s="24">
        <f>_xlfn.xlookup(tbl_MTG_Set[[#This Row],[Play Booster Box Product Id]], tbl_Product[Product Id], tbl_Product[Pack Size])</f>
        <v/>
      </c>
      <c r="AM505" s="23">
        <f>(tbl_MTG_Set[[#This Row],[Play Booster Box Cost]]+v_Item_Shipping_Cost_In)/tbl_MTG_Set[[#This Row],[Play Booster Box Size]]</f>
        <v/>
      </c>
      <c r="AN505" s="23" t="n"/>
      <c r="AO505" s="23" t="n"/>
      <c r="AP505" s="23" t="n"/>
      <c r="AQ505" s="23" t="n"/>
      <c r="AT505" s="23">
        <f>tbl_MTG_Set[[#This Row],[Play Booster Sell Price CardMarket]]*tbl_MTG_Set[[#This Row],[Play Booster Expected Market Value]]/tbl_MTG_Set[[#This Row],[Play Boost Sealed Market Value]]</f>
        <v/>
      </c>
    </row>
    <row r="506" ht="15" customHeight="1" s="20">
      <c r="A506" s="19" t="n">
        <v>388</v>
      </c>
      <c r="B506" s="19" t="inlineStr">
        <is>
          <t>Jumpstart JMP</t>
        </is>
      </c>
      <c r="C506" s="19" t="n">
        <v>497</v>
      </c>
      <c r="D506" s="28" t="n">
        <v>44029</v>
      </c>
      <c r="F506" s="19" t="inlineStr">
        <is>
          <t>en es fr de it pt ja ko ru 汉语 漢語</t>
        </is>
      </c>
      <c r="G506" s="19" t="n">
        <v>722</v>
      </c>
      <c r="H506" s="19">
        <f>MONTH(NOW())+12*YEAR(NOW())-MONTH(tbl_MTG_Set[[#This Row],[Released On]])-12*YEAR(tbl_MTG_Set[[#This Row],[Released On]])</f>
        <v/>
      </c>
      <c r="I506" s="19">
        <f>_xlfn.xlookup(tbl_MTG_Set[[#This Row],[Type Name]], tbl_MTG_Set_Type[Set Type], tbl_MTG_Set_Type[Index], "(Set Type not found)")</f>
        <v/>
      </c>
      <c r="J506" s="19">
        <f>_xlfn.xlookup(tbl_MTG_Set[[#This Row],[Type Name]], tbl_MTG_Set_Type[Set Type], tbl_MTG_Set_Type[Buy Window Month Start], "(Set Type not found)")</f>
        <v/>
      </c>
      <c r="K506" s="28">
        <f>tbl_MTG_Set[[#This Row],[Released On]]+tbl_MTG_Set[[#This Row],[Buy Window Month Start]]*365.25/12</f>
        <v/>
      </c>
      <c r="L506" s="19">
        <f>_xlfn.xlookup(tbl_MTG_Set[[#This Row],[Type Name]], tbl_MTG_Set_Type[Set Type], tbl_MTG_Set_Type[Buy Window Month End], "(Set Type not found)", 0, 1)</f>
        <v/>
      </c>
      <c r="M506" s="28">
        <f>tbl_MTG_Set[[#This Row],[Released On]]+tbl_MTG_Set[[#This Row],[Buy Window Month End]]*365.25/12</f>
        <v/>
      </c>
      <c r="N506" s="28">
        <f>AND(NOW()&gt;=tbl_MTG_Set[[#This Row],[Buy Window Start]], NOW()&lt;=tbl_MTG_Set[[#This Row],[Buy Window End]])</f>
        <v/>
      </c>
      <c r="O506" s="19">
        <f>_xlfn.xlookup(tbl_MTG_Set[[#This Row],[Type Name]], tbl_MTG_Set_Type[Set Type], tbl_MTG_Set_Type[Heavy Printing Window Month Start], "(Set Type not found)", 0, 1)</f>
        <v/>
      </c>
      <c r="P506" s="28">
        <f>tbl_MTG_Set[[#This Row],[Released On]]+tbl_MTG_Set[[#This Row],[Heavy Printing Window Month Start]]*365.25/12</f>
        <v/>
      </c>
      <c r="Q506" s="19">
        <f>_xlfn.xlookup(tbl_MTG_Set[[#This Row],[Type Name]], tbl_MTG_Set_Type[Set Type], tbl_MTG_Set_Type[Heavy Printing Window Month End], "(Set Type not found)", 0, 1)</f>
        <v/>
      </c>
      <c r="R506" s="28">
        <f>tbl_MTG_Set[[#This Row],[Released On]]+tbl_MTG_Set[[#This Row],[Heavy Printing Window Month End]]*365.25/12</f>
        <v/>
      </c>
      <c r="S506" s="28">
        <f>AND(NOW()&gt;=tbl_MTG_Set[[#This Row],[Heavy Printing Window Start]], NOW()&lt;=tbl_MTG_Set[[#This Row],[Heavy Printing Window End]])</f>
        <v/>
      </c>
      <c r="T506" s="19">
        <f>_xlfn.xlookup(tbl_MTG_Set[[#This Row],[Type Name]], tbl_MTG_Set_Type[Set Type], tbl_MTG_Set_Type[Sell Window Month Start], "(Set Type not found)", 0, 1)</f>
        <v/>
      </c>
      <c r="U506" s="28">
        <f>tbl_MTG_Set[[#This Row],[Released On]]+tbl_MTG_Set[[#This Row],[Sell Window Month Start]]*365.25/12</f>
        <v/>
      </c>
      <c r="V506" s="19">
        <f>_xlfn.xlookup(tbl_MTG_Set[[#This Row],[Type Name]], tbl_MTG_Set_Type[Set Type], tbl_MTG_Set_Type[Sell Window Month End], "(Set Type not found)", 0, 1)</f>
        <v/>
      </c>
      <c r="W506" s="28">
        <f>tbl_MTG_Set[[#This Row],[Released On]]+tbl_MTG_Set[[#This Row],[Sell Window Month End]]*365.25/12</f>
        <v/>
      </c>
      <c r="X506" s="28">
        <f>AND(NOW()&gt;=tbl_MTG_Set[[#This Row],[Sell Window Start]], NOW()&lt;=tbl_MTG_Set[[#This Row],[Sell Window End]])</f>
        <v/>
      </c>
      <c r="AG506" s="23" t="n"/>
      <c r="AH506" s="23" t="n"/>
      <c r="AJ506" s="23">
        <f t="array" ref="AJ506:AJ506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506" s="23">
        <f t="array" ref="AK506:AK506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506" s="24">
        <f>_xlfn.xlookup(tbl_MTG_Set[[#This Row],[Play Booster Box Product Id]], tbl_Product[Product Id], tbl_Product[Pack Size])</f>
        <v/>
      </c>
      <c r="AM506" s="23">
        <f>(tbl_MTG_Set[[#This Row],[Play Booster Box Cost]]+v_Item_Shipping_Cost_In)/tbl_MTG_Set[[#This Row],[Play Booster Box Size]]</f>
        <v/>
      </c>
      <c r="AN506" s="23" t="n"/>
      <c r="AO506" s="23" t="n"/>
      <c r="AP506" s="23" t="n"/>
      <c r="AQ506" s="23" t="n"/>
      <c r="AT506" s="23">
        <f>tbl_MTG_Set[[#This Row],[Play Booster Sell Price CardMarket]]*tbl_MTG_Set[[#This Row],[Play Booster Expected Market Value]]/tbl_MTG_Set[[#This Row],[Play Boost Sealed Market Value]]</f>
        <v/>
      </c>
    </row>
    <row r="507" ht="15" customHeight="1" s="20">
      <c r="A507" s="19" t="n">
        <v>319</v>
      </c>
      <c r="B507" s="19" t="inlineStr">
        <is>
          <t>Jumpstart: Historic Horizons J21</t>
        </is>
      </c>
      <c r="C507" s="19" t="n">
        <v>389</v>
      </c>
      <c r="D507" s="28" t="n">
        <v>44434</v>
      </c>
      <c r="F507" s="19" t="inlineStr">
        <is>
          <t>en es fr de it pt ja ko ru 汉语 漢語</t>
        </is>
      </c>
      <c r="G507" s="19" t="n">
        <v>584</v>
      </c>
      <c r="H507" s="19">
        <f>MONTH(NOW())+12*YEAR(NOW())-MONTH(tbl_MTG_Set[[#This Row],[Released On]])-12*YEAR(tbl_MTG_Set[[#This Row],[Released On]])</f>
        <v/>
      </c>
      <c r="I507" s="19">
        <f>_xlfn.xlookup(tbl_MTG_Set[[#This Row],[Type Name]], tbl_MTG_Set_Type[Set Type], tbl_MTG_Set_Type[Index], "(Set Type not found)")</f>
        <v/>
      </c>
      <c r="J507" s="19">
        <f>_xlfn.xlookup(tbl_MTG_Set[[#This Row],[Type Name]], tbl_MTG_Set_Type[Set Type], tbl_MTG_Set_Type[Buy Window Month Start], "(Set Type not found)")</f>
        <v/>
      </c>
      <c r="K507" s="28">
        <f>tbl_MTG_Set[[#This Row],[Released On]]+tbl_MTG_Set[[#This Row],[Buy Window Month Start]]*365.25/12</f>
        <v/>
      </c>
      <c r="L507" s="19">
        <f>_xlfn.xlookup(tbl_MTG_Set[[#This Row],[Type Name]], tbl_MTG_Set_Type[Set Type], tbl_MTG_Set_Type[Buy Window Month End], "(Set Type not found)", 0, 1)</f>
        <v/>
      </c>
      <c r="M507" s="28">
        <f>tbl_MTG_Set[[#This Row],[Released On]]+tbl_MTG_Set[[#This Row],[Buy Window Month End]]*365.25/12</f>
        <v/>
      </c>
      <c r="N507" s="28">
        <f>AND(NOW()&gt;=tbl_MTG_Set[[#This Row],[Buy Window Start]], NOW()&lt;=tbl_MTG_Set[[#This Row],[Buy Window End]])</f>
        <v/>
      </c>
      <c r="O507" s="19">
        <f>_xlfn.xlookup(tbl_MTG_Set[[#This Row],[Type Name]], tbl_MTG_Set_Type[Set Type], tbl_MTG_Set_Type[Heavy Printing Window Month Start], "(Set Type not found)", 0, 1)</f>
        <v/>
      </c>
      <c r="P507" s="28">
        <f>tbl_MTG_Set[[#This Row],[Released On]]+tbl_MTG_Set[[#This Row],[Heavy Printing Window Month Start]]*365.25/12</f>
        <v/>
      </c>
      <c r="Q507" s="19">
        <f>_xlfn.xlookup(tbl_MTG_Set[[#This Row],[Type Name]], tbl_MTG_Set_Type[Set Type], tbl_MTG_Set_Type[Heavy Printing Window Month End], "(Set Type not found)", 0, 1)</f>
        <v/>
      </c>
      <c r="R507" s="28">
        <f>tbl_MTG_Set[[#This Row],[Released On]]+tbl_MTG_Set[[#This Row],[Heavy Printing Window Month End]]*365.25/12</f>
        <v/>
      </c>
      <c r="S507" s="28">
        <f>AND(NOW()&gt;=tbl_MTG_Set[[#This Row],[Heavy Printing Window Start]], NOW()&lt;=tbl_MTG_Set[[#This Row],[Heavy Printing Window End]])</f>
        <v/>
      </c>
      <c r="T507" s="19">
        <f>_xlfn.xlookup(tbl_MTG_Set[[#This Row],[Type Name]], tbl_MTG_Set_Type[Set Type], tbl_MTG_Set_Type[Sell Window Month Start], "(Set Type not found)", 0, 1)</f>
        <v/>
      </c>
      <c r="U507" s="28">
        <f>tbl_MTG_Set[[#This Row],[Released On]]+tbl_MTG_Set[[#This Row],[Sell Window Month Start]]*365.25/12</f>
        <v/>
      </c>
      <c r="V507" s="19">
        <f>_xlfn.xlookup(tbl_MTG_Set[[#This Row],[Type Name]], tbl_MTG_Set_Type[Set Type], tbl_MTG_Set_Type[Sell Window Month End], "(Set Type not found)", 0, 1)</f>
        <v/>
      </c>
      <c r="W507" s="28">
        <f>tbl_MTG_Set[[#This Row],[Released On]]+tbl_MTG_Set[[#This Row],[Sell Window Month End]]*365.25/12</f>
        <v/>
      </c>
      <c r="X507" s="28">
        <f>AND(NOW()&gt;=tbl_MTG_Set[[#This Row],[Sell Window Start]], NOW()&lt;=tbl_MTG_Set[[#This Row],[Sell Window End]])</f>
        <v/>
      </c>
      <c r="AG507" s="23" t="n"/>
      <c r="AH507" s="23" t="n"/>
      <c r="AJ507" s="23">
        <f t="array" ref="AJ507:AJ507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507" s="23">
        <f t="array" ref="AK507:AK507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507" s="24">
        <f>_xlfn.xlookup(tbl_MTG_Set[[#This Row],[Play Booster Box Product Id]], tbl_Product[Product Id], tbl_Product[Pack Size])</f>
        <v/>
      </c>
      <c r="AM507" s="23">
        <f>(tbl_MTG_Set[[#This Row],[Play Booster Box Cost]]+v_Item_Shipping_Cost_In)/tbl_MTG_Set[[#This Row],[Play Booster Box Size]]</f>
        <v/>
      </c>
      <c r="AN507" s="23" t="n"/>
      <c r="AO507" s="23" t="n"/>
      <c r="AP507" s="23" t="n"/>
      <c r="AQ507" s="23" t="n"/>
      <c r="AT507" s="23">
        <f>tbl_MTG_Set[[#This Row],[Play Booster Sell Price CardMarket]]*tbl_MTG_Set[[#This Row],[Play Booster Expected Market Value]]/tbl_MTG_Set[[#This Row],[Play Boost Sealed Market Value]]</f>
        <v/>
      </c>
    </row>
    <row r="508" ht="15" customHeight="1" s="20">
      <c r="A508" s="19" t="n">
        <v>855</v>
      </c>
      <c r="B508" s="19" t="inlineStr">
        <is>
          <t>Junior APAC Series PJAS</t>
        </is>
      </c>
      <c r="C508" s="19" t="n">
        <v>6</v>
      </c>
      <c r="D508" s="28" t="n">
        <v>38718</v>
      </c>
      <c r="F508" s="19" t="inlineStr">
        <is>
          <t>en es fr de it pt ja ko ru 汉语 漢語</t>
        </is>
      </c>
      <c r="G508" s="19" t="n">
        <v>1656</v>
      </c>
      <c r="H508" s="19">
        <f>MONTH(NOW())+12*YEAR(NOW())-MONTH(tbl_MTG_Set[[#This Row],[Released On]])-12*YEAR(tbl_MTG_Set[[#This Row],[Released On]])</f>
        <v/>
      </c>
      <c r="I508" s="19">
        <f>_xlfn.xlookup(tbl_MTG_Set[[#This Row],[Type Name]], tbl_MTG_Set_Type[Set Type], tbl_MTG_Set_Type[Index], "(Set Type not found)")</f>
        <v/>
      </c>
      <c r="J508" s="19">
        <f>_xlfn.xlookup(tbl_MTG_Set[[#This Row],[Type Name]], tbl_MTG_Set_Type[Set Type], tbl_MTG_Set_Type[Buy Window Month Start], "(Set Type not found)")</f>
        <v/>
      </c>
      <c r="K508" s="28">
        <f>tbl_MTG_Set[[#This Row],[Released On]]+tbl_MTG_Set[[#This Row],[Buy Window Month Start]]*365.25/12</f>
        <v/>
      </c>
      <c r="L508" s="19">
        <f>_xlfn.xlookup(tbl_MTG_Set[[#This Row],[Type Name]], tbl_MTG_Set_Type[Set Type], tbl_MTG_Set_Type[Buy Window Month End], "(Set Type not found)", 0, 1)</f>
        <v/>
      </c>
      <c r="M508" s="28">
        <f>tbl_MTG_Set[[#This Row],[Released On]]+tbl_MTG_Set[[#This Row],[Buy Window Month End]]*365.25/12</f>
        <v/>
      </c>
      <c r="N508" s="28">
        <f>AND(NOW()&gt;=tbl_MTG_Set[[#This Row],[Buy Window Start]], NOW()&lt;=tbl_MTG_Set[[#This Row],[Buy Window End]])</f>
        <v/>
      </c>
      <c r="O508" s="19">
        <f>_xlfn.xlookup(tbl_MTG_Set[[#This Row],[Type Name]], tbl_MTG_Set_Type[Set Type], tbl_MTG_Set_Type[Heavy Printing Window Month Start], "(Set Type not found)", 0, 1)</f>
        <v/>
      </c>
      <c r="P508" s="28">
        <f>tbl_MTG_Set[[#This Row],[Released On]]+tbl_MTG_Set[[#This Row],[Heavy Printing Window Month Start]]*365.25/12</f>
        <v/>
      </c>
      <c r="Q508" s="19">
        <f>_xlfn.xlookup(tbl_MTG_Set[[#This Row],[Type Name]], tbl_MTG_Set_Type[Set Type], tbl_MTG_Set_Type[Heavy Printing Window Month End], "(Set Type not found)", 0, 1)</f>
        <v/>
      </c>
      <c r="R508" s="28">
        <f>tbl_MTG_Set[[#This Row],[Released On]]+tbl_MTG_Set[[#This Row],[Heavy Printing Window Month End]]*365.25/12</f>
        <v/>
      </c>
      <c r="S508" s="28">
        <f>AND(NOW()&gt;=tbl_MTG_Set[[#This Row],[Heavy Printing Window Start]], NOW()&lt;=tbl_MTG_Set[[#This Row],[Heavy Printing Window End]])</f>
        <v/>
      </c>
      <c r="T508" s="19">
        <f>_xlfn.xlookup(tbl_MTG_Set[[#This Row],[Type Name]], tbl_MTG_Set_Type[Set Type], tbl_MTG_Set_Type[Sell Window Month Start], "(Set Type not found)", 0, 1)</f>
        <v/>
      </c>
      <c r="U508" s="28">
        <f>tbl_MTG_Set[[#This Row],[Released On]]+tbl_MTG_Set[[#This Row],[Sell Window Month Start]]*365.25/12</f>
        <v/>
      </c>
      <c r="V508" s="19">
        <f>_xlfn.xlookup(tbl_MTG_Set[[#This Row],[Type Name]], tbl_MTG_Set_Type[Set Type], tbl_MTG_Set_Type[Sell Window Month End], "(Set Type not found)", 0, 1)</f>
        <v/>
      </c>
      <c r="W508" s="28">
        <f>tbl_MTG_Set[[#This Row],[Released On]]+tbl_MTG_Set[[#This Row],[Sell Window Month End]]*365.25/12</f>
        <v/>
      </c>
      <c r="X508" s="28">
        <f>AND(NOW()&gt;=tbl_MTG_Set[[#This Row],[Sell Window Start]], NOW()&lt;=tbl_MTG_Set[[#This Row],[Sell Window End]])</f>
        <v/>
      </c>
      <c r="AG508" s="23" t="n"/>
      <c r="AH508" s="23" t="n"/>
      <c r="AJ508" s="23">
        <f t="array" ref="AJ508:AJ508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508" s="23">
        <f t="array" ref="AK508:AK508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508" s="24">
        <f>_xlfn.xlookup(tbl_MTG_Set[[#This Row],[Play Booster Box Product Id]], tbl_Product[Product Id], tbl_Product[Pack Size])</f>
        <v/>
      </c>
      <c r="AM508" s="23">
        <f>(tbl_MTG_Set[[#This Row],[Play Booster Box Cost]]+v_Item_Shipping_Cost_In)/tbl_MTG_Set[[#This Row],[Play Booster Box Size]]</f>
        <v/>
      </c>
      <c r="AN508" s="23" t="n"/>
      <c r="AO508" s="23" t="n"/>
      <c r="AP508" s="23" t="n"/>
      <c r="AQ508" s="23" t="n"/>
      <c r="AT508" s="23">
        <f>tbl_MTG_Set[[#This Row],[Play Booster Sell Price CardMarket]]*tbl_MTG_Set[[#This Row],[Play Booster Expected Market Value]]/tbl_MTG_Set[[#This Row],[Play Boost Sealed Market Value]]</f>
        <v/>
      </c>
    </row>
    <row r="509" ht="15" customHeight="1" s="20">
      <c r="A509" s="19" t="n">
        <v>873</v>
      </c>
      <c r="B509" s="19" t="inlineStr">
        <is>
          <t>Junior Series Europe PJSE</t>
        </is>
      </c>
      <c r="C509" s="19" t="n">
        <v>8</v>
      </c>
      <c r="D509" s="28" t="n">
        <v>38353</v>
      </c>
      <c r="F509" s="19" t="inlineStr">
        <is>
          <t>en es fr de it pt ja ko ru 汉语 漢語</t>
        </is>
      </c>
      <c r="G509" s="19" t="n">
        <v>1692</v>
      </c>
      <c r="H509" s="19">
        <f>MONTH(NOW())+12*YEAR(NOW())-MONTH(tbl_MTG_Set[[#This Row],[Released On]])-12*YEAR(tbl_MTG_Set[[#This Row],[Released On]])</f>
        <v/>
      </c>
      <c r="I509" s="19">
        <f>_xlfn.xlookup(tbl_MTG_Set[[#This Row],[Type Name]], tbl_MTG_Set_Type[Set Type], tbl_MTG_Set_Type[Index], "(Set Type not found)")</f>
        <v/>
      </c>
      <c r="J509" s="19">
        <f>_xlfn.xlookup(tbl_MTG_Set[[#This Row],[Type Name]], tbl_MTG_Set_Type[Set Type], tbl_MTG_Set_Type[Buy Window Month Start], "(Set Type not found)")</f>
        <v/>
      </c>
      <c r="K509" s="28">
        <f>tbl_MTG_Set[[#This Row],[Released On]]+tbl_MTG_Set[[#This Row],[Buy Window Month Start]]*365.25/12</f>
        <v/>
      </c>
      <c r="L509" s="19">
        <f>_xlfn.xlookup(tbl_MTG_Set[[#This Row],[Type Name]], tbl_MTG_Set_Type[Set Type], tbl_MTG_Set_Type[Buy Window Month End], "(Set Type not found)", 0, 1)</f>
        <v/>
      </c>
      <c r="M509" s="28">
        <f>tbl_MTG_Set[[#This Row],[Released On]]+tbl_MTG_Set[[#This Row],[Buy Window Month End]]*365.25/12</f>
        <v/>
      </c>
      <c r="N509" s="28">
        <f>AND(NOW()&gt;=tbl_MTG_Set[[#This Row],[Buy Window Start]], NOW()&lt;=tbl_MTG_Set[[#This Row],[Buy Window End]])</f>
        <v/>
      </c>
      <c r="O509" s="19">
        <f>_xlfn.xlookup(tbl_MTG_Set[[#This Row],[Type Name]], tbl_MTG_Set_Type[Set Type], tbl_MTG_Set_Type[Heavy Printing Window Month Start], "(Set Type not found)", 0, 1)</f>
        <v/>
      </c>
      <c r="P509" s="28">
        <f>tbl_MTG_Set[[#This Row],[Released On]]+tbl_MTG_Set[[#This Row],[Heavy Printing Window Month Start]]*365.25/12</f>
        <v/>
      </c>
      <c r="Q509" s="19">
        <f>_xlfn.xlookup(tbl_MTG_Set[[#This Row],[Type Name]], tbl_MTG_Set_Type[Set Type], tbl_MTG_Set_Type[Heavy Printing Window Month End], "(Set Type not found)", 0, 1)</f>
        <v/>
      </c>
      <c r="R509" s="28">
        <f>tbl_MTG_Set[[#This Row],[Released On]]+tbl_MTG_Set[[#This Row],[Heavy Printing Window Month End]]*365.25/12</f>
        <v/>
      </c>
      <c r="S509" s="28">
        <f>AND(NOW()&gt;=tbl_MTG_Set[[#This Row],[Heavy Printing Window Start]], NOW()&lt;=tbl_MTG_Set[[#This Row],[Heavy Printing Window End]])</f>
        <v/>
      </c>
      <c r="T509" s="19">
        <f>_xlfn.xlookup(tbl_MTG_Set[[#This Row],[Type Name]], tbl_MTG_Set_Type[Set Type], tbl_MTG_Set_Type[Sell Window Month Start], "(Set Type not found)", 0, 1)</f>
        <v/>
      </c>
      <c r="U509" s="28">
        <f>tbl_MTG_Set[[#This Row],[Released On]]+tbl_MTG_Set[[#This Row],[Sell Window Month Start]]*365.25/12</f>
        <v/>
      </c>
      <c r="V509" s="19">
        <f>_xlfn.xlookup(tbl_MTG_Set[[#This Row],[Type Name]], tbl_MTG_Set_Type[Set Type], tbl_MTG_Set_Type[Sell Window Month End], "(Set Type not found)", 0, 1)</f>
        <v/>
      </c>
      <c r="W509" s="28">
        <f>tbl_MTG_Set[[#This Row],[Released On]]+tbl_MTG_Set[[#This Row],[Sell Window Month End]]*365.25/12</f>
        <v/>
      </c>
      <c r="X509" s="28">
        <f>AND(NOW()&gt;=tbl_MTG_Set[[#This Row],[Sell Window Start]], NOW()&lt;=tbl_MTG_Set[[#This Row],[Sell Window End]])</f>
        <v/>
      </c>
      <c r="AG509" s="23" t="n"/>
      <c r="AH509" s="23" t="n"/>
      <c r="AJ509" s="23">
        <f t="array" ref="AJ509:AJ509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509" s="23">
        <f t="array" ref="AK509:AK509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509" s="24">
        <f>_xlfn.xlookup(tbl_MTG_Set[[#This Row],[Play Booster Box Product Id]], tbl_Product[Product Id], tbl_Product[Pack Size])</f>
        <v/>
      </c>
      <c r="AM509" s="23">
        <f>(tbl_MTG_Set[[#This Row],[Play Booster Box Cost]]+v_Item_Shipping_Cost_In)/tbl_MTG_Set[[#This Row],[Play Booster Box Size]]</f>
        <v/>
      </c>
      <c r="AN509" s="23" t="n"/>
      <c r="AO509" s="23" t="n"/>
      <c r="AP509" s="23" t="n"/>
      <c r="AQ509" s="23" t="n"/>
      <c r="AT509" s="23">
        <f>tbl_MTG_Set[[#This Row],[Play Booster Sell Price CardMarket]]*tbl_MTG_Set[[#This Row],[Play Booster Expected Market Value]]/tbl_MTG_Set[[#This Row],[Play Boost Sealed Market Value]]</f>
        <v/>
      </c>
    </row>
    <row r="510" ht="15" customHeight="1" s="20">
      <c r="A510" s="19" t="n">
        <v>946</v>
      </c>
      <c r="B510" s="19" t="inlineStr">
        <is>
          <t>Junior Super Series PSUS</t>
        </is>
      </c>
      <c r="C510" s="19" t="n">
        <v>18</v>
      </c>
      <c r="D510" s="28" t="n">
        <v>36495</v>
      </c>
      <c r="F510" s="19" t="inlineStr">
        <is>
          <t>en es fr de it pt ja ko ru 汉语 漢語</t>
        </is>
      </c>
      <c r="G510" s="19" t="n">
        <v>1838</v>
      </c>
      <c r="H510" s="19">
        <f>MONTH(NOW())+12*YEAR(NOW())-MONTH(tbl_MTG_Set[[#This Row],[Released On]])-12*YEAR(tbl_MTG_Set[[#This Row],[Released On]])</f>
        <v/>
      </c>
      <c r="I510" s="19">
        <f>_xlfn.xlookup(tbl_MTG_Set[[#This Row],[Type Name]], tbl_MTG_Set_Type[Set Type], tbl_MTG_Set_Type[Index], "(Set Type not found)")</f>
        <v/>
      </c>
      <c r="J510" s="19">
        <f>_xlfn.xlookup(tbl_MTG_Set[[#This Row],[Type Name]], tbl_MTG_Set_Type[Set Type], tbl_MTG_Set_Type[Buy Window Month Start], "(Set Type not found)")</f>
        <v/>
      </c>
      <c r="K510" s="28">
        <f>tbl_MTG_Set[[#This Row],[Released On]]+tbl_MTG_Set[[#This Row],[Buy Window Month Start]]*365.25/12</f>
        <v/>
      </c>
      <c r="L510" s="19">
        <f>_xlfn.xlookup(tbl_MTG_Set[[#This Row],[Type Name]], tbl_MTG_Set_Type[Set Type], tbl_MTG_Set_Type[Buy Window Month End], "(Set Type not found)", 0, 1)</f>
        <v/>
      </c>
      <c r="M510" s="28">
        <f>tbl_MTG_Set[[#This Row],[Released On]]+tbl_MTG_Set[[#This Row],[Buy Window Month End]]*365.25/12</f>
        <v/>
      </c>
      <c r="N510" s="28">
        <f>AND(NOW()&gt;=tbl_MTG_Set[[#This Row],[Buy Window Start]], NOW()&lt;=tbl_MTG_Set[[#This Row],[Buy Window End]])</f>
        <v/>
      </c>
      <c r="O510" s="19">
        <f>_xlfn.xlookup(tbl_MTG_Set[[#This Row],[Type Name]], tbl_MTG_Set_Type[Set Type], tbl_MTG_Set_Type[Heavy Printing Window Month Start], "(Set Type not found)", 0, 1)</f>
        <v/>
      </c>
      <c r="P510" s="28">
        <f>tbl_MTG_Set[[#This Row],[Released On]]+tbl_MTG_Set[[#This Row],[Heavy Printing Window Month Start]]*365.25/12</f>
        <v/>
      </c>
      <c r="Q510" s="19">
        <f>_xlfn.xlookup(tbl_MTG_Set[[#This Row],[Type Name]], tbl_MTG_Set_Type[Set Type], tbl_MTG_Set_Type[Heavy Printing Window Month End], "(Set Type not found)", 0, 1)</f>
        <v/>
      </c>
      <c r="R510" s="28">
        <f>tbl_MTG_Set[[#This Row],[Released On]]+tbl_MTG_Set[[#This Row],[Heavy Printing Window Month End]]*365.25/12</f>
        <v/>
      </c>
      <c r="S510" s="28">
        <f>AND(NOW()&gt;=tbl_MTG_Set[[#This Row],[Heavy Printing Window Start]], NOW()&lt;=tbl_MTG_Set[[#This Row],[Heavy Printing Window End]])</f>
        <v/>
      </c>
      <c r="T510" s="19">
        <f>_xlfn.xlookup(tbl_MTG_Set[[#This Row],[Type Name]], tbl_MTG_Set_Type[Set Type], tbl_MTG_Set_Type[Sell Window Month Start], "(Set Type not found)", 0, 1)</f>
        <v/>
      </c>
      <c r="U510" s="28">
        <f>tbl_MTG_Set[[#This Row],[Released On]]+tbl_MTG_Set[[#This Row],[Sell Window Month Start]]*365.25/12</f>
        <v/>
      </c>
      <c r="V510" s="19">
        <f>_xlfn.xlookup(tbl_MTG_Set[[#This Row],[Type Name]], tbl_MTG_Set_Type[Set Type], tbl_MTG_Set_Type[Sell Window Month End], "(Set Type not found)", 0, 1)</f>
        <v/>
      </c>
      <c r="W510" s="28">
        <f>tbl_MTG_Set[[#This Row],[Released On]]+tbl_MTG_Set[[#This Row],[Sell Window Month End]]*365.25/12</f>
        <v/>
      </c>
      <c r="X510" s="28">
        <f>AND(NOW()&gt;=tbl_MTG_Set[[#This Row],[Sell Window Start]], NOW()&lt;=tbl_MTG_Set[[#This Row],[Sell Window End]])</f>
        <v/>
      </c>
      <c r="AG510" s="23" t="n"/>
      <c r="AH510" s="23" t="n"/>
      <c r="AJ510" s="23">
        <f t="array" ref="AJ510:AJ510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510" s="23">
        <f t="array" ref="AK510:AK510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510" s="24">
        <f>_xlfn.xlookup(tbl_MTG_Set[[#This Row],[Play Booster Box Product Id]], tbl_Product[Product Id], tbl_Product[Pack Size])</f>
        <v/>
      </c>
      <c r="AM510" s="23">
        <f>(tbl_MTG_Set[[#This Row],[Play Booster Box Cost]]+v_Item_Shipping_Cost_In)/tbl_MTG_Set[[#This Row],[Play Booster Box Size]]</f>
        <v/>
      </c>
      <c r="AN510" s="23" t="n"/>
      <c r="AO510" s="23" t="n"/>
      <c r="AP510" s="23" t="n"/>
      <c r="AQ510" s="23" t="n"/>
      <c r="AT510" s="23">
        <f>tbl_MTG_Set[[#This Row],[Play Booster Sell Price CardMarket]]*tbl_MTG_Set[[#This Row],[Play Booster Expected Market Value]]/tbl_MTG_Set[[#This Row],[Play Boost Sealed Market Value]]</f>
        <v/>
      </c>
    </row>
    <row r="511" ht="15" customHeight="1" s="20">
      <c r="A511" s="19" t="n">
        <v>147</v>
      </c>
      <c r="B511" s="19" t="inlineStr">
        <is>
          <t>Jurassic World Collection REX</t>
        </is>
      </c>
      <c r="C511" s="19" t="n">
        <v>45</v>
      </c>
      <c r="D511" s="28" t="n">
        <v>45247</v>
      </c>
      <c r="E511" s="19" t="inlineStr">
        <is>
          <t>Universes Beyond</t>
        </is>
      </c>
      <c r="F511" s="19" t="inlineStr">
        <is>
          <t>en es fr de it pt ja ko ru 汉语 漢語</t>
        </is>
      </c>
      <c r="G511" s="19" t="n">
        <v>240</v>
      </c>
      <c r="H511" s="19">
        <f>MONTH(NOW())+12*YEAR(NOW())-MONTH(tbl_MTG_Set[[#This Row],[Released On]])-12*YEAR(tbl_MTG_Set[[#This Row],[Released On]])</f>
        <v/>
      </c>
      <c r="I511" s="19">
        <f>_xlfn.xlookup(tbl_MTG_Set[[#This Row],[Type Name]], tbl_MTG_Set_Type[Set Type], tbl_MTG_Set_Type[Index], "(Set Type not found)")</f>
        <v/>
      </c>
      <c r="J511" s="19">
        <f>_xlfn.xlookup(tbl_MTG_Set[[#This Row],[Type Name]], tbl_MTG_Set_Type[Set Type], tbl_MTG_Set_Type[Buy Window Month Start], "(Set Type not found)")</f>
        <v/>
      </c>
      <c r="K511" s="28">
        <f>tbl_MTG_Set[[#This Row],[Released On]]+tbl_MTG_Set[[#This Row],[Buy Window Month Start]]*365.25/12</f>
        <v/>
      </c>
      <c r="L511" s="19">
        <f>_xlfn.xlookup(tbl_MTG_Set[[#This Row],[Type Name]], tbl_MTG_Set_Type[Set Type], tbl_MTG_Set_Type[Buy Window Month End], "(Set Type not found)", 0, 1)</f>
        <v/>
      </c>
      <c r="M511" s="28">
        <f>tbl_MTG_Set[[#This Row],[Released On]]+tbl_MTG_Set[[#This Row],[Buy Window Month End]]*365.25/12</f>
        <v/>
      </c>
      <c r="N511" s="28">
        <f>AND(NOW()&gt;=tbl_MTG_Set[[#This Row],[Buy Window Start]], NOW()&lt;=tbl_MTG_Set[[#This Row],[Buy Window End]])</f>
        <v/>
      </c>
      <c r="O511" s="19">
        <f>_xlfn.xlookup(tbl_MTG_Set[[#This Row],[Type Name]], tbl_MTG_Set_Type[Set Type], tbl_MTG_Set_Type[Heavy Printing Window Month Start], "(Set Type not found)", 0, 1)</f>
        <v/>
      </c>
      <c r="P511" s="28">
        <f>tbl_MTG_Set[[#This Row],[Released On]]+tbl_MTG_Set[[#This Row],[Heavy Printing Window Month Start]]*365.25/12</f>
        <v/>
      </c>
      <c r="Q511" s="19">
        <f>_xlfn.xlookup(tbl_MTG_Set[[#This Row],[Type Name]], tbl_MTG_Set_Type[Set Type], tbl_MTG_Set_Type[Heavy Printing Window Month End], "(Set Type not found)", 0, 1)</f>
        <v/>
      </c>
      <c r="R511" s="28">
        <f>tbl_MTG_Set[[#This Row],[Released On]]+tbl_MTG_Set[[#This Row],[Heavy Printing Window Month End]]*365.25/12</f>
        <v/>
      </c>
      <c r="S511" s="28">
        <f>AND(NOW()&gt;=tbl_MTG_Set[[#This Row],[Heavy Printing Window Start]], NOW()&lt;=tbl_MTG_Set[[#This Row],[Heavy Printing Window End]])</f>
        <v/>
      </c>
      <c r="T511" s="19">
        <f>_xlfn.xlookup(tbl_MTG_Set[[#This Row],[Type Name]], tbl_MTG_Set_Type[Set Type], tbl_MTG_Set_Type[Sell Window Month Start], "(Set Type not found)", 0, 1)</f>
        <v/>
      </c>
      <c r="U511" s="28">
        <f>tbl_MTG_Set[[#This Row],[Released On]]+tbl_MTG_Set[[#This Row],[Sell Window Month Start]]*365.25/12</f>
        <v/>
      </c>
      <c r="V511" s="19">
        <f>_xlfn.xlookup(tbl_MTG_Set[[#This Row],[Type Name]], tbl_MTG_Set_Type[Set Type], tbl_MTG_Set_Type[Sell Window Month End], "(Set Type not found)", 0, 1)</f>
        <v/>
      </c>
      <c r="W511" s="28">
        <f>tbl_MTG_Set[[#This Row],[Released On]]+tbl_MTG_Set[[#This Row],[Sell Window Month End]]*365.25/12</f>
        <v/>
      </c>
      <c r="X511" s="28">
        <f>AND(NOW()&gt;=tbl_MTG_Set[[#This Row],[Sell Window Start]], NOW()&lt;=tbl_MTG_Set[[#This Row],[Sell Window End]])</f>
        <v/>
      </c>
      <c r="AG511" s="23" t="n"/>
      <c r="AH511" s="23" t="n"/>
      <c r="AJ511" s="23">
        <f t="array" ref="AJ511:AJ511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511" s="23">
        <f t="array" ref="AK511:AK511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511" s="24">
        <f>_xlfn.xlookup(tbl_MTG_Set[[#This Row],[Play Booster Box Product Id]], tbl_Product[Product Id], tbl_Product[Pack Size])</f>
        <v/>
      </c>
      <c r="AM511" s="23">
        <f>(tbl_MTG_Set[[#This Row],[Play Booster Box Cost]]+v_Item_Shipping_Cost_In)/tbl_MTG_Set[[#This Row],[Play Booster Box Size]]</f>
        <v/>
      </c>
      <c r="AN511" s="23" t="n"/>
      <c r="AO511" s="23" t="n"/>
      <c r="AP511" s="23" t="n"/>
      <c r="AQ511" s="23" t="n"/>
      <c r="AT511" s="23">
        <f>tbl_MTG_Set[[#This Row],[Play Booster Sell Price CardMarket]]*tbl_MTG_Set[[#This Row],[Play Booster Expected Market Value]]/tbl_MTG_Set[[#This Row],[Play Boost Sealed Market Value]]</f>
        <v/>
      </c>
    </row>
    <row r="512" ht="15" customHeight="1" s="20">
      <c r="A512" s="19" t="n">
        <v>148</v>
      </c>
      <c r="B512" s="19" t="inlineStr">
        <is>
          <t>Jurassic World Collection Tokens TREX</t>
        </is>
      </c>
      <c r="C512" s="19" t="n">
        <v>2</v>
      </c>
      <c r="D512" s="28" t="n">
        <v>45247</v>
      </c>
      <c r="E512" s="19" t="inlineStr">
        <is>
          <t>Universes Beyond</t>
        </is>
      </c>
      <c r="F512" s="19" t="inlineStr">
        <is>
          <t>en es fr de it pt ja ko ru 汉语 漢語</t>
        </is>
      </c>
      <c r="G512" s="19" t="n">
        <v>242</v>
      </c>
      <c r="H512" s="19">
        <f>MONTH(NOW())+12*YEAR(NOW())-MONTH(tbl_MTG_Set[[#This Row],[Released On]])-12*YEAR(tbl_MTG_Set[[#This Row],[Released On]])</f>
        <v/>
      </c>
      <c r="I512" s="19">
        <f>_xlfn.xlookup(tbl_MTG_Set[[#This Row],[Type Name]], tbl_MTG_Set_Type[Set Type], tbl_MTG_Set_Type[Index], "(Set Type not found)")</f>
        <v/>
      </c>
      <c r="J512" s="19">
        <f>_xlfn.xlookup(tbl_MTG_Set[[#This Row],[Type Name]], tbl_MTG_Set_Type[Set Type], tbl_MTG_Set_Type[Buy Window Month Start], "(Set Type not found)")</f>
        <v/>
      </c>
      <c r="K512" s="28">
        <f>tbl_MTG_Set[[#This Row],[Released On]]+tbl_MTG_Set[[#This Row],[Buy Window Month Start]]*365.25/12</f>
        <v/>
      </c>
      <c r="L512" s="19">
        <f>_xlfn.xlookup(tbl_MTG_Set[[#This Row],[Type Name]], tbl_MTG_Set_Type[Set Type], tbl_MTG_Set_Type[Buy Window Month End], "(Set Type not found)", 0, 1)</f>
        <v/>
      </c>
      <c r="M512" s="28">
        <f>tbl_MTG_Set[[#This Row],[Released On]]+tbl_MTG_Set[[#This Row],[Buy Window Month End]]*365.25/12</f>
        <v/>
      </c>
      <c r="N512" s="28">
        <f>AND(NOW()&gt;=tbl_MTG_Set[[#This Row],[Buy Window Start]], NOW()&lt;=tbl_MTG_Set[[#This Row],[Buy Window End]])</f>
        <v/>
      </c>
      <c r="O512" s="19">
        <f>_xlfn.xlookup(tbl_MTG_Set[[#This Row],[Type Name]], tbl_MTG_Set_Type[Set Type], tbl_MTG_Set_Type[Heavy Printing Window Month Start], "(Set Type not found)", 0, 1)</f>
        <v/>
      </c>
      <c r="P512" s="28">
        <f>tbl_MTG_Set[[#This Row],[Released On]]+tbl_MTG_Set[[#This Row],[Heavy Printing Window Month Start]]*365.25/12</f>
        <v/>
      </c>
      <c r="Q512" s="19">
        <f>_xlfn.xlookup(tbl_MTG_Set[[#This Row],[Type Name]], tbl_MTG_Set_Type[Set Type], tbl_MTG_Set_Type[Heavy Printing Window Month End], "(Set Type not found)", 0, 1)</f>
        <v/>
      </c>
      <c r="R512" s="28">
        <f>tbl_MTG_Set[[#This Row],[Released On]]+tbl_MTG_Set[[#This Row],[Heavy Printing Window Month End]]*365.25/12</f>
        <v/>
      </c>
      <c r="S512" s="28">
        <f>AND(NOW()&gt;=tbl_MTG_Set[[#This Row],[Heavy Printing Window Start]], NOW()&lt;=tbl_MTG_Set[[#This Row],[Heavy Printing Window End]])</f>
        <v/>
      </c>
      <c r="T512" s="19">
        <f>_xlfn.xlookup(tbl_MTG_Set[[#This Row],[Type Name]], tbl_MTG_Set_Type[Set Type], tbl_MTG_Set_Type[Sell Window Month Start], "(Set Type not found)", 0, 1)</f>
        <v/>
      </c>
      <c r="U512" s="28">
        <f>tbl_MTG_Set[[#This Row],[Released On]]+tbl_MTG_Set[[#This Row],[Sell Window Month Start]]*365.25/12</f>
        <v/>
      </c>
      <c r="V512" s="19">
        <f>_xlfn.xlookup(tbl_MTG_Set[[#This Row],[Type Name]], tbl_MTG_Set_Type[Set Type], tbl_MTG_Set_Type[Sell Window Month End], "(Set Type not found)", 0, 1)</f>
        <v/>
      </c>
      <c r="W512" s="28">
        <f>tbl_MTG_Set[[#This Row],[Released On]]+tbl_MTG_Set[[#This Row],[Sell Window Month End]]*365.25/12</f>
        <v/>
      </c>
      <c r="X512" s="28">
        <f>AND(NOW()&gt;=tbl_MTG_Set[[#This Row],[Sell Window Start]], NOW()&lt;=tbl_MTG_Set[[#This Row],[Sell Window End]])</f>
        <v/>
      </c>
      <c r="AG512" s="23" t="n"/>
      <c r="AH512" s="23" t="n"/>
      <c r="AJ512" s="23">
        <f t="array" ref="AJ512:AJ512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512" s="23">
        <f t="array" ref="AK512:AK512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512" s="24">
        <f>_xlfn.xlookup(tbl_MTG_Set[[#This Row],[Play Booster Box Product Id]], tbl_Product[Product Id], tbl_Product[Pack Size])</f>
        <v/>
      </c>
      <c r="AM512" s="23">
        <f>(tbl_MTG_Set[[#This Row],[Play Booster Box Cost]]+v_Item_Shipping_Cost_In)/tbl_MTG_Set[[#This Row],[Play Booster Box Size]]</f>
        <v/>
      </c>
      <c r="AN512" s="23" t="n"/>
      <c r="AO512" s="23" t="n"/>
      <c r="AP512" s="23" t="n"/>
      <c r="AQ512" s="23" t="n"/>
      <c r="AT512" s="23">
        <f>tbl_MTG_Set[[#This Row],[Play Booster Sell Price CardMarket]]*tbl_MTG_Set[[#This Row],[Play Booster Expected Market Value]]/tbl_MTG_Set[[#This Row],[Play Boost Sealed Market Value]]</f>
        <v/>
      </c>
    </row>
    <row r="513" ht="15" customHeight="1" s="20">
      <c r="A513" s="19" t="n">
        <v>559</v>
      </c>
      <c r="B513" s="19" t="inlineStr">
        <is>
          <t>Kaladesh Inventions MPS</t>
        </is>
      </c>
      <c r="C513" s="19" t="n">
        <v>54</v>
      </c>
      <c r="D513" s="28" t="n">
        <v>42643</v>
      </c>
      <c r="F513" s="19" t="inlineStr">
        <is>
          <t>en es fr de it pt ja ko ru 汉语 漢語</t>
        </is>
      </c>
      <c r="G513" s="19" t="n">
        <v>1064</v>
      </c>
      <c r="H513" s="19">
        <f>MONTH(NOW())+12*YEAR(NOW())-MONTH(tbl_MTG_Set[[#This Row],[Released On]])-12*YEAR(tbl_MTG_Set[[#This Row],[Released On]])</f>
        <v/>
      </c>
      <c r="I513" s="19">
        <f>_xlfn.xlookup(tbl_MTG_Set[[#This Row],[Type Name]], tbl_MTG_Set_Type[Set Type], tbl_MTG_Set_Type[Index], "(Set Type not found)")</f>
        <v/>
      </c>
      <c r="J513" s="19">
        <f>_xlfn.xlookup(tbl_MTG_Set[[#This Row],[Type Name]], tbl_MTG_Set_Type[Set Type], tbl_MTG_Set_Type[Buy Window Month Start], "(Set Type not found)")</f>
        <v/>
      </c>
      <c r="K513" s="28">
        <f>tbl_MTG_Set[[#This Row],[Released On]]+tbl_MTG_Set[[#This Row],[Buy Window Month Start]]*365.25/12</f>
        <v/>
      </c>
      <c r="L513" s="19">
        <f>_xlfn.xlookup(tbl_MTG_Set[[#This Row],[Type Name]], tbl_MTG_Set_Type[Set Type], tbl_MTG_Set_Type[Buy Window Month End], "(Set Type not found)", 0, 1)</f>
        <v/>
      </c>
      <c r="M513" s="28">
        <f>tbl_MTG_Set[[#This Row],[Released On]]+tbl_MTG_Set[[#This Row],[Buy Window Month End]]*365.25/12</f>
        <v/>
      </c>
      <c r="N513" s="28">
        <f>AND(NOW()&gt;=tbl_MTG_Set[[#This Row],[Buy Window Start]], NOW()&lt;=tbl_MTG_Set[[#This Row],[Buy Window End]])</f>
        <v/>
      </c>
      <c r="O513" s="19">
        <f>_xlfn.xlookup(tbl_MTG_Set[[#This Row],[Type Name]], tbl_MTG_Set_Type[Set Type], tbl_MTG_Set_Type[Heavy Printing Window Month Start], "(Set Type not found)", 0, 1)</f>
        <v/>
      </c>
      <c r="P513" s="28">
        <f>tbl_MTG_Set[[#This Row],[Released On]]+tbl_MTG_Set[[#This Row],[Heavy Printing Window Month Start]]*365.25/12</f>
        <v/>
      </c>
      <c r="Q513" s="19">
        <f>_xlfn.xlookup(tbl_MTG_Set[[#This Row],[Type Name]], tbl_MTG_Set_Type[Set Type], tbl_MTG_Set_Type[Heavy Printing Window Month End], "(Set Type not found)", 0, 1)</f>
        <v/>
      </c>
      <c r="R513" s="28">
        <f>tbl_MTG_Set[[#This Row],[Released On]]+tbl_MTG_Set[[#This Row],[Heavy Printing Window Month End]]*365.25/12</f>
        <v/>
      </c>
      <c r="S513" s="28">
        <f>AND(NOW()&gt;=tbl_MTG_Set[[#This Row],[Heavy Printing Window Start]], NOW()&lt;=tbl_MTG_Set[[#This Row],[Heavy Printing Window End]])</f>
        <v/>
      </c>
      <c r="T513" s="19">
        <f>_xlfn.xlookup(tbl_MTG_Set[[#This Row],[Type Name]], tbl_MTG_Set_Type[Set Type], tbl_MTG_Set_Type[Sell Window Month Start], "(Set Type not found)", 0, 1)</f>
        <v/>
      </c>
      <c r="U513" s="28">
        <f>tbl_MTG_Set[[#This Row],[Released On]]+tbl_MTG_Set[[#This Row],[Sell Window Month Start]]*365.25/12</f>
        <v/>
      </c>
      <c r="V513" s="19">
        <f>_xlfn.xlookup(tbl_MTG_Set[[#This Row],[Type Name]], tbl_MTG_Set_Type[Set Type], tbl_MTG_Set_Type[Sell Window Month End], "(Set Type not found)", 0, 1)</f>
        <v/>
      </c>
      <c r="W513" s="28">
        <f>tbl_MTG_Set[[#This Row],[Released On]]+tbl_MTG_Set[[#This Row],[Sell Window Month End]]*365.25/12</f>
        <v/>
      </c>
      <c r="X513" s="28">
        <f>AND(NOW()&gt;=tbl_MTG_Set[[#This Row],[Sell Window Start]], NOW()&lt;=tbl_MTG_Set[[#This Row],[Sell Window End]])</f>
        <v/>
      </c>
      <c r="AG513" s="23" t="n"/>
      <c r="AH513" s="23" t="n"/>
      <c r="AJ513" s="23">
        <f t="array" ref="AJ513:AJ513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513" s="23">
        <f t="array" ref="AK513:AK513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513" s="24">
        <f>_xlfn.xlookup(tbl_MTG_Set[[#This Row],[Play Booster Box Product Id]], tbl_Product[Product Id], tbl_Product[Pack Size])</f>
        <v/>
      </c>
      <c r="AM513" s="23">
        <f>(tbl_MTG_Set[[#This Row],[Play Booster Box Cost]]+v_Item_Shipping_Cost_In)/tbl_MTG_Set[[#This Row],[Play Booster Box Size]]</f>
        <v/>
      </c>
      <c r="AN513" s="23" t="n"/>
      <c r="AO513" s="23" t="n"/>
      <c r="AP513" s="23" t="n"/>
      <c r="AQ513" s="23" t="n"/>
      <c r="AT513" s="23">
        <f>tbl_MTG_Set[[#This Row],[Play Booster Sell Price CardMarket]]*tbl_MTG_Set[[#This Row],[Play Booster Expected Market Value]]/tbl_MTG_Set[[#This Row],[Play Boost Sealed Market Value]]</f>
        <v/>
      </c>
    </row>
    <row r="514" ht="15" customHeight="1" s="20">
      <c r="A514" s="19" t="n">
        <v>558</v>
      </c>
      <c r="B514" s="19" t="inlineStr">
        <is>
          <t>Kaladesh KLD</t>
        </is>
      </c>
      <c r="C514" s="19" t="n">
        <v>278</v>
      </c>
      <c r="D514" s="28" t="n">
        <v>42643</v>
      </c>
      <c r="F514" s="19" t="inlineStr">
        <is>
          <t>en es fr de it pt ja ko ru 汉语 漢語</t>
        </is>
      </c>
      <c r="G514" s="19" t="n">
        <v>1062</v>
      </c>
      <c r="H514" s="19">
        <f>MONTH(NOW())+12*YEAR(NOW())-MONTH(tbl_MTG_Set[[#This Row],[Released On]])-12*YEAR(tbl_MTG_Set[[#This Row],[Released On]])</f>
        <v/>
      </c>
      <c r="I514" s="19">
        <f>_xlfn.xlookup(tbl_MTG_Set[[#This Row],[Type Name]], tbl_MTG_Set_Type[Set Type], tbl_MTG_Set_Type[Index], "(Set Type not found)")</f>
        <v/>
      </c>
      <c r="J514" s="19">
        <f>_xlfn.xlookup(tbl_MTG_Set[[#This Row],[Type Name]], tbl_MTG_Set_Type[Set Type], tbl_MTG_Set_Type[Buy Window Month Start], "(Set Type not found)")</f>
        <v/>
      </c>
      <c r="K514" s="28">
        <f>tbl_MTG_Set[[#This Row],[Released On]]+tbl_MTG_Set[[#This Row],[Buy Window Month Start]]*365.25/12</f>
        <v/>
      </c>
      <c r="L514" s="19">
        <f>_xlfn.xlookup(tbl_MTG_Set[[#This Row],[Type Name]], tbl_MTG_Set_Type[Set Type], tbl_MTG_Set_Type[Buy Window Month End], "(Set Type not found)", 0, 1)</f>
        <v/>
      </c>
      <c r="M514" s="28">
        <f>tbl_MTG_Set[[#This Row],[Released On]]+tbl_MTG_Set[[#This Row],[Buy Window Month End]]*365.25/12</f>
        <v/>
      </c>
      <c r="N514" s="28">
        <f>AND(NOW()&gt;=tbl_MTG_Set[[#This Row],[Buy Window Start]], NOW()&lt;=tbl_MTG_Set[[#This Row],[Buy Window End]])</f>
        <v/>
      </c>
      <c r="O514" s="19">
        <f>_xlfn.xlookup(tbl_MTG_Set[[#This Row],[Type Name]], tbl_MTG_Set_Type[Set Type], tbl_MTG_Set_Type[Heavy Printing Window Month Start], "(Set Type not found)", 0, 1)</f>
        <v/>
      </c>
      <c r="P514" s="28">
        <f>tbl_MTG_Set[[#This Row],[Released On]]+tbl_MTG_Set[[#This Row],[Heavy Printing Window Month Start]]*365.25/12</f>
        <v/>
      </c>
      <c r="Q514" s="19">
        <f>_xlfn.xlookup(tbl_MTG_Set[[#This Row],[Type Name]], tbl_MTG_Set_Type[Set Type], tbl_MTG_Set_Type[Heavy Printing Window Month End], "(Set Type not found)", 0, 1)</f>
        <v/>
      </c>
      <c r="R514" s="28">
        <f>tbl_MTG_Set[[#This Row],[Released On]]+tbl_MTG_Set[[#This Row],[Heavy Printing Window Month End]]*365.25/12</f>
        <v/>
      </c>
      <c r="S514" s="28">
        <f>AND(NOW()&gt;=tbl_MTG_Set[[#This Row],[Heavy Printing Window Start]], NOW()&lt;=tbl_MTG_Set[[#This Row],[Heavy Printing Window End]])</f>
        <v/>
      </c>
      <c r="T514" s="19">
        <f>_xlfn.xlookup(tbl_MTG_Set[[#This Row],[Type Name]], tbl_MTG_Set_Type[Set Type], tbl_MTG_Set_Type[Sell Window Month Start], "(Set Type not found)", 0, 1)</f>
        <v/>
      </c>
      <c r="U514" s="28">
        <f>tbl_MTG_Set[[#This Row],[Released On]]+tbl_MTG_Set[[#This Row],[Sell Window Month Start]]*365.25/12</f>
        <v/>
      </c>
      <c r="V514" s="19">
        <f>_xlfn.xlookup(tbl_MTG_Set[[#This Row],[Type Name]], tbl_MTG_Set_Type[Set Type], tbl_MTG_Set_Type[Sell Window Month End], "(Set Type not found)", 0, 1)</f>
        <v/>
      </c>
      <c r="W514" s="28">
        <f>tbl_MTG_Set[[#This Row],[Released On]]+tbl_MTG_Set[[#This Row],[Sell Window Month End]]*365.25/12</f>
        <v/>
      </c>
      <c r="X514" s="28">
        <f>AND(NOW()&gt;=tbl_MTG_Set[[#This Row],[Sell Window Start]], NOW()&lt;=tbl_MTG_Set[[#This Row],[Sell Window End]])</f>
        <v/>
      </c>
      <c r="AG514" s="23" t="n"/>
      <c r="AH514" s="23" t="n"/>
      <c r="AJ514" s="23">
        <f t="array" ref="AJ514:AJ514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514" s="23">
        <f t="array" ref="AK514:AK514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514" s="24">
        <f>_xlfn.xlookup(tbl_MTG_Set[[#This Row],[Play Booster Box Product Id]], tbl_Product[Product Id], tbl_Product[Pack Size])</f>
        <v/>
      </c>
      <c r="AM514" s="23">
        <f>(tbl_MTG_Set[[#This Row],[Play Booster Box Cost]]+v_Item_Shipping_Cost_In)/tbl_MTG_Set[[#This Row],[Play Booster Box Size]]</f>
        <v/>
      </c>
      <c r="AN514" s="23" t="n"/>
      <c r="AO514" s="23" t="n"/>
      <c r="AP514" s="23" t="n"/>
      <c r="AQ514" s="23" t="n"/>
      <c r="AT514" s="23">
        <f>tbl_MTG_Set[[#This Row],[Play Booster Sell Price CardMarket]]*tbl_MTG_Set[[#This Row],[Play Booster Expected Market Value]]/tbl_MTG_Set[[#This Row],[Play Boost Sealed Market Value]]</f>
        <v/>
      </c>
    </row>
    <row r="515" ht="15" customHeight="1" s="20">
      <c r="A515" s="19" t="n">
        <v>560</v>
      </c>
      <c r="B515" s="19" t="inlineStr">
        <is>
          <t>Kaladesh Promos PKLD</t>
        </is>
      </c>
      <c r="C515" s="19" t="n">
        <v>83</v>
      </c>
      <c r="D515" s="28" t="n">
        <v>42643</v>
      </c>
      <c r="F515" s="19" t="inlineStr">
        <is>
          <t>en es fr de it pt ja ko ru 汉语 漢語</t>
        </is>
      </c>
      <c r="G515" s="19" t="n">
        <v>1066</v>
      </c>
      <c r="H515" s="19">
        <f>MONTH(NOW())+12*YEAR(NOW())-MONTH(tbl_MTG_Set[[#This Row],[Released On]])-12*YEAR(tbl_MTG_Set[[#This Row],[Released On]])</f>
        <v/>
      </c>
      <c r="I515" s="19">
        <f>_xlfn.xlookup(tbl_MTG_Set[[#This Row],[Type Name]], tbl_MTG_Set_Type[Set Type], tbl_MTG_Set_Type[Index], "(Set Type not found)")</f>
        <v/>
      </c>
      <c r="J515" s="19">
        <f>_xlfn.xlookup(tbl_MTG_Set[[#This Row],[Type Name]], tbl_MTG_Set_Type[Set Type], tbl_MTG_Set_Type[Buy Window Month Start], "(Set Type not found)")</f>
        <v/>
      </c>
      <c r="K515" s="28">
        <f>tbl_MTG_Set[[#This Row],[Released On]]+tbl_MTG_Set[[#This Row],[Buy Window Month Start]]*365.25/12</f>
        <v/>
      </c>
      <c r="L515" s="19">
        <f>_xlfn.xlookup(tbl_MTG_Set[[#This Row],[Type Name]], tbl_MTG_Set_Type[Set Type], tbl_MTG_Set_Type[Buy Window Month End], "(Set Type not found)", 0, 1)</f>
        <v/>
      </c>
      <c r="M515" s="28">
        <f>tbl_MTG_Set[[#This Row],[Released On]]+tbl_MTG_Set[[#This Row],[Buy Window Month End]]*365.25/12</f>
        <v/>
      </c>
      <c r="N515" s="28">
        <f>AND(NOW()&gt;=tbl_MTG_Set[[#This Row],[Buy Window Start]], NOW()&lt;=tbl_MTG_Set[[#This Row],[Buy Window End]])</f>
        <v/>
      </c>
      <c r="O515" s="19">
        <f>_xlfn.xlookup(tbl_MTG_Set[[#This Row],[Type Name]], tbl_MTG_Set_Type[Set Type], tbl_MTG_Set_Type[Heavy Printing Window Month Start], "(Set Type not found)", 0, 1)</f>
        <v/>
      </c>
      <c r="P515" s="28">
        <f>tbl_MTG_Set[[#This Row],[Released On]]+tbl_MTG_Set[[#This Row],[Heavy Printing Window Month Start]]*365.25/12</f>
        <v/>
      </c>
      <c r="Q515" s="19">
        <f>_xlfn.xlookup(tbl_MTG_Set[[#This Row],[Type Name]], tbl_MTG_Set_Type[Set Type], tbl_MTG_Set_Type[Heavy Printing Window Month End], "(Set Type not found)", 0, 1)</f>
        <v/>
      </c>
      <c r="R515" s="28">
        <f>tbl_MTG_Set[[#This Row],[Released On]]+tbl_MTG_Set[[#This Row],[Heavy Printing Window Month End]]*365.25/12</f>
        <v/>
      </c>
      <c r="S515" s="28">
        <f>AND(NOW()&gt;=tbl_MTG_Set[[#This Row],[Heavy Printing Window Start]], NOW()&lt;=tbl_MTG_Set[[#This Row],[Heavy Printing Window End]])</f>
        <v/>
      </c>
      <c r="T515" s="19">
        <f>_xlfn.xlookup(tbl_MTG_Set[[#This Row],[Type Name]], tbl_MTG_Set_Type[Set Type], tbl_MTG_Set_Type[Sell Window Month Start], "(Set Type not found)", 0, 1)</f>
        <v/>
      </c>
      <c r="U515" s="28">
        <f>tbl_MTG_Set[[#This Row],[Released On]]+tbl_MTG_Set[[#This Row],[Sell Window Month Start]]*365.25/12</f>
        <v/>
      </c>
      <c r="V515" s="19">
        <f>_xlfn.xlookup(tbl_MTG_Set[[#This Row],[Type Name]], tbl_MTG_Set_Type[Set Type], tbl_MTG_Set_Type[Sell Window Month End], "(Set Type not found)", 0, 1)</f>
        <v/>
      </c>
      <c r="W515" s="28">
        <f>tbl_MTG_Set[[#This Row],[Released On]]+tbl_MTG_Set[[#This Row],[Sell Window Month End]]*365.25/12</f>
        <v/>
      </c>
      <c r="X515" s="28">
        <f>AND(NOW()&gt;=tbl_MTG_Set[[#This Row],[Sell Window Start]], NOW()&lt;=tbl_MTG_Set[[#This Row],[Sell Window End]])</f>
        <v/>
      </c>
      <c r="AG515" s="23" t="n"/>
      <c r="AH515" s="23" t="n"/>
      <c r="AJ515" s="23">
        <f t="array" ref="AJ515:AJ515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515" s="23">
        <f t="array" ref="AK515:AK515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515" s="24">
        <f>_xlfn.xlookup(tbl_MTG_Set[[#This Row],[Play Booster Box Product Id]], tbl_Product[Product Id], tbl_Product[Pack Size])</f>
        <v/>
      </c>
      <c r="AM515" s="23">
        <f>(tbl_MTG_Set[[#This Row],[Play Booster Box Cost]]+v_Item_Shipping_Cost_In)/tbl_MTG_Set[[#This Row],[Play Booster Box Size]]</f>
        <v/>
      </c>
      <c r="AN515" s="23" t="n"/>
      <c r="AO515" s="23" t="n"/>
      <c r="AP515" s="23" t="n"/>
      <c r="AQ515" s="23" t="n"/>
      <c r="AT515" s="23">
        <f>tbl_MTG_Set[[#This Row],[Play Booster Sell Price CardMarket]]*tbl_MTG_Set[[#This Row],[Play Booster Expected Market Value]]/tbl_MTG_Set[[#This Row],[Play Boost Sealed Market Value]]</f>
        <v/>
      </c>
    </row>
    <row r="516" ht="15" customHeight="1" s="20">
      <c r="A516" s="19" t="n">
        <v>369</v>
      </c>
      <c r="B516" s="19" t="inlineStr">
        <is>
          <t>Kaladesh Remastered KLR</t>
        </is>
      </c>
      <c r="C516" s="19" t="n">
        <v>302</v>
      </c>
      <c r="D516" s="28" t="n">
        <v>44147</v>
      </c>
      <c r="F516" s="19" t="inlineStr">
        <is>
          <t>en es fr de it pt ja ko ru 汉语 漢語</t>
        </is>
      </c>
      <c r="G516" s="19" t="n">
        <v>684</v>
      </c>
      <c r="H516" s="19">
        <f>MONTH(NOW())+12*YEAR(NOW())-MONTH(tbl_MTG_Set[[#This Row],[Released On]])-12*YEAR(tbl_MTG_Set[[#This Row],[Released On]])</f>
        <v/>
      </c>
      <c r="I516" s="19">
        <f>_xlfn.xlookup(tbl_MTG_Set[[#This Row],[Type Name]], tbl_MTG_Set_Type[Set Type], tbl_MTG_Set_Type[Index], "(Set Type not found)")</f>
        <v/>
      </c>
      <c r="J516" s="19">
        <f>_xlfn.xlookup(tbl_MTG_Set[[#This Row],[Type Name]], tbl_MTG_Set_Type[Set Type], tbl_MTG_Set_Type[Buy Window Month Start], "(Set Type not found)")</f>
        <v/>
      </c>
      <c r="K516" s="28">
        <f>tbl_MTG_Set[[#This Row],[Released On]]+tbl_MTG_Set[[#This Row],[Buy Window Month Start]]*365.25/12</f>
        <v/>
      </c>
      <c r="L516" s="19">
        <f>_xlfn.xlookup(tbl_MTG_Set[[#This Row],[Type Name]], tbl_MTG_Set_Type[Set Type], tbl_MTG_Set_Type[Buy Window Month End], "(Set Type not found)", 0, 1)</f>
        <v/>
      </c>
      <c r="M516" s="28">
        <f>tbl_MTG_Set[[#This Row],[Released On]]+tbl_MTG_Set[[#This Row],[Buy Window Month End]]*365.25/12</f>
        <v/>
      </c>
      <c r="N516" s="28">
        <f>AND(NOW()&gt;=tbl_MTG_Set[[#This Row],[Buy Window Start]], NOW()&lt;=tbl_MTG_Set[[#This Row],[Buy Window End]])</f>
        <v/>
      </c>
      <c r="O516" s="19">
        <f>_xlfn.xlookup(tbl_MTG_Set[[#This Row],[Type Name]], tbl_MTG_Set_Type[Set Type], tbl_MTG_Set_Type[Heavy Printing Window Month Start], "(Set Type not found)", 0, 1)</f>
        <v/>
      </c>
      <c r="P516" s="28">
        <f>tbl_MTG_Set[[#This Row],[Released On]]+tbl_MTG_Set[[#This Row],[Heavy Printing Window Month Start]]*365.25/12</f>
        <v/>
      </c>
      <c r="Q516" s="19">
        <f>_xlfn.xlookup(tbl_MTG_Set[[#This Row],[Type Name]], tbl_MTG_Set_Type[Set Type], tbl_MTG_Set_Type[Heavy Printing Window Month End], "(Set Type not found)", 0, 1)</f>
        <v/>
      </c>
      <c r="R516" s="28">
        <f>tbl_MTG_Set[[#This Row],[Released On]]+tbl_MTG_Set[[#This Row],[Heavy Printing Window Month End]]*365.25/12</f>
        <v/>
      </c>
      <c r="S516" s="28">
        <f>AND(NOW()&gt;=tbl_MTG_Set[[#This Row],[Heavy Printing Window Start]], NOW()&lt;=tbl_MTG_Set[[#This Row],[Heavy Printing Window End]])</f>
        <v/>
      </c>
      <c r="T516" s="19">
        <f>_xlfn.xlookup(tbl_MTG_Set[[#This Row],[Type Name]], tbl_MTG_Set_Type[Set Type], tbl_MTG_Set_Type[Sell Window Month Start], "(Set Type not found)", 0, 1)</f>
        <v/>
      </c>
      <c r="U516" s="28">
        <f>tbl_MTG_Set[[#This Row],[Released On]]+tbl_MTG_Set[[#This Row],[Sell Window Month Start]]*365.25/12</f>
        <v/>
      </c>
      <c r="V516" s="19">
        <f>_xlfn.xlookup(tbl_MTG_Set[[#This Row],[Type Name]], tbl_MTG_Set_Type[Set Type], tbl_MTG_Set_Type[Sell Window Month End], "(Set Type not found)", 0, 1)</f>
        <v/>
      </c>
      <c r="W516" s="28">
        <f>tbl_MTG_Set[[#This Row],[Released On]]+tbl_MTG_Set[[#This Row],[Sell Window Month End]]*365.25/12</f>
        <v/>
      </c>
      <c r="X516" s="28">
        <f>AND(NOW()&gt;=tbl_MTG_Set[[#This Row],[Sell Window Start]], NOW()&lt;=tbl_MTG_Set[[#This Row],[Sell Window End]])</f>
        <v/>
      </c>
      <c r="AG516" s="23" t="n"/>
      <c r="AH516" s="23" t="n"/>
      <c r="AJ516" s="23">
        <f t="array" ref="AJ516:AJ516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516" s="23">
        <f t="array" ref="AK516:AK516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516" s="24">
        <f>_xlfn.xlookup(tbl_MTG_Set[[#This Row],[Play Booster Box Product Id]], tbl_Product[Product Id], tbl_Product[Pack Size])</f>
        <v/>
      </c>
      <c r="AM516" s="23">
        <f>(tbl_MTG_Set[[#This Row],[Play Booster Box Cost]]+v_Item_Shipping_Cost_In)/tbl_MTG_Set[[#This Row],[Play Booster Box Size]]</f>
        <v/>
      </c>
      <c r="AN516" s="23" t="n"/>
      <c r="AO516" s="23" t="n"/>
      <c r="AP516" s="23" t="n"/>
      <c r="AQ516" s="23" t="n"/>
      <c r="AT516" s="23">
        <f>tbl_MTG_Set[[#This Row],[Play Booster Sell Price CardMarket]]*tbl_MTG_Set[[#This Row],[Play Booster Expected Market Value]]/tbl_MTG_Set[[#This Row],[Play Boost Sealed Market Value]]</f>
        <v/>
      </c>
    </row>
    <row r="517" ht="15" customHeight="1" s="20">
      <c r="A517" s="19" t="n">
        <v>561</v>
      </c>
      <c r="B517" s="19" t="inlineStr">
        <is>
          <t>Kaladesh Tokens TKLD</t>
        </is>
      </c>
      <c r="C517" s="19" t="n">
        <v>13</v>
      </c>
      <c r="D517" s="28" t="n">
        <v>42643</v>
      </c>
      <c r="F517" s="19" t="inlineStr">
        <is>
          <t>en es fr de it pt ja ko ru 汉语 漢語</t>
        </is>
      </c>
      <c r="G517" s="19" t="n">
        <v>1068</v>
      </c>
      <c r="H517" s="19">
        <f>MONTH(NOW())+12*YEAR(NOW())-MONTH(tbl_MTG_Set[[#This Row],[Released On]])-12*YEAR(tbl_MTG_Set[[#This Row],[Released On]])</f>
        <v/>
      </c>
      <c r="I517" s="19">
        <f>_xlfn.xlookup(tbl_MTG_Set[[#This Row],[Type Name]], tbl_MTG_Set_Type[Set Type], tbl_MTG_Set_Type[Index], "(Set Type not found)")</f>
        <v/>
      </c>
      <c r="J517" s="19">
        <f>_xlfn.xlookup(tbl_MTG_Set[[#This Row],[Type Name]], tbl_MTG_Set_Type[Set Type], tbl_MTG_Set_Type[Buy Window Month Start], "(Set Type not found)")</f>
        <v/>
      </c>
      <c r="K517" s="28">
        <f>tbl_MTG_Set[[#This Row],[Released On]]+tbl_MTG_Set[[#This Row],[Buy Window Month Start]]*365.25/12</f>
        <v/>
      </c>
      <c r="L517" s="19">
        <f>_xlfn.xlookup(tbl_MTG_Set[[#This Row],[Type Name]], tbl_MTG_Set_Type[Set Type], tbl_MTG_Set_Type[Buy Window Month End], "(Set Type not found)", 0, 1)</f>
        <v/>
      </c>
      <c r="M517" s="28">
        <f>tbl_MTG_Set[[#This Row],[Released On]]+tbl_MTG_Set[[#This Row],[Buy Window Month End]]*365.25/12</f>
        <v/>
      </c>
      <c r="N517" s="28">
        <f>AND(NOW()&gt;=tbl_MTG_Set[[#This Row],[Buy Window Start]], NOW()&lt;=tbl_MTG_Set[[#This Row],[Buy Window End]])</f>
        <v/>
      </c>
      <c r="O517" s="19">
        <f>_xlfn.xlookup(tbl_MTG_Set[[#This Row],[Type Name]], tbl_MTG_Set_Type[Set Type], tbl_MTG_Set_Type[Heavy Printing Window Month Start], "(Set Type not found)", 0, 1)</f>
        <v/>
      </c>
      <c r="P517" s="28">
        <f>tbl_MTG_Set[[#This Row],[Released On]]+tbl_MTG_Set[[#This Row],[Heavy Printing Window Month Start]]*365.25/12</f>
        <v/>
      </c>
      <c r="Q517" s="19">
        <f>_xlfn.xlookup(tbl_MTG_Set[[#This Row],[Type Name]], tbl_MTG_Set_Type[Set Type], tbl_MTG_Set_Type[Heavy Printing Window Month End], "(Set Type not found)", 0, 1)</f>
        <v/>
      </c>
      <c r="R517" s="28">
        <f>tbl_MTG_Set[[#This Row],[Released On]]+tbl_MTG_Set[[#This Row],[Heavy Printing Window Month End]]*365.25/12</f>
        <v/>
      </c>
      <c r="S517" s="28">
        <f>AND(NOW()&gt;=tbl_MTG_Set[[#This Row],[Heavy Printing Window Start]], NOW()&lt;=tbl_MTG_Set[[#This Row],[Heavy Printing Window End]])</f>
        <v/>
      </c>
      <c r="T517" s="19">
        <f>_xlfn.xlookup(tbl_MTG_Set[[#This Row],[Type Name]], tbl_MTG_Set_Type[Set Type], tbl_MTG_Set_Type[Sell Window Month Start], "(Set Type not found)", 0, 1)</f>
        <v/>
      </c>
      <c r="U517" s="28">
        <f>tbl_MTG_Set[[#This Row],[Released On]]+tbl_MTG_Set[[#This Row],[Sell Window Month Start]]*365.25/12</f>
        <v/>
      </c>
      <c r="V517" s="19">
        <f>_xlfn.xlookup(tbl_MTG_Set[[#This Row],[Type Name]], tbl_MTG_Set_Type[Set Type], tbl_MTG_Set_Type[Sell Window Month End], "(Set Type not found)", 0, 1)</f>
        <v/>
      </c>
      <c r="W517" s="28">
        <f>tbl_MTG_Set[[#This Row],[Released On]]+tbl_MTG_Set[[#This Row],[Sell Window Month End]]*365.25/12</f>
        <v/>
      </c>
      <c r="X517" s="28">
        <f>AND(NOW()&gt;=tbl_MTG_Set[[#This Row],[Sell Window Start]], NOW()&lt;=tbl_MTG_Set[[#This Row],[Sell Window End]])</f>
        <v/>
      </c>
      <c r="AG517" s="23" t="n"/>
      <c r="AH517" s="23" t="n"/>
      <c r="AJ517" s="23">
        <f t="array" ref="AJ517:AJ517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517" s="23">
        <f t="array" ref="AK517:AK517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517" s="24">
        <f>_xlfn.xlookup(tbl_MTG_Set[[#This Row],[Play Booster Box Product Id]], tbl_Product[Product Id], tbl_Product[Pack Size])</f>
        <v/>
      </c>
      <c r="AM517" s="23">
        <f>(tbl_MTG_Set[[#This Row],[Play Booster Box Cost]]+v_Item_Shipping_Cost_In)/tbl_MTG_Set[[#This Row],[Play Booster Box Size]]</f>
        <v/>
      </c>
      <c r="AN517" s="23" t="n"/>
      <c r="AO517" s="23" t="n"/>
      <c r="AP517" s="23" t="n"/>
      <c r="AQ517" s="23" t="n"/>
      <c r="AT517" s="23">
        <f>tbl_MTG_Set[[#This Row],[Play Booster Sell Price CardMarket]]*tbl_MTG_Set[[#This Row],[Play Booster Expected Market Value]]/tbl_MTG_Set[[#This Row],[Play Boost Sealed Market Value]]</f>
        <v/>
      </c>
    </row>
    <row r="518" ht="15" customHeight="1" s="20">
      <c r="A518" s="19" t="n">
        <v>362</v>
      </c>
      <c r="B518" s="19" t="inlineStr">
        <is>
          <t>Kaldheim Art Series AKHM</t>
        </is>
      </c>
      <c r="C518" s="19" t="n">
        <v>81</v>
      </c>
      <c r="D518" s="28" t="n">
        <v>44232</v>
      </c>
      <c r="E518" s="19" t="inlineStr">
        <is>
          <t>Standard Expansion</t>
        </is>
      </c>
      <c r="F518" s="19" t="inlineStr">
        <is>
          <t>en es fr de it pt ja ko ru 汉语 漢語</t>
        </is>
      </c>
      <c r="G518" s="19" t="n">
        <v>670</v>
      </c>
      <c r="H518" s="19">
        <f>MONTH(NOW())+12*YEAR(NOW())-MONTH(tbl_MTG_Set[[#This Row],[Released On]])-12*YEAR(tbl_MTG_Set[[#This Row],[Released On]])</f>
        <v/>
      </c>
      <c r="I518" s="19">
        <f>_xlfn.xlookup(tbl_MTG_Set[[#This Row],[Type Name]], tbl_MTG_Set_Type[Set Type], tbl_MTG_Set_Type[Index], "(Set Type not found)")</f>
        <v/>
      </c>
      <c r="J518" s="19">
        <f>_xlfn.xlookup(tbl_MTG_Set[[#This Row],[Type Name]], tbl_MTG_Set_Type[Set Type], tbl_MTG_Set_Type[Buy Window Month Start], "(Set Type not found)")</f>
        <v/>
      </c>
      <c r="K518" s="28">
        <f>tbl_MTG_Set[[#This Row],[Released On]]+tbl_MTG_Set[[#This Row],[Buy Window Month Start]]*365.25/12</f>
        <v/>
      </c>
      <c r="L518" s="19">
        <f>_xlfn.xlookup(tbl_MTG_Set[[#This Row],[Type Name]], tbl_MTG_Set_Type[Set Type], tbl_MTG_Set_Type[Buy Window Month End], "(Set Type not found)", 0, 1)</f>
        <v/>
      </c>
      <c r="M518" s="28">
        <f>tbl_MTG_Set[[#This Row],[Released On]]+tbl_MTG_Set[[#This Row],[Buy Window Month End]]*365.25/12</f>
        <v/>
      </c>
      <c r="N518" s="28">
        <f>AND(NOW()&gt;=tbl_MTG_Set[[#This Row],[Buy Window Start]], NOW()&lt;=tbl_MTG_Set[[#This Row],[Buy Window End]])</f>
        <v/>
      </c>
      <c r="O518" s="19">
        <f>_xlfn.xlookup(tbl_MTG_Set[[#This Row],[Type Name]], tbl_MTG_Set_Type[Set Type], tbl_MTG_Set_Type[Heavy Printing Window Month Start], "(Set Type not found)", 0, 1)</f>
        <v/>
      </c>
      <c r="P518" s="28">
        <f>tbl_MTG_Set[[#This Row],[Released On]]+tbl_MTG_Set[[#This Row],[Heavy Printing Window Month Start]]*365.25/12</f>
        <v/>
      </c>
      <c r="Q518" s="19">
        <f>_xlfn.xlookup(tbl_MTG_Set[[#This Row],[Type Name]], tbl_MTG_Set_Type[Set Type], tbl_MTG_Set_Type[Heavy Printing Window Month End], "(Set Type not found)", 0, 1)</f>
        <v/>
      </c>
      <c r="R518" s="28">
        <f>tbl_MTG_Set[[#This Row],[Released On]]+tbl_MTG_Set[[#This Row],[Heavy Printing Window Month End]]*365.25/12</f>
        <v/>
      </c>
      <c r="S518" s="28">
        <f>AND(NOW()&gt;=tbl_MTG_Set[[#This Row],[Heavy Printing Window Start]], NOW()&lt;=tbl_MTG_Set[[#This Row],[Heavy Printing Window End]])</f>
        <v/>
      </c>
      <c r="T518" s="19">
        <f>_xlfn.xlookup(tbl_MTG_Set[[#This Row],[Type Name]], tbl_MTG_Set_Type[Set Type], tbl_MTG_Set_Type[Sell Window Month Start], "(Set Type not found)", 0, 1)</f>
        <v/>
      </c>
      <c r="U518" s="28">
        <f>tbl_MTG_Set[[#This Row],[Released On]]+tbl_MTG_Set[[#This Row],[Sell Window Month Start]]*365.25/12</f>
        <v/>
      </c>
      <c r="V518" s="19">
        <f>_xlfn.xlookup(tbl_MTG_Set[[#This Row],[Type Name]], tbl_MTG_Set_Type[Set Type], tbl_MTG_Set_Type[Sell Window Month End], "(Set Type not found)", 0, 1)</f>
        <v/>
      </c>
      <c r="W518" s="28">
        <f>tbl_MTG_Set[[#This Row],[Released On]]+tbl_MTG_Set[[#This Row],[Sell Window Month End]]*365.25/12</f>
        <v/>
      </c>
      <c r="X518" s="28">
        <f>AND(NOW()&gt;=tbl_MTG_Set[[#This Row],[Sell Window Start]], NOW()&lt;=tbl_MTG_Set[[#This Row],[Sell Window End]])</f>
        <v/>
      </c>
      <c r="AG518" s="23" t="n"/>
      <c r="AH518" s="23" t="n"/>
      <c r="AJ518" s="23">
        <f t="array" ref="AJ518:AJ518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518" s="23">
        <f t="array" ref="AK518:AK518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518" s="24">
        <f>_xlfn.xlookup(tbl_MTG_Set[[#This Row],[Play Booster Box Product Id]], tbl_Product[Product Id], tbl_Product[Pack Size])</f>
        <v/>
      </c>
      <c r="AM518" s="23">
        <f>(tbl_MTG_Set[[#This Row],[Play Booster Box Cost]]+v_Item_Shipping_Cost_In)/tbl_MTG_Set[[#This Row],[Play Booster Box Size]]</f>
        <v/>
      </c>
      <c r="AN518" s="23" t="n"/>
      <c r="AO518" s="23" t="n"/>
      <c r="AP518" s="23" t="n"/>
      <c r="AQ518" s="23" t="n"/>
      <c r="AT518" s="23">
        <f>tbl_MTG_Set[[#This Row],[Play Booster Sell Price CardMarket]]*tbl_MTG_Set[[#This Row],[Play Booster Expected Market Value]]/tbl_MTG_Set[[#This Row],[Play Boost Sealed Market Value]]</f>
        <v/>
      </c>
    </row>
    <row r="519" ht="15" customHeight="1" s="20">
      <c r="A519" s="19" t="n">
        <v>360</v>
      </c>
      <c r="B519" s="19" t="inlineStr">
        <is>
          <t>Kaldheim Commander KHC</t>
        </is>
      </c>
      <c r="C519" s="19" t="n">
        <v>119</v>
      </c>
      <c r="D519" s="28" t="n">
        <v>44232</v>
      </c>
      <c r="E519" s="19" t="inlineStr">
        <is>
          <t>Standard Expansion</t>
        </is>
      </c>
      <c r="F519" s="19" t="inlineStr">
        <is>
          <t>en es fr de it pt ja ko ru 汉语 漢語</t>
        </is>
      </c>
      <c r="G519" s="19" t="n">
        <v>666</v>
      </c>
      <c r="H519" s="19">
        <f>MONTH(NOW())+12*YEAR(NOW())-MONTH(tbl_MTG_Set[[#This Row],[Released On]])-12*YEAR(tbl_MTG_Set[[#This Row],[Released On]])</f>
        <v/>
      </c>
      <c r="I519" s="19">
        <f>_xlfn.xlookup(tbl_MTG_Set[[#This Row],[Type Name]], tbl_MTG_Set_Type[Set Type], tbl_MTG_Set_Type[Index], "(Set Type not found)")</f>
        <v/>
      </c>
      <c r="J519" s="19">
        <f>_xlfn.xlookup(tbl_MTG_Set[[#This Row],[Type Name]], tbl_MTG_Set_Type[Set Type], tbl_MTG_Set_Type[Buy Window Month Start], "(Set Type not found)")</f>
        <v/>
      </c>
      <c r="K519" s="28">
        <f>tbl_MTG_Set[[#This Row],[Released On]]+tbl_MTG_Set[[#This Row],[Buy Window Month Start]]*365.25/12</f>
        <v/>
      </c>
      <c r="L519" s="19">
        <f>_xlfn.xlookup(tbl_MTG_Set[[#This Row],[Type Name]], tbl_MTG_Set_Type[Set Type], tbl_MTG_Set_Type[Buy Window Month End], "(Set Type not found)", 0, 1)</f>
        <v/>
      </c>
      <c r="M519" s="28">
        <f>tbl_MTG_Set[[#This Row],[Released On]]+tbl_MTG_Set[[#This Row],[Buy Window Month End]]*365.25/12</f>
        <v/>
      </c>
      <c r="N519" s="28">
        <f>AND(NOW()&gt;=tbl_MTG_Set[[#This Row],[Buy Window Start]], NOW()&lt;=tbl_MTG_Set[[#This Row],[Buy Window End]])</f>
        <v/>
      </c>
      <c r="O519" s="19">
        <f>_xlfn.xlookup(tbl_MTG_Set[[#This Row],[Type Name]], tbl_MTG_Set_Type[Set Type], tbl_MTG_Set_Type[Heavy Printing Window Month Start], "(Set Type not found)", 0, 1)</f>
        <v/>
      </c>
      <c r="P519" s="28">
        <f>tbl_MTG_Set[[#This Row],[Released On]]+tbl_MTG_Set[[#This Row],[Heavy Printing Window Month Start]]*365.25/12</f>
        <v/>
      </c>
      <c r="Q519" s="19">
        <f>_xlfn.xlookup(tbl_MTG_Set[[#This Row],[Type Name]], tbl_MTG_Set_Type[Set Type], tbl_MTG_Set_Type[Heavy Printing Window Month End], "(Set Type not found)", 0, 1)</f>
        <v/>
      </c>
      <c r="R519" s="28">
        <f>tbl_MTG_Set[[#This Row],[Released On]]+tbl_MTG_Set[[#This Row],[Heavy Printing Window Month End]]*365.25/12</f>
        <v/>
      </c>
      <c r="S519" s="28">
        <f>AND(NOW()&gt;=tbl_MTG_Set[[#This Row],[Heavy Printing Window Start]], NOW()&lt;=tbl_MTG_Set[[#This Row],[Heavy Printing Window End]])</f>
        <v/>
      </c>
      <c r="T519" s="19">
        <f>_xlfn.xlookup(tbl_MTG_Set[[#This Row],[Type Name]], tbl_MTG_Set_Type[Set Type], tbl_MTG_Set_Type[Sell Window Month Start], "(Set Type not found)", 0, 1)</f>
        <v/>
      </c>
      <c r="U519" s="28">
        <f>tbl_MTG_Set[[#This Row],[Released On]]+tbl_MTG_Set[[#This Row],[Sell Window Month Start]]*365.25/12</f>
        <v/>
      </c>
      <c r="V519" s="19">
        <f>_xlfn.xlookup(tbl_MTG_Set[[#This Row],[Type Name]], tbl_MTG_Set_Type[Set Type], tbl_MTG_Set_Type[Sell Window Month End], "(Set Type not found)", 0, 1)</f>
        <v/>
      </c>
      <c r="W519" s="28">
        <f>tbl_MTG_Set[[#This Row],[Released On]]+tbl_MTG_Set[[#This Row],[Sell Window Month End]]*365.25/12</f>
        <v/>
      </c>
      <c r="X519" s="28">
        <f>AND(NOW()&gt;=tbl_MTG_Set[[#This Row],[Sell Window Start]], NOW()&lt;=tbl_MTG_Set[[#This Row],[Sell Window End]])</f>
        <v/>
      </c>
      <c r="AG519" s="23" t="n"/>
      <c r="AH519" s="23" t="n"/>
      <c r="AJ519" s="23">
        <f t="array" ref="AJ519:AJ519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519" s="23">
        <f t="array" ref="AK519:AK519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519" s="24">
        <f>_xlfn.xlookup(tbl_MTG_Set[[#This Row],[Play Booster Box Product Id]], tbl_Product[Product Id], tbl_Product[Pack Size])</f>
        <v/>
      </c>
      <c r="AM519" s="23">
        <f>(tbl_MTG_Set[[#This Row],[Play Booster Box Cost]]+v_Item_Shipping_Cost_In)/tbl_MTG_Set[[#This Row],[Play Booster Box Size]]</f>
        <v/>
      </c>
      <c r="AN519" s="23" t="n"/>
      <c r="AO519" s="23" t="n"/>
      <c r="AP519" s="23" t="n"/>
      <c r="AQ519" s="23" t="n"/>
      <c r="AT519" s="23">
        <f>tbl_MTG_Set[[#This Row],[Play Booster Sell Price CardMarket]]*tbl_MTG_Set[[#This Row],[Play Booster Expected Market Value]]/tbl_MTG_Set[[#This Row],[Play Boost Sealed Market Value]]</f>
        <v/>
      </c>
    </row>
    <row r="520" ht="15" customHeight="1" s="20">
      <c r="A520" s="19" t="n">
        <v>361</v>
      </c>
      <c r="B520" s="19" t="inlineStr">
        <is>
          <t>Kaldheim Commander Tokens TKHC</t>
        </is>
      </c>
      <c r="C520" s="19" t="n">
        <v>8</v>
      </c>
      <c r="D520" s="28" t="n">
        <v>44232</v>
      </c>
      <c r="E520" s="19" t="inlineStr">
        <is>
          <t>Standard Expansion</t>
        </is>
      </c>
      <c r="F520" s="19" t="inlineStr">
        <is>
          <t>en es fr de it pt ja ko ru 汉语 漢語</t>
        </is>
      </c>
      <c r="G520" s="19" t="n">
        <v>668</v>
      </c>
      <c r="H520" s="19">
        <f>MONTH(NOW())+12*YEAR(NOW())-MONTH(tbl_MTG_Set[[#This Row],[Released On]])-12*YEAR(tbl_MTG_Set[[#This Row],[Released On]])</f>
        <v/>
      </c>
      <c r="I520" s="19">
        <f>_xlfn.xlookup(tbl_MTG_Set[[#This Row],[Type Name]], tbl_MTG_Set_Type[Set Type], tbl_MTG_Set_Type[Index], "(Set Type not found)")</f>
        <v/>
      </c>
      <c r="J520" s="19">
        <f>_xlfn.xlookup(tbl_MTG_Set[[#This Row],[Type Name]], tbl_MTG_Set_Type[Set Type], tbl_MTG_Set_Type[Buy Window Month Start], "(Set Type not found)")</f>
        <v/>
      </c>
      <c r="K520" s="28">
        <f>tbl_MTG_Set[[#This Row],[Released On]]+tbl_MTG_Set[[#This Row],[Buy Window Month Start]]*365.25/12</f>
        <v/>
      </c>
      <c r="L520" s="19">
        <f>_xlfn.xlookup(tbl_MTG_Set[[#This Row],[Type Name]], tbl_MTG_Set_Type[Set Type], tbl_MTG_Set_Type[Buy Window Month End], "(Set Type not found)", 0, 1)</f>
        <v/>
      </c>
      <c r="M520" s="28">
        <f>tbl_MTG_Set[[#This Row],[Released On]]+tbl_MTG_Set[[#This Row],[Buy Window Month End]]*365.25/12</f>
        <v/>
      </c>
      <c r="N520" s="28">
        <f>AND(NOW()&gt;=tbl_MTG_Set[[#This Row],[Buy Window Start]], NOW()&lt;=tbl_MTG_Set[[#This Row],[Buy Window End]])</f>
        <v/>
      </c>
      <c r="O520" s="19">
        <f>_xlfn.xlookup(tbl_MTG_Set[[#This Row],[Type Name]], tbl_MTG_Set_Type[Set Type], tbl_MTG_Set_Type[Heavy Printing Window Month Start], "(Set Type not found)", 0, 1)</f>
        <v/>
      </c>
      <c r="P520" s="28">
        <f>tbl_MTG_Set[[#This Row],[Released On]]+tbl_MTG_Set[[#This Row],[Heavy Printing Window Month Start]]*365.25/12</f>
        <v/>
      </c>
      <c r="Q520" s="19">
        <f>_xlfn.xlookup(tbl_MTG_Set[[#This Row],[Type Name]], tbl_MTG_Set_Type[Set Type], tbl_MTG_Set_Type[Heavy Printing Window Month End], "(Set Type not found)", 0, 1)</f>
        <v/>
      </c>
      <c r="R520" s="28">
        <f>tbl_MTG_Set[[#This Row],[Released On]]+tbl_MTG_Set[[#This Row],[Heavy Printing Window Month End]]*365.25/12</f>
        <v/>
      </c>
      <c r="S520" s="28">
        <f>AND(NOW()&gt;=tbl_MTG_Set[[#This Row],[Heavy Printing Window Start]], NOW()&lt;=tbl_MTG_Set[[#This Row],[Heavy Printing Window End]])</f>
        <v/>
      </c>
      <c r="T520" s="19">
        <f>_xlfn.xlookup(tbl_MTG_Set[[#This Row],[Type Name]], tbl_MTG_Set_Type[Set Type], tbl_MTG_Set_Type[Sell Window Month Start], "(Set Type not found)", 0, 1)</f>
        <v/>
      </c>
      <c r="U520" s="28">
        <f>tbl_MTG_Set[[#This Row],[Released On]]+tbl_MTG_Set[[#This Row],[Sell Window Month Start]]*365.25/12</f>
        <v/>
      </c>
      <c r="V520" s="19">
        <f>_xlfn.xlookup(tbl_MTG_Set[[#This Row],[Type Name]], tbl_MTG_Set_Type[Set Type], tbl_MTG_Set_Type[Sell Window Month End], "(Set Type not found)", 0, 1)</f>
        <v/>
      </c>
      <c r="W520" s="28">
        <f>tbl_MTG_Set[[#This Row],[Released On]]+tbl_MTG_Set[[#This Row],[Sell Window Month End]]*365.25/12</f>
        <v/>
      </c>
      <c r="X520" s="28">
        <f>AND(NOW()&gt;=tbl_MTG_Set[[#This Row],[Sell Window Start]], NOW()&lt;=tbl_MTG_Set[[#This Row],[Sell Window End]])</f>
        <v/>
      </c>
      <c r="AG520" s="23" t="n"/>
      <c r="AH520" s="23" t="n"/>
      <c r="AJ520" s="23">
        <f t="array" ref="AJ520:AJ520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520" s="23">
        <f t="array" ref="AK520:AK520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520" s="24">
        <f>_xlfn.xlookup(tbl_MTG_Set[[#This Row],[Play Booster Box Product Id]], tbl_Product[Product Id], tbl_Product[Pack Size])</f>
        <v/>
      </c>
      <c r="AM520" s="23">
        <f>(tbl_MTG_Set[[#This Row],[Play Booster Box Cost]]+v_Item_Shipping_Cost_In)/tbl_MTG_Set[[#This Row],[Play Booster Box Size]]</f>
        <v/>
      </c>
      <c r="AN520" s="23" t="n"/>
      <c r="AO520" s="23" t="n"/>
      <c r="AP520" s="23" t="n"/>
      <c r="AQ520" s="23" t="n"/>
      <c r="AT520" s="23">
        <f>tbl_MTG_Set[[#This Row],[Play Booster Sell Price CardMarket]]*tbl_MTG_Set[[#This Row],[Play Booster Expected Market Value]]/tbl_MTG_Set[[#This Row],[Play Boost Sealed Market Value]]</f>
        <v/>
      </c>
    </row>
    <row r="521" ht="15" customHeight="1" s="20">
      <c r="A521" s="19" t="n">
        <v>20</v>
      </c>
      <c r="B521" s="19" t="inlineStr">
        <is>
          <t>Marvel's Spider-Man SPM</t>
        </is>
      </c>
      <c r="C521" s="19" t="n">
        <v>286</v>
      </c>
      <c r="D521" s="28" t="n">
        <v>45926</v>
      </c>
      <c r="E521" s="19" t="inlineStr">
        <is>
          <t>Universes Beyond</t>
        </is>
      </c>
      <c r="F521" s="19" t="inlineStr">
        <is>
          <t>en es fr de it pt ja ko ru 汉语 漢語</t>
        </is>
      </c>
      <c r="G521" s="19" t="n">
        <v>21</v>
      </c>
      <c r="H521" s="19">
        <f>MONTH(NOW())+12*YEAR(NOW())-MONTH(tbl_MTG_Set[[#This Row],[Released On]])-12*YEAR(tbl_MTG_Set[[#This Row],[Released On]])</f>
        <v/>
      </c>
      <c r="I521" s="19">
        <f>_xlfn.xlookup(tbl_MTG_Set[[#This Row],[Type Name]], tbl_MTG_Set_Type[Set Type], tbl_MTG_Set_Type[Index], "(Set Type not found)")</f>
        <v/>
      </c>
      <c r="J521" s="19">
        <f>_xlfn.xlookup(tbl_MTG_Set[[#This Row],[Type Name]], tbl_MTG_Set_Type[Set Type], tbl_MTG_Set_Type[Buy Window Month Start], "(Set Type not found)")</f>
        <v/>
      </c>
      <c r="K521" s="28">
        <f>tbl_MTG_Set[[#This Row],[Released On]]+tbl_MTG_Set[[#This Row],[Buy Window Month Start]]*365.25/12</f>
        <v/>
      </c>
      <c r="L521" s="19">
        <f>_xlfn.xlookup(tbl_MTG_Set[[#This Row],[Type Name]], tbl_MTG_Set_Type[Set Type], tbl_MTG_Set_Type[Buy Window Month End], "(Set Type not found)", 0, 1)</f>
        <v/>
      </c>
      <c r="M521" s="28">
        <f>tbl_MTG_Set[[#This Row],[Released On]]+tbl_MTG_Set[[#This Row],[Buy Window Month End]]*365.25/12</f>
        <v/>
      </c>
      <c r="N521" s="28">
        <f>AND(NOW()&gt;=tbl_MTG_Set[[#This Row],[Buy Window Start]], NOW()&lt;=tbl_MTG_Set[[#This Row],[Buy Window End]])</f>
        <v/>
      </c>
      <c r="O521" s="19">
        <f>_xlfn.xlookup(tbl_MTG_Set[[#This Row],[Type Name]], tbl_MTG_Set_Type[Set Type], tbl_MTG_Set_Type[Heavy Printing Window Month Start], "(Set Type not found)", 0, 1)</f>
        <v/>
      </c>
      <c r="P521" s="28">
        <f>tbl_MTG_Set[[#This Row],[Released On]]+tbl_MTG_Set[[#This Row],[Heavy Printing Window Month Start]]*365.25/12</f>
        <v/>
      </c>
      <c r="Q521" s="19">
        <f>_xlfn.xlookup(tbl_MTG_Set[[#This Row],[Type Name]], tbl_MTG_Set_Type[Set Type], tbl_MTG_Set_Type[Heavy Printing Window Month End], "(Set Type not found)", 0, 1)</f>
        <v/>
      </c>
      <c r="R521" s="28">
        <f>tbl_MTG_Set[[#This Row],[Released On]]+tbl_MTG_Set[[#This Row],[Heavy Printing Window Month End]]*365.25/12</f>
        <v/>
      </c>
      <c r="S521" s="28">
        <f>AND(NOW()&gt;=tbl_MTG_Set[[#This Row],[Heavy Printing Window Start]], NOW()&lt;=tbl_MTG_Set[[#This Row],[Heavy Printing Window End]])</f>
        <v/>
      </c>
      <c r="T521" s="19">
        <f>_xlfn.xlookup(tbl_MTG_Set[[#This Row],[Type Name]], tbl_MTG_Set_Type[Set Type], tbl_MTG_Set_Type[Sell Window Month Start], "(Set Type not found)", 0, 1)</f>
        <v/>
      </c>
      <c r="U521" s="28">
        <f>tbl_MTG_Set[[#This Row],[Released On]]+tbl_MTG_Set[[#This Row],[Sell Window Month Start]]*365.25/12</f>
        <v/>
      </c>
      <c r="V521" s="19">
        <f>_xlfn.xlookup(tbl_MTG_Set[[#This Row],[Type Name]], tbl_MTG_Set_Type[Set Type], tbl_MTG_Set_Type[Sell Window Month End], "(Set Type not found)", 0, 1)</f>
        <v/>
      </c>
      <c r="W521" s="28">
        <f>tbl_MTG_Set[[#This Row],[Released On]]+tbl_MTG_Set[[#This Row],[Sell Window Month End]]*365.25/12</f>
        <v/>
      </c>
      <c r="X521" s="28">
        <f>AND(NOW()&gt;=tbl_MTG_Set[[#This Row],[Sell Window Start]], NOW()&lt;=tbl_MTG_Set[[#This Row],[Sell Window End]])</f>
        <v/>
      </c>
      <c r="Y521" s="23" t="n">
        <v>91</v>
      </c>
      <c r="Z521" s="23" t="n">
        <v>150</v>
      </c>
      <c r="AA521" s="23" t="n">
        <v>100</v>
      </c>
      <c r="AC521" s="23" t="n">
        <v>135</v>
      </c>
      <c r="AD521" s="23">
        <f>(Y521+96/20)/30</f>
        <v/>
      </c>
      <c r="AE521" s="23">
        <f>(Z521+96/20)/30</f>
        <v/>
      </c>
      <c r="AF521" s="23">
        <f>($AA$630+96/20)/30</f>
        <v/>
      </c>
      <c r="AG521" s="23" t="n"/>
      <c r="AH521" s="23" t="n"/>
      <c r="AI521" s="24" t="n">
        <v>64</v>
      </c>
      <c r="AJ521" s="23">
        <f t="array" ref="AJ521:AJ521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521" s="23">
        <f t="array" ref="AK521:AK521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521" s="24">
        <f>_xlfn.xlookup(tbl_MTG_Set[[#This Row],[Play Booster Box Product Id]], tbl_Product[Product Id], tbl_Product[Pack Size])</f>
        <v/>
      </c>
      <c r="AM521" s="23">
        <f>(tbl_MTG_Set[[#This Row],[Play Booster Box Cost]]+v_Item_Shipping_Cost_In)/tbl_MTG_Set[[#This Row],[Play Booster Box Size]]</f>
        <v/>
      </c>
      <c r="AN521" s="23" t="n">
        <v>3.87</v>
      </c>
      <c r="AO521" s="23" t="n">
        <v>6.5</v>
      </c>
      <c r="AP521" s="23">
        <f>IF(ISERROR(tbl_MTG_Set[[#This Row],[Play Booster Sell Price CardMarket]]-tbl_MTG_Set[[#This Row],[Play Booster Cost]]-v_Item_Shipping_Cost_Out), -999, tbl_MTG_Set[[#This Row],[Play Booster Sell Price CardMarket]]-tbl_MTG_Set[[#This Row],[Play Booster Cost]]-v_Item_Shipping_Cost_Out)</f>
        <v/>
      </c>
      <c r="AQ521" s="19" t="inlineStr">
        <is>
          <t>https://www.mtgstocks.com/sets/2262-marvels-spider-man#ev</t>
        </is>
      </c>
      <c r="AT521" s="23">
        <f>tbl_MTG_Set[[#This Row],[Play Booster Sell Price CardMarket]]*tbl_MTG_Set[[#This Row],[Play Booster Expected Market Value]]/tbl_MTG_Set[[#This Row],[Play Boost Sealed Market Value]]</f>
        <v/>
      </c>
    </row>
    <row r="522" ht="15" customHeight="1" s="20">
      <c r="A522" s="19" t="n">
        <v>358</v>
      </c>
      <c r="B522" s="19" t="inlineStr">
        <is>
          <t>Kaldheim Minigames MKHM</t>
        </is>
      </c>
      <c r="C522" s="19" t="n">
        <v>5</v>
      </c>
      <c r="D522" s="28" t="n">
        <v>44232</v>
      </c>
      <c r="E522" s="19" t="inlineStr">
        <is>
          <t>Standard Expansion</t>
        </is>
      </c>
      <c r="F522" s="19" t="inlineStr">
        <is>
          <t>en es fr de it pt ja ko ru 汉语 漢語</t>
        </is>
      </c>
      <c r="G522" s="19" t="n">
        <v>662</v>
      </c>
      <c r="H522" s="19">
        <f>MONTH(NOW())+12*YEAR(NOW())-MONTH(tbl_MTG_Set[[#This Row],[Released On]])-12*YEAR(tbl_MTG_Set[[#This Row],[Released On]])</f>
        <v/>
      </c>
      <c r="I522" s="19">
        <f>_xlfn.xlookup(tbl_MTG_Set[[#This Row],[Type Name]], tbl_MTG_Set_Type[Set Type], tbl_MTG_Set_Type[Index], "(Set Type not found)")</f>
        <v/>
      </c>
      <c r="J522" s="19">
        <f>_xlfn.xlookup(tbl_MTG_Set[[#This Row],[Type Name]], tbl_MTG_Set_Type[Set Type], tbl_MTG_Set_Type[Buy Window Month Start], "(Set Type not found)")</f>
        <v/>
      </c>
      <c r="K522" s="28">
        <f>tbl_MTG_Set[[#This Row],[Released On]]+tbl_MTG_Set[[#This Row],[Buy Window Month Start]]*365.25/12</f>
        <v/>
      </c>
      <c r="L522" s="19">
        <f>_xlfn.xlookup(tbl_MTG_Set[[#This Row],[Type Name]], tbl_MTG_Set_Type[Set Type], tbl_MTG_Set_Type[Buy Window Month End], "(Set Type not found)", 0, 1)</f>
        <v/>
      </c>
      <c r="M522" s="28">
        <f>tbl_MTG_Set[[#This Row],[Released On]]+tbl_MTG_Set[[#This Row],[Buy Window Month End]]*365.25/12</f>
        <v/>
      </c>
      <c r="N522" s="28">
        <f>AND(NOW()&gt;=tbl_MTG_Set[[#This Row],[Buy Window Start]], NOW()&lt;=tbl_MTG_Set[[#This Row],[Buy Window End]])</f>
        <v/>
      </c>
      <c r="O522" s="19">
        <f>_xlfn.xlookup(tbl_MTG_Set[[#This Row],[Type Name]], tbl_MTG_Set_Type[Set Type], tbl_MTG_Set_Type[Heavy Printing Window Month Start], "(Set Type not found)", 0, 1)</f>
        <v/>
      </c>
      <c r="P522" s="28">
        <f>tbl_MTG_Set[[#This Row],[Released On]]+tbl_MTG_Set[[#This Row],[Heavy Printing Window Month Start]]*365.25/12</f>
        <v/>
      </c>
      <c r="Q522" s="19">
        <f>_xlfn.xlookup(tbl_MTG_Set[[#This Row],[Type Name]], tbl_MTG_Set_Type[Set Type], tbl_MTG_Set_Type[Heavy Printing Window Month End], "(Set Type not found)", 0, 1)</f>
        <v/>
      </c>
      <c r="R522" s="28">
        <f>tbl_MTG_Set[[#This Row],[Released On]]+tbl_MTG_Set[[#This Row],[Heavy Printing Window Month End]]*365.25/12</f>
        <v/>
      </c>
      <c r="S522" s="28">
        <f>AND(NOW()&gt;=tbl_MTG_Set[[#This Row],[Heavy Printing Window Start]], NOW()&lt;=tbl_MTG_Set[[#This Row],[Heavy Printing Window End]])</f>
        <v/>
      </c>
      <c r="T522" s="19">
        <f>_xlfn.xlookup(tbl_MTG_Set[[#This Row],[Type Name]], tbl_MTG_Set_Type[Set Type], tbl_MTG_Set_Type[Sell Window Month Start], "(Set Type not found)", 0, 1)</f>
        <v/>
      </c>
      <c r="U522" s="28">
        <f>tbl_MTG_Set[[#This Row],[Released On]]+tbl_MTG_Set[[#This Row],[Sell Window Month Start]]*365.25/12</f>
        <v/>
      </c>
      <c r="V522" s="19">
        <f>_xlfn.xlookup(tbl_MTG_Set[[#This Row],[Type Name]], tbl_MTG_Set_Type[Set Type], tbl_MTG_Set_Type[Sell Window Month End], "(Set Type not found)", 0, 1)</f>
        <v/>
      </c>
      <c r="W522" s="28">
        <f>tbl_MTG_Set[[#This Row],[Released On]]+tbl_MTG_Set[[#This Row],[Sell Window Month End]]*365.25/12</f>
        <v/>
      </c>
      <c r="X522" s="28">
        <f>AND(NOW()&gt;=tbl_MTG_Set[[#This Row],[Sell Window Start]], NOW()&lt;=tbl_MTG_Set[[#This Row],[Sell Window End]])</f>
        <v/>
      </c>
      <c r="AG522" s="23" t="n"/>
      <c r="AH522" s="23" t="n"/>
      <c r="AJ522" s="23">
        <f t="array" ref="AJ522:AJ522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522" s="23">
        <f t="array" ref="AK522:AK522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522" s="24">
        <f>_xlfn.xlookup(tbl_MTG_Set[[#This Row],[Play Booster Box Product Id]], tbl_Product[Product Id], tbl_Product[Pack Size])</f>
        <v/>
      </c>
      <c r="AM522" s="23">
        <f>(tbl_MTG_Set[[#This Row],[Play Booster Box Cost]]+v_Item_Shipping_Cost_In)/tbl_MTG_Set[[#This Row],[Play Booster Box Size]]</f>
        <v/>
      </c>
      <c r="AN522" s="23" t="n"/>
      <c r="AO522" s="23" t="n"/>
      <c r="AP522" s="23" t="n"/>
      <c r="AQ522" s="23" t="n"/>
      <c r="AT522" s="23">
        <f>tbl_MTG_Set[[#This Row],[Play Booster Sell Price CardMarket]]*tbl_MTG_Set[[#This Row],[Play Booster Expected Market Value]]/tbl_MTG_Set[[#This Row],[Play Boost Sealed Market Value]]</f>
        <v/>
      </c>
    </row>
    <row r="523" ht="15" customHeight="1" s="20">
      <c r="A523" s="19" t="n">
        <v>356</v>
      </c>
      <c r="B523" s="19" t="inlineStr">
        <is>
          <t>Kaldheim Promos PKHM</t>
        </is>
      </c>
      <c r="C523" s="19" t="n">
        <v>158</v>
      </c>
      <c r="D523" s="28" t="n">
        <v>44232</v>
      </c>
      <c r="E523" s="19" t="inlineStr">
        <is>
          <t>Standard Expansion</t>
        </is>
      </c>
      <c r="F523" s="19" t="inlineStr">
        <is>
          <t>en es fr de it pt ja ko ru 汉语 漢語</t>
        </is>
      </c>
      <c r="G523" s="19" t="n">
        <v>658</v>
      </c>
      <c r="H523" s="19">
        <f>MONTH(NOW())+12*YEAR(NOW())-MONTH(tbl_MTG_Set[[#This Row],[Released On]])-12*YEAR(tbl_MTG_Set[[#This Row],[Released On]])</f>
        <v/>
      </c>
      <c r="I523" s="19">
        <f>_xlfn.xlookup(tbl_MTG_Set[[#This Row],[Type Name]], tbl_MTG_Set_Type[Set Type], tbl_MTG_Set_Type[Index], "(Set Type not found)")</f>
        <v/>
      </c>
      <c r="J523" s="19">
        <f>_xlfn.xlookup(tbl_MTG_Set[[#This Row],[Type Name]], tbl_MTG_Set_Type[Set Type], tbl_MTG_Set_Type[Buy Window Month Start], "(Set Type not found)")</f>
        <v/>
      </c>
      <c r="K523" s="28">
        <f>tbl_MTG_Set[[#This Row],[Released On]]+tbl_MTG_Set[[#This Row],[Buy Window Month Start]]*365.25/12</f>
        <v/>
      </c>
      <c r="L523" s="19">
        <f>_xlfn.xlookup(tbl_MTG_Set[[#This Row],[Type Name]], tbl_MTG_Set_Type[Set Type], tbl_MTG_Set_Type[Buy Window Month End], "(Set Type not found)", 0, 1)</f>
        <v/>
      </c>
      <c r="M523" s="28">
        <f>tbl_MTG_Set[[#This Row],[Released On]]+tbl_MTG_Set[[#This Row],[Buy Window Month End]]*365.25/12</f>
        <v/>
      </c>
      <c r="N523" s="28">
        <f>AND(NOW()&gt;=tbl_MTG_Set[[#This Row],[Buy Window Start]], NOW()&lt;=tbl_MTG_Set[[#This Row],[Buy Window End]])</f>
        <v/>
      </c>
      <c r="O523" s="19">
        <f>_xlfn.xlookup(tbl_MTG_Set[[#This Row],[Type Name]], tbl_MTG_Set_Type[Set Type], tbl_MTG_Set_Type[Heavy Printing Window Month Start], "(Set Type not found)", 0, 1)</f>
        <v/>
      </c>
      <c r="P523" s="28">
        <f>tbl_MTG_Set[[#This Row],[Released On]]+tbl_MTG_Set[[#This Row],[Heavy Printing Window Month Start]]*365.25/12</f>
        <v/>
      </c>
      <c r="Q523" s="19">
        <f>_xlfn.xlookup(tbl_MTG_Set[[#This Row],[Type Name]], tbl_MTG_Set_Type[Set Type], tbl_MTG_Set_Type[Heavy Printing Window Month End], "(Set Type not found)", 0, 1)</f>
        <v/>
      </c>
      <c r="R523" s="28">
        <f>tbl_MTG_Set[[#This Row],[Released On]]+tbl_MTG_Set[[#This Row],[Heavy Printing Window Month End]]*365.25/12</f>
        <v/>
      </c>
      <c r="S523" s="28">
        <f>AND(NOW()&gt;=tbl_MTG_Set[[#This Row],[Heavy Printing Window Start]], NOW()&lt;=tbl_MTG_Set[[#This Row],[Heavy Printing Window End]])</f>
        <v/>
      </c>
      <c r="T523" s="19">
        <f>_xlfn.xlookup(tbl_MTG_Set[[#This Row],[Type Name]], tbl_MTG_Set_Type[Set Type], tbl_MTG_Set_Type[Sell Window Month Start], "(Set Type not found)", 0, 1)</f>
        <v/>
      </c>
      <c r="U523" s="28">
        <f>tbl_MTG_Set[[#This Row],[Released On]]+tbl_MTG_Set[[#This Row],[Sell Window Month Start]]*365.25/12</f>
        <v/>
      </c>
      <c r="V523" s="19">
        <f>_xlfn.xlookup(tbl_MTG_Set[[#This Row],[Type Name]], tbl_MTG_Set_Type[Set Type], tbl_MTG_Set_Type[Sell Window Month End], "(Set Type not found)", 0, 1)</f>
        <v/>
      </c>
      <c r="W523" s="28">
        <f>tbl_MTG_Set[[#This Row],[Released On]]+tbl_MTG_Set[[#This Row],[Sell Window Month End]]*365.25/12</f>
        <v/>
      </c>
      <c r="X523" s="28">
        <f>AND(NOW()&gt;=tbl_MTG_Set[[#This Row],[Sell Window Start]], NOW()&lt;=tbl_MTG_Set[[#This Row],[Sell Window End]])</f>
        <v/>
      </c>
      <c r="AG523" s="23" t="n"/>
      <c r="AH523" s="23" t="n"/>
      <c r="AJ523" s="23">
        <f t="array" ref="AJ523:AJ523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523" s="23">
        <f t="array" ref="AK523:AK523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523" s="24">
        <f>_xlfn.xlookup(tbl_MTG_Set[[#This Row],[Play Booster Box Product Id]], tbl_Product[Product Id], tbl_Product[Pack Size])</f>
        <v/>
      </c>
      <c r="AM523" s="23">
        <f>(tbl_MTG_Set[[#This Row],[Play Booster Box Cost]]+v_Item_Shipping_Cost_In)/tbl_MTG_Set[[#This Row],[Play Booster Box Size]]</f>
        <v/>
      </c>
      <c r="AN523" s="23" t="n"/>
      <c r="AO523" s="23" t="n"/>
      <c r="AP523" s="23" t="n"/>
      <c r="AQ523" s="23" t="n"/>
      <c r="AT523" s="23">
        <f>tbl_MTG_Set[[#This Row],[Play Booster Sell Price CardMarket]]*tbl_MTG_Set[[#This Row],[Play Booster Expected Market Value]]/tbl_MTG_Set[[#This Row],[Play Boost Sealed Market Value]]</f>
        <v/>
      </c>
    </row>
    <row r="524" ht="15" customHeight="1" s="20">
      <c r="A524" s="19" t="n">
        <v>359</v>
      </c>
      <c r="B524" s="19" t="inlineStr">
        <is>
          <t>Kaldheim Substitute Cards SKHM</t>
        </is>
      </c>
      <c r="C524" s="19" t="n">
        <v>9</v>
      </c>
      <c r="D524" s="28" t="n">
        <v>44232</v>
      </c>
      <c r="E524" s="19" t="inlineStr">
        <is>
          <t>Standard Expansion</t>
        </is>
      </c>
      <c r="F524" s="19" t="inlineStr">
        <is>
          <t>en es fr de it pt ja ko ru 汉语 漢語</t>
        </is>
      </c>
      <c r="G524" s="19" t="n">
        <v>664</v>
      </c>
      <c r="H524" s="19">
        <f>MONTH(NOW())+12*YEAR(NOW())-MONTH(tbl_MTG_Set[[#This Row],[Released On]])-12*YEAR(tbl_MTG_Set[[#This Row],[Released On]])</f>
        <v/>
      </c>
      <c r="I524" s="19">
        <f>_xlfn.xlookup(tbl_MTG_Set[[#This Row],[Type Name]], tbl_MTG_Set_Type[Set Type], tbl_MTG_Set_Type[Index], "(Set Type not found)")</f>
        <v/>
      </c>
      <c r="J524" s="19">
        <f>_xlfn.xlookup(tbl_MTG_Set[[#This Row],[Type Name]], tbl_MTG_Set_Type[Set Type], tbl_MTG_Set_Type[Buy Window Month Start], "(Set Type not found)")</f>
        <v/>
      </c>
      <c r="K524" s="28">
        <f>tbl_MTG_Set[[#This Row],[Released On]]+tbl_MTG_Set[[#This Row],[Buy Window Month Start]]*365.25/12</f>
        <v/>
      </c>
      <c r="L524" s="19">
        <f>_xlfn.xlookup(tbl_MTG_Set[[#This Row],[Type Name]], tbl_MTG_Set_Type[Set Type], tbl_MTG_Set_Type[Buy Window Month End], "(Set Type not found)", 0, 1)</f>
        <v/>
      </c>
      <c r="M524" s="28">
        <f>tbl_MTG_Set[[#This Row],[Released On]]+tbl_MTG_Set[[#This Row],[Buy Window Month End]]*365.25/12</f>
        <v/>
      </c>
      <c r="N524" s="28">
        <f>AND(NOW()&gt;=tbl_MTG_Set[[#This Row],[Buy Window Start]], NOW()&lt;=tbl_MTG_Set[[#This Row],[Buy Window End]])</f>
        <v/>
      </c>
      <c r="O524" s="19">
        <f>_xlfn.xlookup(tbl_MTG_Set[[#This Row],[Type Name]], tbl_MTG_Set_Type[Set Type], tbl_MTG_Set_Type[Heavy Printing Window Month Start], "(Set Type not found)", 0, 1)</f>
        <v/>
      </c>
      <c r="P524" s="28">
        <f>tbl_MTG_Set[[#This Row],[Released On]]+tbl_MTG_Set[[#This Row],[Heavy Printing Window Month Start]]*365.25/12</f>
        <v/>
      </c>
      <c r="Q524" s="19">
        <f>_xlfn.xlookup(tbl_MTG_Set[[#This Row],[Type Name]], tbl_MTG_Set_Type[Set Type], tbl_MTG_Set_Type[Heavy Printing Window Month End], "(Set Type not found)", 0, 1)</f>
        <v/>
      </c>
      <c r="R524" s="28">
        <f>tbl_MTG_Set[[#This Row],[Released On]]+tbl_MTG_Set[[#This Row],[Heavy Printing Window Month End]]*365.25/12</f>
        <v/>
      </c>
      <c r="S524" s="28">
        <f>AND(NOW()&gt;=tbl_MTG_Set[[#This Row],[Heavy Printing Window Start]], NOW()&lt;=tbl_MTG_Set[[#This Row],[Heavy Printing Window End]])</f>
        <v/>
      </c>
      <c r="T524" s="19">
        <f>_xlfn.xlookup(tbl_MTG_Set[[#This Row],[Type Name]], tbl_MTG_Set_Type[Set Type], tbl_MTG_Set_Type[Sell Window Month Start], "(Set Type not found)", 0, 1)</f>
        <v/>
      </c>
      <c r="U524" s="28">
        <f>tbl_MTG_Set[[#This Row],[Released On]]+tbl_MTG_Set[[#This Row],[Sell Window Month Start]]*365.25/12</f>
        <v/>
      </c>
      <c r="V524" s="19">
        <f>_xlfn.xlookup(tbl_MTG_Set[[#This Row],[Type Name]], tbl_MTG_Set_Type[Set Type], tbl_MTG_Set_Type[Sell Window Month End], "(Set Type not found)", 0, 1)</f>
        <v/>
      </c>
      <c r="W524" s="28">
        <f>tbl_MTG_Set[[#This Row],[Released On]]+tbl_MTG_Set[[#This Row],[Sell Window Month End]]*365.25/12</f>
        <v/>
      </c>
      <c r="X524" s="28">
        <f>AND(NOW()&gt;=tbl_MTG_Set[[#This Row],[Sell Window Start]], NOW()&lt;=tbl_MTG_Set[[#This Row],[Sell Window End]])</f>
        <v/>
      </c>
      <c r="AG524" s="23" t="n"/>
      <c r="AH524" s="23" t="n"/>
      <c r="AJ524" s="23">
        <f t="array" ref="AJ524:AJ524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524" s="23">
        <f t="array" ref="AK524:AK524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524" s="24">
        <f>_xlfn.xlookup(tbl_MTG_Set[[#This Row],[Play Booster Box Product Id]], tbl_Product[Product Id], tbl_Product[Pack Size])</f>
        <v/>
      </c>
      <c r="AM524" s="23">
        <f>(tbl_MTG_Set[[#This Row],[Play Booster Box Cost]]+v_Item_Shipping_Cost_In)/tbl_MTG_Set[[#This Row],[Play Booster Box Size]]</f>
        <v/>
      </c>
      <c r="AN524" s="23" t="n"/>
      <c r="AO524" s="23" t="n"/>
      <c r="AP524" s="23" t="n"/>
      <c r="AQ524" s="23" t="n"/>
      <c r="AT524" s="23">
        <f>tbl_MTG_Set[[#This Row],[Play Booster Sell Price CardMarket]]*tbl_MTG_Set[[#This Row],[Play Booster Expected Market Value]]/tbl_MTG_Set[[#This Row],[Play Boost Sealed Market Value]]</f>
        <v/>
      </c>
    </row>
    <row r="525" ht="15" customHeight="1" s="20">
      <c r="A525" s="19" t="n">
        <v>357</v>
      </c>
      <c r="B525" s="19" t="inlineStr">
        <is>
          <t>Kaldheim Tokens TKHM</t>
        </is>
      </c>
      <c r="C525" s="19" t="n">
        <v>23</v>
      </c>
      <c r="D525" s="28" t="n">
        <v>44232</v>
      </c>
      <c r="E525" s="19" t="inlineStr">
        <is>
          <t>Standard Expansion</t>
        </is>
      </c>
      <c r="F525" s="19" t="inlineStr">
        <is>
          <t>en es fr de it pt ja ko ru 汉语 漢語</t>
        </is>
      </c>
      <c r="G525" s="19" t="n">
        <v>660</v>
      </c>
      <c r="H525" s="19">
        <f>MONTH(NOW())+12*YEAR(NOW())-MONTH(tbl_MTG_Set[[#This Row],[Released On]])-12*YEAR(tbl_MTG_Set[[#This Row],[Released On]])</f>
        <v/>
      </c>
      <c r="I525" s="19">
        <f>_xlfn.xlookup(tbl_MTG_Set[[#This Row],[Type Name]], tbl_MTG_Set_Type[Set Type], tbl_MTG_Set_Type[Index], "(Set Type not found)")</f>
        <v/>
      </c>
      <c r="J525" s="19">
        <f>_xlfn.xlookup(tbl_MTG_Set[[#This Row],[Type Name]], tbl_MTG_Set_Type[Set Type], tbl_MTG_Set_Type[Buy Window Month Start], "(Set Type not found)")</f>
        <v/>
      </c>
      <c r="K525" s="28">
        <f>tbl_MTG_Set[[#This Row],[Released On]]+tbl_MTG_Set[[#This Row],[Buy Window Month Start]]*365.25/12</f>
        <v/>
      </c>
      <c r="L525" s="19">
        <f>_xlfn.xlookup(tbl_MTG_Set[[#This Row],[Type Name]], tbl_MTG_Set_Type[Set Type], tbl_MTG_Set_Type[Buy Window Month End], "(Set Type not found)", 0, 1)</f>
        <v/>
      </c>
      <c r="M525" s="28">
        <f>tbl_MTG_Set[[#This Row],[Released On]]+tbl_MTG_Set[[#This Row],[Buy Window Month End]]*365.25/12</f>
        <v/>
      </c>
      <c r="N525" s="28">
        <f>AND(NOW()&gt;=tbl_MTG_Set[[#This Row],[Buy Window Start]], NOW()&lt;=tbl_MTG_Set[[#This Row],[Buy Window End]])</f>
        <v/>
      </c>
      <c r="O525" s="19">
        <f>_xlfn.xlookup(tbl_MTG_Set[[#This Row],[Type Name]], tbl_MTG_Set_Type[Set Type], tbl_MTG_Set_Type[Heavy Printing Window Month Start], "(Set Type not found)", 0, 1)</f>
        <v/>
      </c>
      <c r="P525" s="28">
        <f>tbl_MTG_Set[[#This Row],[Released On]]+tbl_MTG_Set[[#This Row],[Heavy Printing Window Month Start]]*365.25/12</f>
        <v/>
      </c>
      <c r="Q525" s="19">
        <f>_xlfn.xlookup(tbl_MTG_Set[[#This Row],[Type Name]], tbl_MTG_Set_Type[Set Type], tbl_MTG_Set_Type[Heavy Printing Window Month End], "(Set Type not found)", 0, 1)</f>
        <v/>
      </c>
      <c r="R525" s="28">
        <f>tbl_MTG_Set[[#This Row],[Released On]]+tbl_MTG_Set[[#This Row],[Heavy Printing Window Month End]]*365.25/12</f>
        <v/>
      </c>
      <c r="S525" s="28">
        <f>AND(NOW()&gt;=tbl_MTG_Set[[#This Row],[Heavy Printing Window Start]], NOW()&lt;=tbl_MTG_Set[[#This Row],[Heavy Printing Window End]])</f>
        <v/>
      </c>
      <c r="T525" s="19">
        <f>_xlfn.xlookup(tbl_MTG_Set[[#This Row],[Type Name]], tbl_MTG_Set_Type[Set Type], tbl_MTG_Set_Type[Sell Window Month Start], "(Set Type not found)", 0, 1)</f>
        <v/>
      </c>
      <c r="U525" s="28">
        <f>tbl_MTG_Set[[#This Row],[Released On]]+tbl_MTG_Set[[#This Row],[Sell Window Month Start]]*365.25/12</f>
        <v/>
      </c>
      <c r="V525" s="19">
        <f>_xlfn.xlookup(tbl_MTG_Set[[#This Row],[Type Name]], tbl_MTG_Set_Type[Set Type], tbl_MTG_Set_Type[Sell Window Month End], "(Set Type not found)", 0, 1)</f>
        <v/>
      </c>
      <c r="W525" s="28">
        <f>tbl_MTG_Set[[#This Row],[Released On]]+tbl_MTG_Set[[#This Row],[Sell Window Month End]]*365.25/12</f>
        <v/>
      </c>
      <c r="X525" s="28">
        <f>AND(NOW()&gt;=tbl_MTG_Set[[#This Row],[Sell Window Start]], NOW()&lt;=tbl_MTG_Set[[#This Row],[Sell Window End]])</f>
        <v/>
      </c>
      <c r="AG525" s="23" t="n"/>
      <c r="AH525" s="23" t="n"/>
      <c r="AJ525" s="23">
        <f t="array" ref="AJ525:AJ525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525" s="23">
        <f t="array" ref="AK525:AK525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525" s="24">
        <f>_xlfn.xlookup(tbl_MTG_Set[[#This Row],[Play Booster Box Product Id]], tbl_Product[Product Id], tbl_Product[Pack Size])</f>
        <v/>
      </c>
      <c r="AM525" s="23">
        <f>(tbl_MTG_Set[[#This Row],[Play Booster Box Cost]]+v_Item_Shipping_Cost_In)/tbl_MTG_Set[[#This Row],[Play Booster Box Size]]</f>
        <v/>
      </c>
      <c r="AN525" s="23" t="n"/>
      <c r="AO525" s="23" t="n"/>
      <c r="AP525" s="23" t="n"/>
      <c r="AQ525" s="23" t="n"/>
      <c r="AT525" s="23">
        <f>tbl_MTG_Set[[#This Row],[Play Booster Sell Price CardMarket]]*tbl_MTG_Set[[#This Row],[Play Booster Expected Market Value]]/tbl_MTG_Set[[#This Row],[Play Boost Sealed Market Value]]</f>
        <v/>
      </c>
    </row>
    <row r="526" ht="15" customHeight="1" s="20">
      <c r="A526" s="19" t="n">
        <v>291</v>
      </c>
      <c r="B526" s="19" t="inlineStr">
        <is>
          <t>Kamigawa: Neon Dynasty Minigames MNEO</t>
        </is>
      </c>
      <c r="C526" s="19" t="n">
        <v>3</v>
      </c>
      <c r="D526" s="28" t="n">
        <v>44610</v>
      </c>
      <c r="E526" s="19" t="inlineStr">
        <is>
          <t>Standard Expansion</t>
        </is>
      </c>
      <c r="F526" s="19" t="inlineStr">
        <is>
          <t>en es fr de it pt ja ko ru 汉语 漢語</t>
        </is>
      </c>
      <c r="G526" s="19" t="n">
        <v>528</v>
      </c>
      <c r="H526" s="19">
        <f>MONTH(NOW())+12*YEAR(NOW())-MONTH(tbl_MTG_Set[[#This Row],[Released On]])-12*YEAR(tbl_MTG_Set[[#This Row],[Released On]])</f>
        <v/>
      </c>
      <c r="I526" s="19">
        <f>_xlfn.xlookup(tbl_MTG_Set[[#This Row],[Type Name]], tbl_MTG_Set_Type[Set Type], tbl_MTG_Set_Type[Index], "(Set Type not found)")</f>
        <v/>
      </c>
      <c r="J526" s="19">
        <f>_xlfn.xlookup(tbl_MTG_Set[[#This Row],[Type Name]], tbl_MTG_Set_Type[Set Type], tbl_MTG_Set_Type[Buy Window Month Start], "(Set Type not found)")</f>
        <v/>
      </c>
      <c r="K526" s="28">
        <f>tbl_MTG_Set[[#This Row],[Released On]]+tbl_MTG_Set[[#This Row],[Buy Window Month Start]]*365.25/12</f>
        <v/>
      </c>
      <c r="L526" s="19">
        <f>_xlfn.xlookup(tbl_MTG_Set[[#This Row],[Type Name]], tbl_MTG_Set_Type[Set Type], tbl_MTG_Set_Type[Buy Window Month End], "(Set Type not found)", 0, 1)</f>
        <v/>
      </c>
      <c r="M526" s="28">
        <f>tbl_MTG_Set[[#This Row],[Released On]]+tbl_MTG_Set[[#This Row],[Buy Window Month End]]*365.25/12</f>
        <v/>
      </c>
      <c r="N526" s="28">
        <f>AND(NOW()&gt;=tbl_MTG_Set[[#This Row],[Buy Window Start]], NOW()&lt;=tbl_MTG_Set[[#This Row],[Buy Window End]])</f>
        <v/>
      </c>
      <c r="O526" s="19">
        <f>_xlfn.xlookup(tbl_MTG_Set[[#This Row],[Type Name]], tbl_MTG_Set_Type[Set Type], tbl_MTG_Set_Type[Heavy Printing Window Month Start], "(Set Type not found)", 0, 1)</f>
        <v/>
      </c>
      <c r="P526" s="28">
        <f>tbl_MTG_Set[[#This Row],[Released On]]+tbl_MTG_Set[[#This Row],[Heavy Printing Window Month Start]]*365.25/12</f>
        <v/>
      </c>
      <c r="Q526" s="19">
        <f>_xlfn.xlookup(tbl_MTG_Set[[#This Row],[Type Name]], tbl_MTG_Set_Type[Set Type], tbl_MTG_Set_Type[Heavy Printing Window Month End], "(Set Type not found)", 0, 1)</f>
        <v/>
      </c>
      <c r="R526" s="28">
        <f>tbl_MTG_Set[[#This Row],[Released On]]+tbl_MTG_Set[[#This Row],[Heavy Printing Window Month End]]*365.25/12</f>
        <v/>
      </c>
      <c r="S526" s="28">
        <f>AND(NOW()&gt;=tbl_MTG_Set[[#This Row],[Heavy Printing Window Start]], NOW()&lt;=tbl_MTG_Set[[#This Row],[Heavy Printing Window End]])</f>
        <v/>
      </c>
      <c r="T526" s="19">
        <f>_xlfn.xlookup(tbl_MTG_Set[[#This Row],[Type Name]], tbl_MTG_Set_Type[Set Type], tbl_MTG_Set_Type[Sell Window Month Start], "(Set Type not found)", 0, 1)</f>
        <v/>
      </c>
      <c r="U526" s="28">
        <f>tbl_MTG_Set[[#This Row],[Released On]]+tbl_MTG_Set[[#This Row],[Sell Window Month Start]]*365.25/12</f>
        <v/>
      </c>
      <c r="V526" s="19">
        <f>_xlfn.xlookup(tbl_MTG_Set[[#This Row],[Type Name]], tbl_MTG_Set_Type[Set Type], tbl_MTG_Set_Type[Sell Window Month End], "(Set Type not found)", 0, 1)</f>
        <v/>
      </c>
      <c r="W526" s="28">
        <f>tbl_MTG_Set[[#This Row],[Released On]]+tbl_MTG_Set[[#This Row],[Sell Window Month End]]*365.25/12</f>
        <v/>
      </c>
      <c r="X526" s="28">
        <f>AND(NOW()&gt;=tbl_MTG_Set[[#This Row],[Sell Window Start]], NOW()&lt;=tbl_MTG_Set[[#This Row],[Sell Window End]])</f>
        <v/>
      </c>
      <c r="AG526" s="23" t="n"/>
      <c r="AH526" s="23" t="n"/>
      <c r="AJ526" s="23">
        <f t="array" ref="AJ526:AJ526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526" s="23">
        <f t="array" ref="AK526:AK526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526" s="24">
        <f>_xlfn.xlookup(tbl_MTG_Set[[#This Row],[Play Booster Box Product Id]], tbl_Product[Product Id], tbl_Product[Pack Size])</f>
        <v/>
      </c>
      <c r="AM526" s="23">
        <f>(tbl_MTG_Set[[#This Row],[Play Booster Box Cost]]+v_Item_Shipping_Cost_In)/tbl_MTG_Set[[#This Row],[Play Booster Box Size]]</f>
        <v/>
      </c>
      <c r="AN526" s="23" t="n"/>
      <c r="AO526" s="23" t="n"/>
      <c r="AP526" s="23" t="n"/>
      <c r="AQ526" s="23" t="n"/>
      <c r="AT526" s="23">
        <f>tbl_MTG_Set[[#This Row],[Play Booster Sell Price CardMarket]]*tbl_MTG_Set[[#This Row],[Play Booster Expected Market Value]]/tbl_MTG_Set[[#This Row],[Play Boost Sealed Market Value]]</f>
        <v/>
      </c>
    </row>
    <row r="527" ht="15" customHeight="1" s="20">
      <c r="A527" s="19" t="n">
        <v>73</v>
      </c>
      <c r="B527" s="19" t="inlineStr">
        <is>
          <t>Foundations FDN</t>
        </is>
      </c>
      <c r="C527" s="19" t="n">
        <v>730</v>
      </c>
      <c r="D527" s="28" t="n">
        <v>45611</v>
      </c>
      <c r="E527" s="19" t="inlineStr">
        <is>
          <t>Standard Expansion</t>
        </is>
      </c>
      <c r="F527" s="19" t="inlineStr">
        <is>
          <t>en es fr de it pt ja ko ru 汉语 漢語</t>
        </is>
      </c>
      <c r="G527" s="19" t="n">
        <v>92</v>
      </c>
      <c r="H527" s="19">
        <f>MONTH(NOW())+12*YEAR(NOW())-MONTH(tbl_MTG_Set[[#This Row],[Released On]])-12*YEAR(tbl_MTG_Set[[#This Row],[Released On]])</f>
        <v/>
      </c>
      <c r="I527" s="19">
        <f>_xlfn.xlookup(tbl_MTG_Set[[#This Row],[Type Name]], tbl_MTG_Set_Type[Set Type], tbl_MTG_Set_Type[Index], "(Set Type not found)")</f>
        <v/>
      </c>
      <c r="J527" s="19">
        <f>_xlfn.xlookup(tbl_MTG_Set[[#This Row],[Type Name]], tbl_MTG_Set_Type[Set Type], tbl_MTG_Set_Type[Buy Window Month Start], "(Set Type not found)")</f>
        <v/>
      </c>
      <c r="K527" s="28">
        <f>tbl_MTG_Set[[#This Row],[Released On]]+tbl_MTG_Set[[#This Row],[Buy Window Month Start]]*365.25/12</f>
        <v/>
      </c>
      <c r="L527" s="19">
        <f>_xlfn.xlookup(tbl_MTG_Set[[#This Row],[Type Name]], tbl_MTG_Set_Type[Set Type], tbl_MTG_Set_Type[Buy Window Month End], "(Set Type not found)", 0, 1)</f>
        <v/>
      </c>
      <c r="M527" s="28">
        <f>tbl_MTG_Set[[#This Row],[Released On]]+tbl_MTG_Set[[#This Row],[Buy Window Month End]]*365.25/12</f>
        <v/>
      </c>
      <c r="N527" s="28">
        <f>AND(NOW()&gt;=tbl_MTG_Set[[#This Row],[Buy Window Start]], NOW()&lt;=tbl_MTG_Set[[#This Row],[Buy Window End]])</f>
        <v/>
      </c>
      <c r="O527" s="19">
        <f>_xlfn.xlookup(tbl_MTG_Set[[#This Row],[Type Name]], tbl_MTG_Set_Type[Set Type], tbl_MTG_Set_Type[Heavy Printing Window Month Start], "(Set Type not found)", 0, 1)</f>
        <v/>
      </c>
      <c r="P527" s="28">
        <f>tbl_MTG_Set[[#This Row],[Released On]]+tbl_MTG_Set[[#This Row],[Heavy Printing Window Month Start]]*365.25/12</f>
        <v/>
      </c>
      <c r="Q527" s="19">
        <f>_xlfn.xlookup(tbl_MTG_Set[[#This Row],[Type Name]], tbl_MTG_Set_Type[Set Type], tbl_MTG_Set_Type[Heavy Printing Window Month End], "(Set Type not found)", 0, 1)</f>
        <v/>
      </c>
      <c r="R527" s="28">
        <f>tbl_MTG_Set[[#This Row],[Released On]]+tbl_MTG_Set[[#This Row],[Heavy Printing Window Month End]]*365.25/12</f>
        <v/>
      </c>
      <c r="S527" s="28">
        <f>AND(NOW()&gt;=tbl_MTG_Set[[#This Row],[Heavy Printing Window Start]], NOW()&lt;=tbl_MTG_Set[[#This Row],[Heavy Printing Window End]])</f>
        <v/>
      </c>
      <c r="T527" s="19">
        <f>_xlfn.xlookup(tbl_MTG_Set[[#This Row],[Type Name]], tbl_MTG_Set_Type[Set Type], tbl_MTG_Set_Type[Sell Window Month Start], "(Set Type not found)", 0, 1)</f>
        <v/>
      </c>
      <c r="U527" s="28">
        <f>tbl_MTG_Set[[#This Row],[Released On]]+tbl_MTG_Set[[#This Row],[Sell Window Month Start]]*365.25/12</f>
        <v/>
      </c>
      <c r="V527" s="19">
        <f>_xlfn.xlookup(tbl_MTG_Set[[#This Row],[Type Name]], tbl_MTG_Set_Type[Set Type], tbl_MTG_Set_Type[Sell Window Month End], "(Set Type not found)", 0, 1)</f>
        <v/>
      </c>
      <c r="W527" s="28">
        <f>tbl_MTG_Set[[#This Row],[Released On]]+tbl_MTG_Set[[#This Row],[Sell Window Month End]]*365.25/12</f>
        <v/>
      </c>
      <c r="X527" s="28">
        <f>AND(NOW()&gt;=tbl_MTG_Set[[#This Row],[Sell Window Start]], NOW()&lt;=tbl_MTG_Set[[#This Row],[Sell Window End]])</f>
        <v/>
      </c>
      <c r="Y527" s="23" t="n">
        <v>144</v>
      </c>
      <c r="Z527" s="23" t="n">
        <v>130</v>
      </c>
      <c r="AB527" s="23">
        <f>140-96/20</f>
        <v/>
      </c>
      <c r="AC527" s="23" t="n">
        <v>119</v>
      </c>
      <c r="AD527" s="23">
        <f>(Y527+96/20)/30</f>
        <v/>
      </c>
      <c r="AE527" s="23">
        <f>(Z527+96/20)/30</f>
        <v/>
      </c>
      <c r="AF527" s="23">
        <f>(AA527+96/20)/30</f>
        <v/>
      </c>
      <c r="AG527" s="23">
        <f>(AB527+96/20)/30</f>
        <v/>
      </c>
      <c r="AH527" s="23">
        <f>(AC527+96/20)/30</f>
        <v/>
      </c>
      <c r="AI527" s="24" t="n">
        <v>61</v>
      </c>
      <c r="AJ527" s="23">
        <f t="array" ref="AJ527:AJ527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527" s="23">
        <f t="array" ref="AK527:AK527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527" s="24">
        <f>_xlfn.xlookup(tbl_MTG_Set[[#This Row],[Play Booster Box Product Id]], tbl_Product[Product Id], tbl_Product[Pack Size])</f>
        <v/>
      </c>
      <c r="AM527" s="23">
        <f>(tbl_MTG_Set[[#This Row],[Play Booster Box Cost]]+v_Item_Shipping_Cost_In)/tbl_MTG_Set[[#This Row],[Play Booster Box Size]]</f>
        <v/>
      </c>
      <c r="AN527" s="23" t="n">
        <v>5</v>
      </c>
      <c r="AO527" s="23" t="n">
        <v>5</v>
      </c>
      <c r="AP527" s="23">
        <f>IF(ISERROR(tbl_MTG_Set[[#This Row],[Play Booster Sell Price CardMarket]]-tbl_MTG_Set[[#This Row],[Play Booster Cost]]-v_Item_Shipping_Cost_Out), -999, tbl_MTG_Set[[#This Row],[Play Booster Sell Price CardMarket]]-tbl_MTG_Set[[#This Row],[Play Booster Cost]]-v_Item_Shipping_Cost_Out)</f>
        <v/>
      </c>
      <c r="AQ527" s="23" t="n"/>
      <c r="AT527" s="23">
        <f>tbl_MTG_Set[[#This Row],[Play Booster Sell Price CardMarket]]*tbl_MTG_Set[[#This Row],[Play Booster Expected Market Value]]/tbl_MTG_Set[[#This Row],[Play Boost Sealed Market Value]]</f>
        <v/>
      </c>
    </row>
    <row r="528" ht="15" customHeight="1" s="20">
      <c r="A528" s="19" t="n">
        <v>288</v>
      </c>
      <c r="B528" s="19" t="inlineStr">
        <is>
          <t>Kamigawa: Neon Dynasty Promos PNEO</t>
        </is>
      </c>
      <c r="C528" s="19" t="n">
        <v>148</v>
      </c>
      <c r="D528" s="28" t="n">
        <v>44610</v>
      </c>
      <c r="E528" s="19" t="inlineStr">
        <is>
          <t>Standard Expansion</t>
        </is>
      </c>
      <c r="F528" s="19" t="inlineStr">
        <is>
          <t>en es fr de it pt ja ko ru 汉语 漢語</t>
        </is>
      </c>
      <c r="G528" s="19" t="n">
        <v>522</v>
      </c>
      <c r="H528" s="19">
        <f>MONTH(NOW())+12*YEAR(NOW())-MONTH(tbl_MTG_Set[[#This Row],[Released On]])-12*YEAR(tbl_MTG_Set[[#This Row],[Released On]])</f>
        <v/>
      </c>
      <c r="I528" s="19">
        <f>_xlfn.xlookup(tbl_MTG_Set[[#This Row],[Type Name]], tbl_MTG_Set_Type[Set Type], tbl_MTG_Set_Type[Index], "(Set Type not found)")</f>
        <v/>
      </c>
      <c r="J528" s="19">
        <f>_xlfn.xlookup(tbl_MTG_Set[[#This Row],[Type Name]], tbl_MTG_Set_Type[Set Type], tbl_MTG_Set_Type[Buy Window Month Start], "(Set Type not found)")</f>
        <v/>
      </c>
      <c r="K528" s="28">
        <f>tbl_MTG_Set[[#This Row],[Released On]]+tbl_MTG_Set[[#This Row],[Buy Window Month Start]]*365.25/12</f>
        <v/>
      </c>
      <c r="L528" s="19">
        <f>_xlfn.xlookup(tbl_MTG_Set[[#This Row],[Type Name]], tbl_MTG_Set_Type[Set Type], tbl_MTG_Set_Type[Buy Window Month End], "(Set Type not found)", 0, 1)</f>
        <v/>
      </c>
      <c r="M528" s="28">
        <f>tbl_MTG_Set[[#This Row],[Released On]]+tbl_MTG_Set[[#This Row],[Buy Window Month End]]*365.25/12</f>
        <v/>
      </c>
      <c r="N528" s="28">
        <f>AND(NOW()&gt;=tbl_MTG_Set[[#This Row],[Buy Window Start]], NOW()&lt;=tbl_MTG_Set[[#This Row],[Buy Window End]])</f>
        <v/>
      </c>
      <c r="O528" s="19">
        <f>_xlfn.xlookup(tbl_MTG_Set[[#This Row],[Type Name]], tbl_MTG_Set_Type[Set Type], tbl_MTG_Set_Type[Heavy Printing Window Month Start], "(Set Type not found)", 0, 1)</f>
        <v/>
      </c>
      <c r="P528" s="28">
        <f>tbl_MTG_Set[[#This Row],[Released On]]+tbl_MTG_Set[[#This Row],[Heavy Printing Window Month Start]]*365.25/12</f>
        <v/>
      </c>
      <c r="Q528" s="19">
        <f>_xlfn.xlookup(tbl_MTG_Set[[#This Row],[Type Name]], tbl_MTG_Set_Type[Set Type], tbl_MTG_Set_Type[Heavy Printing Window Month End], "(Set Type not found)", 0, 1)</f>
        <v/>
      </c>
      <c r="R528" s="28">
        <f>tbl_MTG_Set[[#This Row],[Released On]]+tbl_MTG_Set[[#This Row],[Heavy Printing Window Month End]]*365.25/12</f>
        <v/>
      </c>
      <c r="S528" s="28">
        <f>AND(NOW()&gt;=tbl_MTG_Set[[#This Row],[Heavy Printing Window Start]], NOW()&lt;=tbl_MTG_Set[[#This Row],[Heavy Printing Window End]])</f>
        <v/>
      </c>
      <c r="T528" s="19">
        <f>_xlfn.xlookup(tbl_MTG_Set[[#This Row],[Type Name]], tbl_MTG_Set_Type[Set Type], tbl_MTG_Set_Type[Sell Window Month Start], "(Set Type not found)", 0, 1)</f>
        <v/>
      </c>
      <c r="U528" s="28">
        <f>tbl_MTG_Set[[#This Row],[Released On]]+tbl_MTG_Set[[#This Row],[Sell Window Month Start]]*365.25/12</f>
        <v/>
      </c>
      <c r="V528" s="19">
        <f>_xlfn.xlookup(tbl_MTG_Set[[#This Row],[Type Name]], tbl_MTG_Set_Type[Set Type], tbl_MTG_Set_Type[Sell Window Month End], "(Set Type not found)", 0, 1)</f>
        <v/>
      </c>
      <c r="W528" s="28">
        <f>tbl_MTG_Set[[#This Row],[Released On]]+tbl_MTG_Set[[#This Row],[Sell Window Month End]]*365.25/12</f>
        <v/>
      </c>
      <c r="X528" s="28">
        <f>AND(NOW()&gt;=tbl_MTG_Set[[#This Row],[Sell Window Start]], NOW()&lt;=tbl_MTG_Set[[#This Row],[Sell Window End]])</f>
        <v/>
      </c>
      <c r="AG528" s="23" t="n"/>
      <c r="AH528" s="23" t="n"/>
      <c r="AJ528" s="23">
        <f t="array" ref="AJ528:AJ528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528" s="23">
        <f t="array" ref="AK528:AK528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528" s="24">
        <f>_xlfn.xlookup(tbl_MTG_Set[[#This Row],[Play Booster Box Product Id]], tbl_Product[Product Id], tbl_Product[Pack Size])</f>
        <v/>
      </c>
      <c r="AM528" s="23">
        <f>(tbl_MTG_Set[[#This Row],[Play Booster Box Cost]]+v_Item_Shipping_Cost_In)/tbl_MTG_Set[[#This Row],[Play Booster Box Size]]</f>
        <v/>
      </c>
      <c r="AN528" s="23" t="n"/>
      <c r="AO528" s="23" t="n"/>
      <c r="AP528" s="23" t="n"/>
      <c r="AQ528" s="23" t="n"/>
      <c r="AT528" s="23">
        <f>tbl_MTG_Set[[#This Row],[Play Booster Sell Price CardMarket]]*tbl_MTG_Set[[#This Row],[Play Booster Expected Market Value]]/tbl_MTG_Set[[#This Row],[Play Boost Sealed Market Value]]</f>
        <v/>
      </c>
    </row>
    <row r="529" ht="15" customHeight="1" s="20">
      <c r="A529" s="19" t="n">
        <v>292</v>
      </c>
      <c r="B529" s="19" t="inlineStr">
        <is>
          <t>Kamigawa: Neon Dynasty Substitute Cards SNEO</t>
        </is>
      </c>
      <c r="C529" s="19" t="n">
        <v>9</v>
      </c>
      <c r="D529" s="28" t="n">
        <v>44610</v>
      </c>
      <c r="E529" s="19" t="inlineStr">
        <is>
          <t>Standard Expansion</t>
        </is>
      </c>
      <c r="F529" s="19" t="inlineStr">
        <is>
          <t>en es fr de it pt ja ko ru 汉语 漢語</t>
        </is>
      </c>
      <c r="G529" s="19" t="n">
        <v>530</v>
      </c>
      <c r="H529" s="19">
        <f>MONTH(NOW())+12*YEAR(NOW())-MONTH(tbl_MTG_Set[[#This Row],[Released On]])-12*YEAR(tbl_MTG_Set[[#This Row],[Released On]])</f>
        <v/>
      </c>
      <c r="I529" s="19">
        <f>_xlfn.xlookup(tbl_MTG_Set[[#This Row],[Type Name]], tbl_MTG_Set_Type[Set Type], tbl_MTG_Set_Type[Index], "(Set Type not found)")</f>
        <v/>
      </c>
      <c r="J529" s="19">
        <f>_xlfn.xlookup(tbl_MTG_Set[[#This Row],[Type Name]], tbl_MTG_Set_Type[Set Type], tbl_MTG_Set_Type[Buy Window Month Start], "(Set Type not found)")</f>
        <v/>
      </c>
      <c r="K529" s="28">
        <f>tbl_MTG_Set[[#This Row],[Released On]]+tbl_MTG_Set[[#This Row],[Buy Window Month Start]]*365.25/12</f>
        <v/>
      </c>
      <c r="L529" s="19">
        <f>_xlfn.xlookup(tbl_MTG_Set[[#This Row],[Type Name]], tbl_MTG_Set_Type[Set Type], tbl_MTG_Set_Type[Buy Window Month End], "(Set Type not found)", 0, 1)</f>
        <v/>
      </c>
      <c r="M529" s="28">
        <f>tbl_MTG_Set[[#This Row],[Released On]]+tbl_MTG_Set[[#This Row],[Buy Window Month End]]*365.25/12</f>
        <v/>
      </c>
      <c r="N529" s="28">
        <f>AND(NOW()&gt;=tbl_MTG_Set[[#This Row],[Buy Window Start]], NOW()&lt;=tbl_MTG_Set[[#This Row],[Buy Window End]])</f>
        <v/>
      </c>
      <c r="O529" s="19">
        <f>_xlfn.xlookup(tbl_MTG_Set[[#This Row],[Type Name]], tbl_MTG_Set_Type[Set Type], tbl_MTG_Set_Type[Heavy Printing Window Month Start], "(Set Type not found)", 0, 1)</f>
        <v/>
      </c>
      <c r="P529" s="28">
        <f>tbl_MTG_Set[[#This Row],[Released On]]+tbl_MTG_Set[[#This Row],[Heavy Printing Window Month Start]]*365.25/12</f>
        <v/>
      </c>
      <c r="Q529" s="19">
        <f>_xlfn.xlookup(tbl_MTG_Set[[#This Row],[Type Name]], tbl_MTG_Set_Type[Set Type], tbl_MTG_Set_Type[Heavy Printing Window Month End], "(Set Type not found)", 0, 1)</f>
        <v/>
      </c>
      <c r="R529" s="28">
        <f>tbl_MTG_Set[[#This Row],[Released On]]+tbl_MTG_Set[[#This Row],[Heavy Printing Window Month End]]*365.25/12</f>
        <v/>
      </c>
      <c r="S529" s="28">
        <f>AND(NOW()&gt;=tbl_MTG_Set[[#This Row],[Heavy Printing Window Start]], NOW()&lt;=tbl_MTG_Set[[#This Row],[Heavy Printing Window End]])</f>
        <v/>
      </c>
      <c r="T529" s="19">
        <f>_xlfn.xlookup(tbl_MTG_Set[[#This Row],[Type Name]], tbl_MTG_Set_Type[Set Type], tbl_MTG_Set_Type[Sell Window Month Start], "(Set Type not found)", 0, 1)</f>
        <v/>
      </c>
      <c r="U529" s="28">
        <f>tbl_MTG_Set[[#This Row],[Released On]]+tbl_MTG_Set[[#This Row],[Sell Window Month Start]]*365.25/12</f>
        <v/>
      </c>
      <c r="V529" s="19">
        <f>_xlfn.xlookup(tbl_MTG_Set[[#This Row],[Type Name]], tbl_MTG_Set_Type[Set Type], tbl_MTG_Set_Type[Sell Window Month End], "(Set Type not found)", 0, 1)</f>
        <v/>
      </c>
      <c r="W529" s="28">
        <f>tbl_MTG_Set[[#This Row],[Released On]]+tbl_MTG_Set[[#This Row],[Sell Window Month End]]*365.25/12</f>
        <v/>
      </c>
      <c r="X529" s="28">
        <f>AND(NOW()&gt;=tbl_MTG_Set[[#This Row],[Sell Window Start]], NOW()&lt;=tbl_MTG_Set[[#This Row],[Sell Window End]])</f>
        <v/>
      </c>
      <c r="AG529" s="23" t="n"/>
      <c r="AH529" s="23" t="n"/>
      <c r="AJ529" s="23">
        <f t="array" ref="AJ529:AJ529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529" s="23">
        <f t="array" ref="AK529:AK529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529" s="24">
        <f>_xlfn.xlookup(tbl_MTG_Set[[#This Row],[Play Booster Box Product Id]], tbl_Product[Product Id], tbl_Product[Pack Size])</f>
        <v/>
      </c>
      <c r="AM529" s="23">
        <f>(tbl_MTG_Set[[#This Row],[Play Booster Box Cost]]+v_Item_Shipping_Cost_In)/tbl_MTG_Set[[#This Row],[Play Booster Box Size]]</f>
        <v/>
      </c>
      <c r="AN529" s="23" t="n"/>
      <c r="AO529" s="23" t="n"/>
      <c r="AP529" s="23" t="n"/>
      <c r="AQ529" s="23" t="n"/>
      <c r="AT529" s="23">
        <f>tbl_MTG_Set[[#This Row],[Play Booster Sell Price CardMarket]]*tbl_MTG_Set[[#This Row],[Play Booster Expected Market Value]]/tbl_MTG_Set[[#This Row],[Play Boost Sealed Market Value]]</f>
        <v/>
      </c>
    </row>
    <row r="530" ht="15" customHeight="1" s="20">
      <c r="A530" s="19" t="n">
        <v>289</v>
      </c>
      <c r="B530" s="19" t="inlineStr">
        <is>
          <t>Kamigawa: Neon Dynasty Tokens TNEO</t>
        </is>
      </c>
      <c r="C530" s="19" t="n">
        <v>19</v>
      </c>
      <c r="D530" s="28" t="n">
        <v>44610</v>
      </c>
      <c r="E530" s="19" t="inlineStr">
        <is>
          <t>Standard Expansion</t>
        </is>
      </c>
      <c r="F530" s="19" t="inlineStr">
        <is>
          <t>en es fr de it pt ja ko ru 汉语 漢語</t>
        </is>
      </c>
      <c r="G530" s="19" t="n">
        <v>524</v>
      </c>
      <c r="H530" s="19">
        <f>MONTH(NOW())+12*YEAR(NOW())-MONTH(tbl_MTG_Set[[#This Row],[Released On]])-12*YEAR(tbl_MTG_Set[[#This Row],[Released On]])</f>
        <v/>
      </c>
      <c r="I530" s="19">
        <f>_xlfn.xlookup(tbl_MTG_Set[[#This Row],[Type Name]], tbl_MTG_Set_Type[Set Type], tbl_MTG_Set_Type[Index], "(Set Type not found)")</f>
        <v/>
      </c>
      <c r="J530" s="19">
        <f>_xlfn.xlookup(tbl_MTG_Set[[#This Row],[Type Name]], tbl_MTG_Set_Type[Set Type], tbl_MTG_Set_Type[Buy Window Month Start], "(Set Type not found)")</f>
        <v/>
      </c>
      <c r="K530" s="28">
        <f>tbl_MTG_Set[[#This Row],[Released On]]+tbl_MTG_Set[[#This Row],[Buy Window Month Start]]*365.25/12</f>
        <v/>
      </c>
      <c r="L530" s="19">
        <f>_xlfn.xlookup(tbl_MTG_Set[[#This Row],[Type Name]], tbl_MTG_Set_Type[Set Type], tbl_MTG_Set_Type[Buy Window Month End], "(Set Type not found)", 0, 1)</f>
        <v/>
      </c>
      <c r="M530" s="28">
        <f>tbl_MTG_Set[[#This Row],[Released On]]+tbl_MTG_Set[[#This Row],[Buy Window Month End]]*365.25/12</f>
        <v/>
      </c>
      <c r="N530" s="28">
        <f>AND(NOW()&gt;=tbl_MTG_Set[[#This Row],[Buy Window Start]], NOW()&lt;=tbl_MTG_Set[[#This Row],[Buy Window End]])</f>
        <v/>
      </c>
      <c r="O530" s="19">
        <f>_xlfn.xlookup(tbl_MTG_Set[[#This Row],[Type Name]], tbl_MTG_Set_Type[Set Type], tbl_MTG_Set_Type[Heavy Printing Window Month Start], "(Set Type not found)", 0, 1)</f>
        <v/>
      </c>
      <c r="P530" s="28">
        <f>tbl_MTG_Set[[#This Row],[Released On]]+tbl_MTG_Set[[#This Row],[Heavy Printing Window Month Start]]*365.25/12</f>
        <v/>
      </c>
      <c r="Q530" s="19">
        <f>_xlfn.xlookup(tbl_MTG_Set[[#This Row],[Type Name]], tbl_MTG_Set_Type[Set Type], tbl_MTG_Set_Type[Heavy Printing Window Month End], "(Set Type not found)", 0, 1)</f>
        <v/>
      </c>
      <c r="R530" s="28">
        <f>tbl_MTG_Set[[#This Row],[Released On]]+tbl_MTG_Set[[#This Row],[Heavy Printing Window Month End]]*365.25/12</f>
        <v/>
      </c>
      <c r="S530" s="28">
        <f>AND(NOW()&gt;=tbl_MTG_Set[[#This Row],[Heavy Printing Window Start]], NOW()&lt;=tbl_MTG_Set[[#This Row],[Heavy Printing Window End]])</f>
        <v/>
      </c>
      <c r="T530" s="19">
        <f>_xlfn.xlookup(tbl_MTG_Set[[#This Row],[Type Name]], tbl_MTG_Set_Type[Set Type], tbl_MTG_Set_Type[Sell Window Month Start], "(Set Type not found)", 0, 1)</f>
        <v/>
      </c>
      <c r="U530" s="28">
        <f>tbl_MTG_Set[[#This Row],[Released On]]+tbl_MTG_Set[[#This Row],[Sell Window Month Start]]*365.25/12</f>
        <v/>
      </c>
      <c r="V530" s="19">
        <f>_xlfn.xlookup(tbl_MTG_Set[[#This Row],[Type Name]], tbl_MTG_Set_Type[Set Type], tbl_MTG_Set_Type[Sell Window Month End], "(Set Type not found)", 0, 1)</f>
        <v/>
      </c>
      <c r="W530" s="28">
        <f>tbl_MTG_Set[[#This Row],[Released On]]+tbl_MTG_Set[[#This Row],[Sell Window Month End]]*365.25/12</f>
        <v/>
      </c>
      <c r="X530" s="28">
        <f>AND(NOW()&gt;=tbl_MTG_Set[[#This Row],[Sell Window Start]], NOW()&lt;=tbl_MTG_Set[[#This Row],[Sell Window End]])</f>
        <v/>
      </c>
      <c r="AG530" s="23" t="n"/>
      <c r="AH530" s="23" t="n"/>
      <c r="AJ530" s="23">
        <f t="array" ref="AJ530:AJ530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530" s="23">
        <f t="array" ref="AK530:AK530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530" s="24">
        <f>_xlfn.xlookup(tbl_MTG_Set[[#This Row],[Play Booster Box Product Id]], tbl_Product[Product Id], tbl_Product[Pack Size])</f>
        <v/>
      </c>
      <c r="AM530" s="23">
        <f>(tbl_MTG_Set[[#This Row],[Play Booster Box Cost]]+v_Item_Shipping_Cost_In)/tbl_MTG_Set[[#This Row],[Play Booster Box Size]]</f>
        <v/>
      </c>
      <c r="AN530" s="23" t="n"/>
      <c r="AO530" s="23" t="n"/>
      <c r="AP530" s="23" t="n"/>
      <c r="AQ530" s="23" t="n"/>
      <c r="AT530" s="23">
        <f>tbl_MTG_Set[[#This Row],[Play Booster Sell Price CardMarket]]*tbl_MTG_Set[[#This Row],[Play Booster Expected Market Value]]/tbl_MTG_Set[[#This Row],[Play Boost Sealed Market Value]]</f>
        <v/>
      </c>
    </row>
    <row r="531" ht="15" customHeight="1" s="20">
      <c r="A531" s="19" t="n">
        <v>625</v>
      </c>
      <c r="B531" s="19" t="inlineStr">
        <is>
          <t>Khans of Tarkir KTK</t>
        </is>
      </c>
      <c r="C531" s="19" t="n">
        <v>293</v>
      </c>
      <c r="D531" s="28" t="n">
        <v>41908</v>
      </c>
      <c r="F531" s="19" t="inlineStr">
        <is>
          <t>en es fr de it pt ja ko ru 汉语 漢語</t>
        </is>
      </c>
      <c r="G531" s="19" t="n">
        <v>1196</v>
      </c>
      <c r="H531" s="19">
        <f>MONTH(NOW())+12*YEAR(NOW())-MONTH(tbl_MTG_Set[[#This Row],[Released On]])-12*YEAR(tbl_MTG_Set[[#This Row],[Released On]])</f>
        <v/>
      </c>
      <c r="I531" s="19">
        <f>_xlfn.xlookup(tbl_MTG_Set[[#This Row],[Type Name]], tbl_MTG_Set_Type[Set Type], tbl_MTG_Set_Type[Index], "(Set Type not found)")</f>
        <v/>
      </c>
      <c r="J531" s="19">
        <f>_xlfn.xlookup(tbl_MTG_Set[[#This Row],[Type Name]], tbl_MTG_Set_Type[Set Type], tbl_MTG_Set_Type[Buy Window Month Start], "(Set Type not found)")</f>
        <v/>
      </c>
      <c r="K531" s="28">
        <f>tbl_MTG_Set[[#This Row],[Released On]]+tbl_MTG_Set[[#This Row],[Buy Window Month Start]]*365.25/12</f>
        <v/>
      </c>
      <c r="L531" s="19">
        <f>_xlfn.xlookup(tbl_MTG_Set[[#This Row],[Type Name]], tbl_MTG_Set_Type[Set Type], tbl_MTG_Set_Type[Buy Window Month End], "(Set Type not found)", 0, 1)</f>
        <v/>
      </c>
      <c r="M531" s="28">
        <f>tbl_MTG_Set[[#This Row],[Released On]]+tbl_MTG_Set[[#This Row],[Buy Window Month End]]*365.25/12</f>
        <v/>
      </c>
      <c r="N531" s="28">
        <f>AND(NOW()&gt;=tbl_MTG_Set[[#This Row],[Buy Window Start]], NOW()&lt;=tbl_MTG_Set[[#This Row],[Buy Window End]])</f>
        <v/>
      </c>
      <c r="O531" s="19">
        <f>_xlfn.xlookup(tbl_MTG_Set[[#This Row],[Type Name]], tbl_MTG_Set_Type[Set Type], tbl_MTG_Set_Type[Heavy Printing Window Month Start], "(Set Type not found)", 0, 1)</f>
        <v/>
      </c>
      <c r="P531" s="28">
        <f>tbl_MTG_Set[[#This Row],[Released On]]+tbl_MTG_Set[[#This Row],[Heavy Printing Window Month Start]]*365.25/12</f>
        <v/>
      </c>
      <c r="Q531" s="19">
        <f>_xlfn.xlookup(tbl_MTG_Set[[#This Row],[Type Name]], tbl_MTG_Set_Type[Set Type], tbl_MTG_Set_Type[Heavy Printing Window Month End], "(Set Type not found)", 0, 1)</f>
        <v/>
      </c>
      <c r="R531" s="28">
        <f>tbl_MTG_Set[[#This Row],[Released On]]+tbl_MTG_Set[[#This Row],[Heavy Printing Window Month End]]*365.25/12</f>
        <v/>
      </c>
      <c r="S531" s="28">
        <f>AND(NOW()&gt;=tbl_MTG_Set[[#This Row],[Heavy Printing Window Start]], NOW()&lt;=tbl_MTG_Set[[#This Row],[Heavy Printing Window End]])</f>
        <v/>
      </c>
      <c r="T531" s="19">
        <f>_xlfn.xlookup(tbl_MTG_Set[[#This Row],[Type Name]], tbl_MTG_Set_Type[Set Type], tbl_MTG_Set_Type[Sell Window Month Start], "(Set Type not found)", 0, 1)</f>
        <v/>
      </c>
      <c r="U531" s="28">
        <f>tbl_MTG_Set[[#This Row],[Released On]]+tbl_MTG_Set[[#This Row],[Sell Window Month Start]]*365.25/12</f>
        <v/>
      </c>
      <c r="V531" s="19">
        <f>_xlfn.xlookup(tbl_MTG_Set[[#This Row],[Type Name]], tbl_MTG_Set_Type[Set Type], tbl_MTG_Set_Type[Sell Window Month End], "(Set Type not found)", 0, 1)</f>
        <v/>
      </c>
      <c r="W531" s="28">
        <f>tbl_MTG_Set[[#This Row],[Released On]]+tbl_MTG_Set[[#This Row],[Sell Window Month End]]*365.25/12</f>
        <v/>
      </c>
      <c r="X531" s="28">
        <f>AND(NOW()&gt;=tbl_MTG_Set[[#This Row],[Sell Window Start]], NOW()&lt;=tbl_MTG_Set[[#This Row],[Sell Window End]])</f>
        <v/>
      </c>
      <c r="AG531" s="23" t="n"/>
      <c r="AH531" s="23" t="n"/>
      <c r="AJ531" s="23">
        <f t="array" ref="AJ531:AJ531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531" s="23">
        <f t="array" ref="AK531:AK531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531" s="24">
        <f>_xlfn.xlookup(tbl_MTG_Set[[#This Row],[Play Booster Box Product Id]], tbl_Product[Product Id], tbl_Product[Pack Size])</f>
        <v/>
      </c>
      <c r="AM531" s="23">
        <f>(tbl_MTG_Set[[#This Row],[Play Booster Box Cost]]+v_Item_Shipping_Cost_In)/tbl_MTG_Set[[#This Row],[Play Booster Box Size]]</f>
        <v/>
      </c>
      <c r="AN531" s="23" t="n"/>
      <c r="AO531" s="23" t="n"/>
      <c r="AP531" s="23" t="n"/>
      <c r="AQ531" s="23" t="n"/>
      <c r="AT531" s="23">
        <f>tbl_MTG_Set[[#This Row],[Play Booster Sell Price CardMarket]]*tbl_MTG_Set[[#This Row],[Play Booster Expected Market Value]]/tbl_MTG_Set[[#This Row],[Play Boost Sealed Market Value]]</f>
        <v/>
      </c>
    </row>
    <row r="532" ht="15" customHeight="1" s="20">
      <c r="A532" s="19" t="n">
        <v>626</v>
      </c>
      <c r="B532" s="19" t="inlineStr">
        <is>
          <t>Khans of Tarkir Promos PKTK</t>
        </is>
      </c>
      <c r="C532" s="19" t="n">
        <v>56</v>
      </c>
      <c r="D532" s="28" t="n">
        <v>41908</v>
      </c>
      <c r="F532" s="19" t="inlineStr">
        <is>
          <t>en es fr de it pt ja ko ru 汉语 漢語</t>
        </is>
      </c>
      <c r="G532" s="19" t="n">
        <v>1198</v>
      </c>
      <c r="H532" s="19">
        <f>MONTH(NOW())+12*YEAR(NOW())-MONTH(tbl_MTG_Set[[#This Row],[Released On]])-12*YEAR(tbl_MTG_Set[[#This Row],[Released On]])</f>
        <v/>
      </c>
      <c r="I532" s="19">
        <f>_xlfn.xlookup(tbl_MTG_Set[[#This Row],[Type Name]], tbl_MTG_Set_Type[Set Type], tbl_MTG_Set_Type[Index], "(Set Type not found)")</f>
        <v/>
      </c>
      <c r="J532" s="19">
        <f>_xlfn.xlookup(tbl_MTG_Set[[#This Row],[Type Name]], tbl_MTG_Set_Type[Set Type], tbl_MTG_Set_Type[Buy Window Month Start], "(Set Type not found)")</f>
        <v/>
      </c>
      <c r="K532" s="28">
        <f>tbl_MTG_Set[[#This Row],[Released On]]+tbl_MTG_Set[[#This Row],[Buy Window Month Start]]*365.25/12</f>
        <v/>
      </c>
      <c r="L532" s="19">
        <f>_xlfn.xlookup(tbl_MTG_Set[[#This Row],[Type Name]], tbl_MTG_Set_Type[Set Type], tbl_MTG_Set_Type[Buy Window Month End], "(Set Type not found)", 0, 1)</f>
        <v/>
      </c>
      <c r="M532" s="28">
        <f>tbl_MTG_Set[[#This Row],[Released On]]+tbl_MTG_Set[[#This Row],[Buy Window Month End]]*365.25/12</f>
        <v/>
      </c>
      <c r="N532" s="28">
        <f>AND(NOW()&gt;=tbl_MTG_Set[[#This Row],[Buy Window Start]], NOW()&lt;=tbl_MTG_Set[[#This Row],[Buy Window End]])</f>
        <v/>
      </c>
      <c r="O532" s="19">
        <f>_xlfn.xlookup(tbl_MTG_Set[[#This Row],[Type Name]], tbl_MTG_Set_Type[Set Type], tbl_MTG_Set_Type[Heavy Printing Window Month Start], "(Set Type not found)", 0, 1)</f>
        <v/>
      </c>
      <c r="P532" s="28">
        <f>tbl_MTG_Set[[#This Row],[Released On]]+tbl_MTG_Set[[#This Row],[Heavy Printing Window Month Start]]*365.25/12</f>
        <v/>
      </c>
      <c r="Q532" s="19">
        <f>_xlfn.xlookup(tbl_MTG_Set[[#This Row],[Type Name]], tbl_MTG_Set_Type[Set Type], tbl_MTG_Set_Type[Heavy Printing Window Month End], "(Set Type not found)", 0, 1)</f>
        <v/>
      </c>
      <c r="R532" s="28">
        <f>tbl_MTG_Set[[#This Row],[Released On]]+tbl_MTG_Set[[#This Row],[Heavy Printing Window Month End]]*365.25/12</f>
        <v/>
      </c>
      <c r="S532" s="28">
        <f>AND(NOW()&gt;=tbl_MTG_Set[[#This Row],[Heavy Printing Window Start]], NOW()&lt;=tbl_MTG_Set[[#This Row],[Heavy Printing Window End]])</f>
        <v/>
      </c>
      <c r="T532" s="19">
        <f>_xlfn.xlookup(tbl_MTG_Set[[#This Row],[Type Name]], tbl_MTG_Set_Type[Set Type], tbl_MTG_Set_Type[Sell Window Month Start], "(Set Type not found)", 0, 1)</f>
        <v/>
      </c>
      <c r="U532" s="28">
        <f>tbl_MTG_Set[[#This Row],[Released On]]+tbl_MTG_Set[[#This Row],[Sell Window Month Start]]*365.25/12</f>
        <v/>
      </c>
      <c r="V532" s="19">
        <f>_xlfn.xlookup(tbl_MTG_Set[[#This Row],[Type Name]], tbl_MTG_Set_Type[Set Type], tbl_MTG_Set_Type[Sell Window Month End], "(Set Type not found)", 0, 1)</f>
        <v/>
      </c>
      <c r="W532" s="28">
        <f>tbl_MTG_Set[[#This Row],[Released On]]+tbl_MTG_Set[[#This Row],[Sell Window Month End]]*365.25/12</f>
        <v/>
      </c>
      <c r="X532" s="28">
        <f>AND(NOW()&gt;=tbl_MTG_Set[[#This Row],[Sell Window Start]], NOW()&lt;=tbl_MTG_Set[[#This Row],[Sell Window End]])</f>
        <v/>
      </c>
      <c r="AG532" s="23" t="n"/>
      <c r="AH532" s="23" t="n"/>
      <c r="AJ532" s="23">
        <f t="array" ref="AJ532:AJ532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532" s="23">
        <f t="array" ref="AK532:AK532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532" s="24">
        <f>_xlfn.xlookup(tbl_MTG_Set[[#This Row],[Play Booster Box Product Id]], tbl_Product[Product Id], tbl_Product[Pack Size])</f>
        <v/>
      </c>
      <c r="AM532" s="23">
        <f>(tbl_MTG_Set[[#This Row],[Play Booster Box Cost]]+v_Item_Shipping_Cost_In)/tbl_MTG_Set[[#This Row],[Play Booster Box Size]]</f>
        <v/>
      </c>
      <c r="AN532" s="23" t="n"/>
      <c r="AO532" s="23" t="n"/>
      <c r="AP532" s="23" t="n"/>
      <c r="AQ532" s="23" t="n"/>
      <c r="AT532" s="23">
        <f>tbl_MTG_Set[[#This Row],[Play Booster Sell Price CardMarket]]*tbl_MTG_Set[[#This Row],[Play Booster Expected Market Value]]/tbl_MTG_Set[[#This Row],[Play Boost Sealed Market Value]]</f>
        <v/>
      </c>
    </row>
    <row r="533" ht="15" customHeight="1" s="20">
      <c r="A533" s="19" t="n">
        <v>627</v>
      </c>
      <c r="B533" s="19" t="inlineStr">
        <is>
          <t>Khans of Tarkir Tokens TKTK</t>
        </is>
      </c>
      <c r="C533" s="19" t="n">
        <v>13</v>
      </c>
      <c r="D533" s="28" t="n">
        <v>41908</v>
      </c>
      <c r="F533" s="19" t="inlineStr">
        <is>
          <t>en es fr de it pt ja ko ru 汉语 漢語</t>
        </is>
      </c>
      <c r="G533" s="19" t="n">
        <v>1200</v>
      </c>
      <c r="H533" s="19">
        <f>MONTH(NOW())+12*YEAR(NOW())-MONTH(tbl_MTG_Set[[#This Row],[Released On]])-12*YEAR(tbl_MTG_Set[[#This Row],[Released On]])</f>
        <v/>
      </c>
      <c r="I533" s="19">
        <f>_xlfn.xlookup(tbl_MTG_Set[[#This Row],[Type Name]], tbl_MTG_Set_Type[Set Type], tbl_MTG_Set_Type[Index], "(Set Type not found)")</f>
        <v/>
      </c>
      <c r="J533" s="19">
        <f>_xlfn.xlookup(tbl_MTG_Set[[#This Row],[Type Name]], tbl_MTG_Set_Type[Set Type], tbl_MTG_Set_Type[Buy Window Month Start], "(Set Type not found)")</f>
        <v/>
      </c>
      <c r="K533" s="28">
        <f>tbl_MTG_Set[[#This Row],[Released On]]+tbl_MTG_Set[[#This Row],[Buy Window Month Start]]*365.25/12</f>
        <v/>
      </c>
      <c r="L533" s="19">
        <f>_xlfn.xlookup(tbl_MTG_Set[[#This Row],[Type Name]], tbl_MTG_Set_Type[Set Type], tbl_MTG_Set_Type[Buy Window Month End], "(Set Type not found)", 0, 1)</f>
        <v/>
      </c>
      <c r="M533" s="28">
        <f>tbl_MTG_Set[[#This Row],[Released On]]+tbl_MTG_Set[[#This Row],[Buy Window Month End]]*365.25/12</f>
        <v/>
      </c>
      <c r="N533" s="28">
        <f>AND(NOW()&gt;=tbl_MTG_Set[[#This Row],[Buy Window Start]], NOW()&lt;=tbl_MTG_Set[[#This Row],[Buy Window End]])</f>
        <v/>
      </c>
      <c r="O533" s="19">
        <f>_xlfn.xlookup(tbl_MTG_Set[[#This Row],[Type Name]], tbl_MTG_Set_Type[Set Type], tbl_MTG_Set_Type[Heavy Printing Window Month Start], "(Set Type not found)", 0, 1)</f>
        <v/>
      </c>
      <c r="P533" s="28">
        <f>tbl_MTG_Set[[#This Row],[Released On]]+tbl_MTG_Set[[#This Row],[Heavy Printing Window Month Start]]*365.25/12</f>
        <v/>
      </c>
      <c r="Q533" s="19">
        <f>_xlfn.xlookup(tbl_MTG_Set[[#This Row],[Type Name]], tbl_MTG_Set_Type[Set Type], tbl_MTG_Set_Type[Heavy Printing Window Month End], "(Set Type not found)", 0, 1)</f>
        <v/>
      </c>
      <c r="R533" s="28">
        <f>tbl_MTG_Set[[#This Row],[Released On]]+tbl_MTG_Set[[#This Row],[Heavy Printing Window Month End]]*365.25/12</f>
        <v/>
      </c>
      <c r="S533" s="28">
        <f>AND(NOW()&gt;=tbl_MTG_Set[[#This Row],[Heavy Printing Window Start]], NOW()&lt;=tbl_MTG_Set[[#This Row],[Heavy Printing Window End]])</f>
        <v/>
      </c>
      <c r="T533" s="19">
        <f>_xlfn.xlookup(tbl_MTG_Set[[#This Row],[Type Name]], tbl_MTG_Set_Type[Set Type], tbl_MTG_Set_Type[Sell Window Month Start], "(Set Type not found)", 0, 1)</f>
        <v/>
      </c>
      <c r="U533" s="28">
        <f>tbl_MTG_Set[[#This Row],[Released On]]+tbl_MTG_Set[[#This Row],[Sell Window Month Start]]*365.25/12</f>
        <v/>
      </c>
      <c r="V533" s="19">
        <f>_xlfn.xlookup(tbl_MTG_Set[[#This Row],[Type Name]], tbl_MTG_Set_Type[Set Type], tbl_MTG_Set_Type[Sell Window Month End], "(Set Type not found)", 0, 1)</f>
        <v/>
      </c>
      <c r="W533" s="28">
        <f>tbl_MTG_Set[[#This Row],[Released On]]+tbl_MTG_Set[[#This Row],[Sell Window Month End]]*365.25/12</f>
        <v/>
      </c>
      <c r="X533" s="28">
        <f>AND(NOW()&gt;=tbl_MTG_Set[[#This Row],[Sell Window Start]], NOW()&lt;=tbl_MTG_Set[[#This Row],[Sell Window End]])</f>
        <v/>
      </c>
      <c r="AG533" s="23" t="n"/>
      <c r="AH533" s="23" t="n"/>
      <c r="AJ533" s="23">
        <f t="array" ref="AJ533:AJ533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533" s="23">
        <f t="array" ref="AK533:AK533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533" s="24">
        <f>_xlfn.xlookup(tbl_MTG_Set[[#This Row],[Play Booster Box Product Id]], tbl_Product[Product Id], tbl_Product[Pack Size])</f>
        <v/>
      </c>
      <c r="AM533" s="23">
        <f>(tbl_MTG_Set[[#This Row],[Play Booster Box Cost]]+v_Item_Shipping_Cost_In)/tbl_MTG_Set[[#This Row],[Play Booster Box Size]]</f>
        <v/>
      </c>
      <c r="AN533" s="23" t="n"/>
      <c r="AO533" s="23" t="n"/>
      <c r="AP533" s="23" t="n"/>
      <c r="AQ533" s="23" t="n"/>
      <c r="AT533" s="23">
        <f>tbl_MTG_Set[[#This Row],[Play Booster Sell Price CardMarket]]*tbl_MTG_Set[[#This Row],[Play Booster Expected Market Value]]/tbl_MTG_Set[[#This Row],[Play Boost Sealed Market Value]]</f>
        <v/>
      </c>
    </row>
    <row r="534" ht="15" customHeight="1" s="20">
      <c r="A534" s="19" t="n">
        <v>712</v>
      </c>
      <c r="B534" s="19" t="inlineStr">
        <is>
          <t>League Tokens 2012 L12</t>
        </is>
      </c>
      <c r="C534" s="19" t="n">
        <v>2</v>
      </c>
      <c r="D534" s="28" t="n">
        <v>40909</v>
      </c>
      <c r="F534" s="19" t="inlineStr">
        <is>
          <t>en es fr de it pt ja ko ru 汉语 漢語</t>
        </is>
      </c>
      <c r="G534" s="19" t="n">
        <v>1370</v>
      </c>
      <c r="H534" s="19">
        <f>MONTH(NOW())+12*YEAR(NOW())-MONTH(tbl_MTG_Set[[#This Row],[Released On]])-12*YEAR(tbl_MTG_Set[[#This Row],[Released On]])</f>
        <v/>
      </c>
      <c r="I534" s="19">
        <f>_xlfn.xlookup(tbl_MTG_Set[[#This Row],[Type Name]], tbl_MTG_Set_Type[Set Type], tbl_MTG_Set_Type[Index], "(Set Type not found)")</f>
        <v/>
      </c>
      <c r="J534" s="19">
        <f>_xlfn.xlookup(tbl_MTG_Set[[#This Row],[Type Name]], tbl_MTG_Set_Type[Set Type], tbl_MTG_Set_Type[Buy Window Month Start], "(Set Type not found)")</f>
        <v/>
      </c>
      <c r="K534" s="28">
        <f>tbl_MTG_Set[[#This Row],[Released On]]+tbl_MTG_Set[[#This Row],[Buy Window Month Start]]*365.25/12</f>
        <v/>
      </c>
      <c r="L534" s="19">
        <f>_xlfn.xlookup(tbl_MTG_Set[[#This Row],[Type Name]], tbl_MTG_Set_Type[Set Type], tbl_MTG_Set_Type[Buy Window Month End], "(Set Type not found)", 0, 1)</f>
        <v/>
      </c>
      <c r="M534" s="28">
        <f>tbl_MTG_Set[[#This Row],[Released On]]+tbl_MTG_Set[[#This Row],[Buy Window Month End]]*365.25/12</f>
        <v/>
      </c>
      <c r="N534" s="28">
        <f>AND(NOW()&gt;=tbl_MTG_Set[[#This Row],[Buy Window Start]], NOW()&lt;=tbl_MTG_Set[[#This Row],[Buy Window End]])</f>
        <v/>
      </c>
      <c r="O534" s="19">
        <f>_xlfn.xlookup(tbl_MTG_Set[[#This Row],[Type Name]], tbl_MTG_Set_Type[Set Type], tbl_MTG_Set_Type[Heavy Printing Window Month Start], "(Set Type not found)", 0, 1)</f>
        <v/>
      </c>
      <c r="P534" s="28">
        <f>tbl_MTG_Set[[#This Row],[Released On]]+tbl_MTG_Set[[#This Row],[Heavy Printing Window Month Start]]*365.25/12</f>
        <v/>
      </c>
      <c r="Q534" s="19">
        <f>_xlfn.xlookup(tbl_MTG_Set[[#This Row],[Type Name]], tbl_MTG_Set_Type[Set Type], tbl_MTG_Set_Type[Heavy Printing Window Month End], "(Set Type not found)", 0, 1)</f>
        <v/>
      </c>
      <c r="R534" s="28">
        <f>tbl_MTG_Set[[#This Row],[Released On]]+tbl_MTG_Set[[#This Row],[Heavy Printing Window Month End]]*365.25/12</f>
        <v/>
      </c>
      <c r="S534" s="28">
        <f>AND(NOW()&gt;=tbl_MTG_Set[[#This Row],[Heavy Printing Window Start]], NOW()&lt;=tbl_MTG_Set[[#This Row],[Heavy Printing Window End]])</f>
        <v/>
      </c>
      <c r="T534" s="19">
        <f>_xlfn.xlookup(tbl_MTG_Set[[#This Row],[Type Name]], tbl_MTG_Set_Type[Set Type], tbl_MTG_Set_Type[Sell Window Month Start], "(Set Type not found)", 0, 1)</f>
        <v/>
      </c>
      <c r="U534" s="28">
        <f>tbl_MTG_Set[[#This Row],[Released On]]+tbl_MTG_Set[[#This Row],[Sell Window Month Start]]*365.25/12</f>
        <v/>
      </c>
      <c r="V534" s="19">
        <f>_xlfn.xlookup(tbl_MTG_Set[[#This Row],[Type Name]], tbl_MTG_Set_Type[Set Type], tbl_MTG_Set_Type[Sell Window Month End], "(Set Type not found)", 0, 1)</f>
        <v/>
      </c>
      <c r="W534" s="28">
        <f>tbl_MTG_Set[[#This Row],[Released On]]+tbl_MTG_Set[[#This Row],[Sell Window Month End]]*365.25/12</f>
        <v/>
      </c>
      <c r="X534" s="28">
        <f>AND(NOW()&gt;=tbl_MTG_Set[[#This Row],[Sell Window Start]], NOW()&lt;=tbl_MTG_Set[[#This Row],[Sell Window End]])</f>
        <v/>
      </c>
      <c r="AG534" s="23" t="n"/>
      <c r="AH534" s="23" t="n"/>
      <c r="AJ534" s="23">
        <f t="array" ref="AJ534:AJ534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534" s="23">
        <f t="array" ref="AK534:AK534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534" s="24">
        <f>_xlfn.xlookup(tbl_MTG_Set[[#This Row],[Play Booster Box Product Id]], tbl_Product[Product Id], tbl_Product[Pack Size])</f>
        <v/>
      </c>
      <c r="AM534" s="23">
        <f>(tbl_MTG_Set[[#This Row],[Play Booster Box Cost]]+v_Item_Shipping_Cost_In)/tbl_MTG_Set[[#This Row],[Play Booster Box Size]]</f>
        <v/>
      </c>
      <c r="AN534" s="23" t="n"/>
      <c r="AO534" s="23" t="n"/>
      <c r="AP534" s="23" t="n"/>
      <c r="AQ534" s="23" t="n"/>
      <c r="AT534" s="23">
        <f>tbl_MTG_Set[[#This Row],[Play Booster Sell Price CardMarket]]*tbl_MTG_Set[[#This Row],[Play Booster Expected Market Value]]/tbl_MTG_Set[[#This Row],[Play Boost Sealed Market Value]]</f>
        <v/>
      </c>
    </row>
    <row r="535" ht="15" customHeight="1" s="20">
      <c r="A535" s="19" t="n">
        <v>684</v>
      </c>
      <c r="B535" s="19" t="inlineStr">
        <is>
          <t>League Tokens 2013 L13</t>
        </is>
      </c>
      <c r="C535" s="19" t="n">
        <v>4</v>
      </c>
      <c r="D535" s="28" t="n">
        <v>41275</v>
      </c>
      <c r="F535" s="19" t="inlineStr">
        <is>
          <t>en es fr de it pt ja ko ru 汉语 漢語</t>
        </is>
      </c>
      <c r="G535" s="19" t="n">
        <v>1314</v>
      </c>
      <c r="H535" s="19">
        <f>MONTH(NOW())+12*YEAR(NOW())-MONTH(tbl_MTG_Set[[#This Row],[Released On]])-12*YEAR(tbl_MTG_Set[[#This Row],[Released On]])</f>
        <v/>
      </c>
      <c r="I535" s="19">
        <f>_xlfn.xlookup(tbl_MTG_Set[[#This Row],[Type Name]], tbl_MTG_Set_Type[Set Type], tbl_MTG_Set_Type[Index], "(Set Type not found)")</f>
        <v/>
      </c>
      <c r="J535" s="19">
        <f>_xlfn.xlookup(tbl_MTG_Set[[#This Row],[Type Name]], tbl_MTG_Set_Type[Set Type], tbl_MTG_Set_Type[Buy Window Month Start], "(Set Type not found)")</f>
        <v/>
      </c>
      <c r="K535" s="28">
        <f>tbl_MTG_Set[[#This Row],[Released On]]+tbl_MTG_Set[[#This Row],[Buy Window Month Start]]*365.25/12</f>
        <v/>
      </c>
      <c r="L535" s="19">
        <f>_xlfn.xlookup(tbl_MTG_Set[[#This Row],[Type Name]], tbl_MTG_Set_Type[Set Type], tbl_MTG_Set_Type[Buy Window Month End], "(Set Type not found)", 0, 1)</f>
        <v/>
      </c>
      <c r="M535" s="28">
        <f>tbl_MTG_Set[[#This Row],[Released On]]+tbl_MTG_Set[[#This Row],[Buy Window Month End]]*365.25/12</f>
        <v/>
      </c>
      <c r="N535" s="28">
        <f>AND(NOW()&gt;=tbl_MTG_Set[[#This Row],[Buy Window Start]], NOW()&lt;=tbl_MTG_Set[[#This Row],[Buy Window End]])</f>
        <v/>
      </c>
      <c r="O535" s="19">
        <f>_xlfn.xlookup(tbl_MTG_Set[[#This Row],[Type Name]], tbl_MTG_Set_Type[Set Type], tbl_MTG_Set_Type[Heavy Printing Window Month Start], "(Set Type not found)", 0, 1)</f>
        <v/>
      </c>
      <c r="P535" s="28">
        <f>tbl_MTG_Set[[#This Row],[Released On]]+tbl_MTG_Set[[#This Row],[Heavy Printing Window Month Start]]*365.25/12</f>
        <v/>
      </c>
      <c r="Q535" s="19">
        <f>_xlfn.xlookup(tbl_MTG_Set[[#This Row],[Type Name]], tbl_MTG_Set_Type[Set Type], tbl_MTG_Set_Type[Heavy Printing Window Month End], "(Set Type not found)", 0, 1)</f>
        <v/>
      </c>
      <c r="R535" s="28">
        <f>tbl_MTG_Set[[#This Row],[Released On]]+tbl_MTG_Set[[#This Row],[Heavy Printing Window Month End]]*365.25/12</f>
        <v/>
      </c>
      <c r="S535" s="28">
        <f>AND(NOW()&gt;=tbl_MTG_Set[[#This Row],[Heavy Printing Window Start]], NOW()&lt;=tbl_MTG_Set[[#This Row],[Heavy Printing Window End]])</f>
        <v/>
      </c>
      <c r="T535" s="19">
        <f>_xlfn.xlookup(tbl_MTG_Set[[#This Row],[Type Name]], tbl_MTG_Set_Type[Set Type], tbl_MTG_Set_Type[Sell Window Month Start], "(Set Type not found)", 0, 1)</f>
        <v/>
      </c>
      <c r="U535" s="28">
        <f>tbl_MTG_Set[[#This Row],[Released On]]+tbl_MTG_Set[[#This Row],[Sell Window Month Start]]*365.25/12</f>
        <v/>
      </c>
      <c r="V535" s="19">
        <f>_xlfn.xlookup(tbl_MTG_Set[[#This Row],[Type Name]], tbl_MTG_Set_Type[Set Type], tbl_MTG_Set_Type[Sell Window Month End], "(Set Type not found)", 0, 1)</f>
        <v/>
      </c>
      <c r="W535" s="28">
        <f>tbl_MTG_Set[[#This Row],[Released On]]+tbl_MTG_Set[[#This Row],[Sell Window Month End]]*365.25/12</f>
        <v/>
      </c>
      <c r="X535" s="28">
        <f>AND(NOW()&gt;=tbl_MTG_Set[[#This Row],[Sell Window Start]], NOW()&lt;=tbl_MTG_Set[[#This Row],[Sell Window End]])</f>
        <v/>
      </c>
      <c r="AG535" s="23" t="n"/>
      <c r="AH535" s="23" t="n"/>
      <c r="AJ535" s="23">
        <f t="array" ref="AJ535:AJ535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535" s="23">
        <f t="array" ref="AK535:AK535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535" s="24">
        <f>_xlfn.xlookup(tbl_MTG_Set[[#This Row],[Play Booster Box Product Id]], tbl_Product[Product Id], tbl_Product[Pack Size])</f>
        <v/>
      </c>
      <c r="AM535" s="23">
        <f>(tbl_MTG_Set[[#This Row],[Play Booster Box Cost]]+v_Item_Shipping_Cost_In)/tbl_MTG_Set[[#This Row],[Play Booster Box Size]]</f>
        <v/>
      </c>
      <c r="AN535" s="23" t="n"/>
      <c r="AO535" s="23" t="n"/>
      <c r="AP535" s="23" t="n"/>
      <c r="AQ535" s="23" t="n"/>
      <c r="AT535" s="23">
        <f>tbl_MTG_Set[[#This Row],[Play Booster Sell Price CardMarket]]*tbl_MTG_Set[[#This Row],[Play Booster Expected Market Value]]/tbl_MTG_Set[[#This Row],[Play Boost Sealed Market Value]]</f>
        <v/>
      </c>
    </row>
    <row r="536" ht="15" customHeight="1" s="20">
      <c r="A536" s="19" t="n">
        <v>655</v>
      </c>
      <c r="B536" s="19" t="inlineStr">
        <is>
          <t>League Tokens 2014 L14</t>
        </is>
      </c>
      <c r="C536" s="19" t="n">
        <v>4</v>
      </c>
      <c r="D536" s="28" t="n">
        <v>41640</v>
      </c>
      <c r="F536" s="19" t="inlineStr">
        <is>
          <t>en es fr de it pt ja ko ru 汉语 漢語</t>
        </is>
      </c>
      <c r="G536" s="19" t="n">
        <v>1256</v>
      </c>
      <c r="H536" s="19">
        <f>MONTH(NOW())+12*YEAR(NOW())-MONTH(tbl_MTG_Set[[#This Row],[Released On]])-12*YEAR(tbl_MTG_Set[[#This Row],[Released On]])</f>
        <v/>
      </c>
      <c r="I536" s="19">
        <f>_xlfn.xlookup(tbl_MTG_Set[[#This Row],[Type Name]], tbl_MTG_Set_Type[Set Type], tbl_MTG_Set_Type[Index], "(Set Type not found)")</f>
        <v/>
      </c>
      <c r="J536" s="19">
        <f>_xlfn.xlookup(tbl_MTG_Set[[#This Row],[Type Name]], tbl_MTG_Set_Type[Set Type], tbl_MTG_Set_Type[Buy Window Month Start], "(Set Type not found)")</f>
        <v/>
      </c>
      <c r="K536" s="28">
        <f>tbl_MTG_Set[[#This Row],[Released On]]+tbl_MTG_Set[[#This Row],[Buy Window Month Start]]*365.25/12</f>
        <v/>
      </c>
      <c r="L536" s="19">
        <f>_xlfn.xlookup(tbl_MTG_Set[[#This Row],[Type Name]], tbl_MTG_Set_Type[Set Type], tbl_MTG_Set_Type[Buy Window Month End], "(Set Type not found)", 0, 1)</f>
        <v/>
      </c>
      <c r="M536" s="28">
        <f>tbl_MTG_Set[[#This Row],[Released On]]+tbl_MTG_Set[[#This Row],[Buy Window Month End]]*365.25/12</f>
        <v/>
      </c>
      <c r="N536" s="28">
        <f>AND(NOW()&gt;=tbl_MTG_Set[[#This Row],[Buy Window Start]], NOW()&lt;=tbl_MTG_Set[[#This Row],[Buy Window End]])</f>
        <v/>
      </c>
      <c r="O536" s="19">
        <f>_xlfn.xlookup(tbl_MTG_Set[[#This Row],[Type Name]], tbl_MTG_Set_Type[Set Type], tbl_MTG_Set_Type[Heavy Printing Window Month Start], "(Set Type not found)", 0, 1)</f>
        <v/>
      </c>
      <c r="P536" s="28">
        <f>tbl_MTG_Set[[#This Row],[Released On]]+tbl_MTG_Set[[#This Row],[Heavy Printing Window Month Start]]*365.25/12</f>
        <v/>
      </c>
      <c r="Q536" s="19">
        <f>_xlfn.xlookup(tbl_MTG_Set[[#This Row],[Type Name]], tbl_MTG_Set_Type[Set Type], tbl_MTG_Set_Type[Heavy Printing Window Month End], "(Set Type not found)", 0, 1)</f>
        <v/>
      </c>
      <c r="R536" s="28">
        <f>tbl_MTG_Set[[#This Row],[Released On]]+tbl_MTG_Set[[#This Row],[Heavy Printing Window Month End]]*365.25/12</f>
        <v/>
      </c>
      <c r="S536" s="28">
        <f>AND(NOW()&gt;=tbl_MTG_Set[[#This Row],[Heavy Printing Window Start]], NOW()&lt;=tbl_MTG_Set[[#This Row],[Heavy Printing Window End]])</f>
        <v/>
      </c>
      <c r="T536" s="19">
        <f>_xlfn.xlookup(tbl_MTG_Set[[#This Row],[Type Name]], tbl_MTG_Set_Type[Set Type], tbl_MTG_Set_Type[Sell Window Month Start], "(Set Type not found)", 0, 1)</f>
        <v/>
      </c>
      <c r="U536" s="28">
        <f>tbl_MTG_Set[[#This Row],[Released On]]+tbl_MTG_Set[[#This Row],[Sell Window Month Start]]*365.25/12</f>
        <v/>
      </c>
      <c r="V536" s="19">
        <f>_xlfn.xlookup(tbl_MTG_Set[[#This Row],[Type Name]], tbl_MTG_Set_Type[Set Type], tbl_MTG_Set_Type[Sell Window Month End], "(Set Type not found)", 0, 1)</f>
        <v/>
      </c>
      <c r="W536" s="28">
        <f>tbl_MTG_Set[[#This Row],[Released On]]+tbl_MTG_Set[[#This Row],[Sell Window Month End]]*365.25/12</f>
        <v/>
      </c>
      <c r="X536" s="28">
        <f>AND(NOW()&gt;=tbl_MTG_Set[[#This Row],[Sell Window Start]], NOW()&lt;=tbl_MTG_Set[[#This Row],[Sell Window End]])</f>
        <v/>
      </c>
      <c r="AG536" s="23" t="n"/>
      <c r="AH536" s="23" t="n"/>
      <c r="AJ536" s="23">
        <f t="array" ref="AJ536:AJ536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536" s="23">
        <f t="array" ref="AK536:AK536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536" s="24">
        <f>_xlfn.xlookup(tbl_MTG_Set[[#This Row],[Play Booster Box Product Id]], tbl_Product[Product Id], tbl_Product[Pack Size])</f>
        <v/>
      </c>
      <c r="AM536" s="23">
        <f>(tbl_MTG_Set[[#This Row],[Play Booster Box Cost]]+v_Item_Shipping_Cost_In)/tbl_MTG_Set[[#This Row],[Play Booster Box Size]]</f>
        <v/>
      </c>
      <c r="AN536" s="23" t="n"/>
      <c r="AO536" s="23" t="n"/>
      <c r="AP536" s="23" t="n"/>
      <c r="AQ536" s="23" t="n"/>
      <c r="AT536" s="23">
        <f>tbl_MTG_Set[[#This Row],[Play Booster Sell Price CardMarket]]*tbl_MTG_Set[[#This Row],[Play Booster Expected Market Value]]/tbl_MTG_Set[[#This Row],[Play Boost Sealed Market Value]]</f>
        <v/>
      </c>
    </row>
    <row r="537" ht="15" customHeight="1" s="20">
      <c r="A537" s="19" t="n">
        <v>611</v>
      </c>
      <c r="B537" s="19" t="inlineStr">
        <is>
          <t>League Tokens 2015 L15</t>
        </is>
      </c>
      <c r="C537" s="19" t="n">
        <v>1</v>
      </c>
      <c r="D537" s="28" t="n">
        <v>42005</v>
      </c>
      <c r="F537" s="19" t="inlineStr">
        <is>
          <t>en es fr de it pt ja ko ru 汉语 漢語</t>
        </is>
      </c>
      <c r="G537" s="19" t="n">
        <v>1168</v>
      </c>
      <c r="H537" s="19">
        <f>MONTH(NOW())+12*YEAR(NOW())-MONTH(tbl_MTG_Set[[#This Row],[Released On]])-12*YEAR(tbl_MTG_Set[[#This Row],[Released On]])</f>
        <v/>
      </c>
      <c r="I537" s="19">
        <f>_xlfn.xlookup(tbl_MTG_Set[[#This Row],[Type Name]], tbl_MTG_Set_Type[Set Type], tbl_MTG_Set_Type[Index], "(Set Type not found)")</f>
        <v/>
      </c>
      <c r="J537" s="19">
        <f>_xlfn.xlookup(tbl_MTG_Set[[#This Row],[Type Name]], tbl_MTG_Set_Type[Set Type], tbl_MTG_Set_Type[Buy Window Month Start], "(Set Type not found)")</f>
        <v/>
      </c>
      <c r="K537" s="28">
        <f>tbl_MTG_Set[[#This Row],[Released On]]+tbl_MTG_Set[[#This Row],[Buy Window Month Start]]*365.25/12</f>
        <v/>
      </c>
      <c r="L537" s="19">
        <f>_xlfn.xlookup(tbl_MTG_Set[[#This Row],[Type Name]], tbl_MTG_Set_Type[Set Type], tbl_MTG_Set_Type[Buy Window Month End], "(Set Type not found)", 0, 1)</f>
        <v/>
      </c>
      <c r="M537" s="28">
        <f>tbl_MTG_Set[[#This Row],[Released On]]+tbl_MTG_Set[[#This Row],[Buy Window Month End]]*365.25/12</f>
        <v/>
      </c>
      <c r="N537" s="28">
        <f>AND(NOW()&gt;=tbl_MTG_Set[[#This Row],[Buy Window Start]], NOW()&lt;=tbl_MTG_Set[[#This Row],[Buy Window End]])</f>
        <v/>
      </c>
      <c r="O537" s="19">
        <f>_xlfn.xlookup(tbl_MTG_Set[[#This Row],[Type Name]], tbl_MTG_Set_Type[Set Type], tbl_MTG_Set_Type[Heavy Printing Window Month Start], "(Set Type not found)", 0, 1)</f>
        <v/>
      </c>
      <c r="P537" s="28">
        <f>tbl_MTG_Set[[#This Row],[Released On]]+tbl_MTG_Set[[#This Row],[Heavy Printing Window Month Start]]*365.25/12</f>
        <v/>
      </c>
      <c r="Q537" s="19">
        <f>_xlfn.xlookup(tbl_MTG_Set[[#This Row],[Type Name]], tbl_MTG_Set_Type[Set Type], tbl_MTG_Set_Type[Heavy Printing Window Month End], "(Set Type not found)", 0, 1)</f>
        <v/>
      </c>
      <c r="R537" s="28">
        <f>tbl_MTG_Set[[#This Row],[Released On]]+tbl_MTG_Set[[#This Row],[Heavy Printing Window Month End]]*365.25/12</f>
        <v/>
      </c>
      <c r="S537" s="28">
        <f>AND(NOW()&gt;=tbl_MTG_Set[[#This Row],[Heavy Printing Window Start]], NOW()&lt;=tbl_MTG_Set[[#This Row],[Heavy Printing Window End]])</f>
        <v/>
      </c>
      <c r="T537" s="19">
        <f>_xlfn.xlookup(tbl_MTG_Set[[#This Row],[Type Name]], tbl_MTG_Set_Type[Set Type], tbl_MTG_Set_Type[Sell Window Month Start], "(Set Type not found)", 0, 1)</f>
        <v/>
      </c>
      <c r="U537" s="28">
        <f>tbl_MTG_Set[[#This Row],[Released On]]+tbl_MTG_Set[[#This Row],[Sell Window Month Start]]*365.25/12</f>
        <v/>
      </c>
      <c r="V537" s="19">
        <f>_xlfn.xlookup(tbl_MTG_Set[[#This Row],[Type Name]], tbl_MTG_Set_Type[Set Type], tbl_MTG_Set_Type[Sell Window Month End], "(Set Type not found)", 0, 1)</f>
        <v/>
      </c>
      <c r="W537" s="28">
        <f>tbl_MTG_Set[[#This Row],[Released On]]+tbl_MTG_Set[[#This Row],[Sell Window Month End]]*365.25/12</f>
        <v/>
      </c>
      <c r="X537" s="28">
        <f>AND(NOW()&gt;=tbl_MTG_Set[[#This Row],[Sell Window Start]], NOW()&lt;=tbl_MTG_Set[[#This Row],[Sell Window End]])</f>
        <v/>
      </c>
      <c r="AG537" s="23" t="n"/>
      <c r="AH537" s="23" t="n"/>
      <c r="AJ537" s="23">
        <f t="array" ref="AJ537:AJ537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537" s="23">
        <f t="array" ref="AK537:AK537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537" s="24">
        <f>_xlfn.xlookup(tbl_MTG_Set[[#This Row],[Play Booster Box Product Id]], tbl_Product[Product Id], tbl_Product[Pack Size])</f>
        <v/>
      </c>
      <c r="AM537" s="23">
        <f>(tbl_MTG_Set[[#This Row],[Play Booster Box Cost]]+v_Item_Shipping_Cost_In)/tbl_MTG_Set[[#This Row],[Play Booster Box Size]]</f>
        <v/>
      </c>
      <c r="AN537" s="23" t="n"/>
      <c r="AO537" s="23" t="n"/>
      <c r="AP537" s="23" t="n"/>
      <c r="AQ537" s="23" t="n"/>
      <c r="AT537" s="23">
        <f>tbl_MTG_Set[[#This Row],[Play Booster Sell Price CardMarket]]*tbl_MTG_Set[[#This Row],[Play Booster Expected Market Value]]/tbl_MTG_Set[[#This Row],[Play Boost Sealed Market Value]]</f>
        <v/>
      </c>
    </row>
    <row r="538" ht="15" customHeight="1" s="20">
      <c r="A538" s="19" t="n">
        <v>579</v>
      </c>
      <c r="B538" s="19" t="inlineStr">
        <is>
          <t>League Tokens 2016 L16</t>
        </is>
      </c>
      <c r="C538" s="19" t="n">
        <v>1</v>
      </c>
      <c r="D538" s="28" t="n">
        <v>42370</v>
      </c>
      <c r="F538" s="19" t="inlineStr">
        <is>
          <t>en es fr de it pt ja ko ru 汉语 漢語</t>
        </is>
      </c>
      <c r="G538" s="19" t="n">
        <v>1104</v>
      </c>
      <c r="H538" s="19">
        <f>MONTH(NOW())+12*YEAR(NOW())-MONTH(tbl_MTG_Set[[#This Row],[Released On]])-12*YEAR(tbl_MTG_Set[[#This Row],[Released On]])</f>
        <v/>
      </c>
      <c r="I538" s="19">
        <f>_xlfn.xlookup(tbl_MTG_Set[[#This Row],[Type Name]], tbl_MTG_Set_Type[Set Type], tbl_MTG_Set_Type[Index], "(Set Type not found)")</f>
        <v/>
      </c>
      <c r="J538" s="19">
        <f>_xlfn.xlookup(tbl_MTG_Set[[#This Row],[Type Name]], tbl_MTG_Set_Type[Set Type], tbl_MTG_Set_Type[Buy Window Month Start], "(Set Type not found)")</f>
        <v/>
      </c>
      <c r="K538" s="28">
        <f>tbl_MTG_Set[[#This Row],[Released On]]+tbl_MTG_Set[[#This Row],[Buy Window Month Start]]*365.25/12</f>
        <v/>
      </c>
      <c r="L538" s="19">
        <f>_xlfn.xlookup(tbl_MTG_Set[[#This Row],[Type Name]], tbl_MTG_Set_Type[Set Type], tbl_MTG_Set_Type[Buy Window Month End], "(Set Type not found)", 0, 1)</f>
        <v/>
      </c>
      <c r="M538" s="28">
        <f>tbl_MTG_Set[[#This Row],[Released On]]+tbl_MTG_Set[[#This Row],[Buy Window Month End]]*365.25/12</f>
        <v/>
      </c>
      <c r="N538" s="28">
        <f>AND(NOW()&gt;=tbl_MTG_Set[[#This Row],[Buy Window Start]], NOW()&lt;=tbl_MTG_Set[[#This Row],[Buy Window End]])</f>
        <v/>
      </c>
      <c r="O538" s="19">
        <f>_xlfn.xlookup(tbl_MTG_Set[[#This Row],[Type Name]], tbl_MTG_Set_Type[Set Type], tbl_MTG_Set_Type[Heavy Printing Window Month Start], "(Set Type not found)", 0, 1)</f>
        <v/>
      </c>
      <c r="P538" s="28">
        <f>tbl_MTG_Set[[#This Row],[Released On]]+tbl_MTG_Set[[#This Row],[Heavy Printing Window Month Start]]*365.25/12</f>
        <v/>
      </c>
      <c r="Q538" s="19">
        <f>_xlfn.xlookup(tbl_MTG_Set[[#This Row],[Type Name]], tbl_MTG_Set_Type[Set Type], tbl_MTG_Set_Type[Heavy Printing Window Month End], "(Set Type not found)", 0, 1)</f>
        <v/>
      </c>
      <c r="R538" s="28">
        <f>tbl_MTG_Set[[#This Row],[Released On]]+tbl_MTG_Set[[#This Row],[Heavy Printing Window Month End]]*365.25/12</f>
        <v/>
      </c>
      <c r="S538" s="28">
        <f>AND(NOW()&gt;=tbl_MTG_Set[[#This Row],[Heavy Printing Window Start]], NOW()&lt;=tbl_MTG_Set[[#This Row],[Heavy Printing Window End]])</f>
        <v/>
      </c>
      <c r="T538" s="19">
        <f>_xlfn.xlookup(tbl_MTG_Set[[#This Row],[Type Name]], tbl_MTG_Set_Type[Set Type], tbl_MTG_Set_Type[Sell Window Month Start], "(Set Type not found)", 0, 1)</f>
        <v/>
      </c>
      <c r="U538" s="28">
        <f>tbl_MTG_Set[[#This Row],[Released On]]+tbl_MTG_Set[[#This Row],[Sell Window Month Start]]*365.25/12</f>
        <v/>
      </c>
      <c r="V538" s="19">
        <f>_xlfn.xlookup(tbl_MTG_Set[[#This Row],[Type Name]], tbl_MTG_Set_Type[Set Type], tbl_MTG_Set_Type[Sell Window Month End], "(Set Type not found)", 0, 1)</f>
        <v/>
      </c>
      <c r="W538" s="28">
        <f>tbl_MTG_Set[[#This Row],[Released On]]+tbl_MTG_Set[[#This Row],[Sell Window Month End]]*365.25/12</f>
        <v/>
      </c>
      <c r="X538" s="28">
        <f>AND(NOW()&gt;=tbl_MTG_Set[[#This Row],[Sell Window Start]], NOW()&lt;=tbl_MTG_Set[[#This Row],[Sell Window End]])</f>
        <v/>
      </c>
      <c r="AG538" s="23" t="n"/>
      <c r="AH538" s="23" t="n"/>
      <c r="AJ538" s="23">
        <f t="array" ref="AJ538:AJ538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538" s="23">
        <f t="array" ref="AK538:AK538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538" s="24">
        <f>_xlfn.xlookup(tbl_MTG_Set[[#This Row],[Play Booster Box Product Id]], tbl_Product[Product Id], tbl_Product[Pack Size])</f>
        <v/>
      </c>
      <c r="AM538" s="23">
        <f>(tbl_MTG_Set[[#This Row],[Play Booster Box Cost]]+v_Item_Shipping_Cost_In)/tbl_MTG_Set[[#This Row],[Play Booster Box Size]]</f>
        <v/>
      </c>
      <c r="AN538" s="23" t="n"/>
      <c r="AO538" s="23" t="n"/>
      <c r="AP538" s="23" t="n"/>
      <c r="AQ538" s="23" t="n"/>
      <c r="AT538" s="23">
        <f>tbl_MTG_Set[[#This Row],[Play Booster Sell Price CardMarket]]*tbl_MTG_Set[[#This Row],[Play Booster Expected Market Value]]/tbl_MTG_Set[[#This Row],[Play Boost Sealed Market Value]]</f>
        <v/>
      </c>
    </row>
    <row r="539" ht="15" customHeight="1" s="20">
      <c r="A539" s="19" t="n">
        <v>546</v>
      </c>
      <c r="B539" s="19" t="inlineStr">
        <is>
          <t>League Tokens 2017 L17</t>
        </is>
      </c>
      <c r="C539" s="19" t="n">
        <v>1</v>
      </c>
      <c r="D539" s="28" t="n">
        <v>42736</v>
      </c>
      <c r="F539" s="19" t="inlineStr">
        <is>
          <t>en es fr de it pt ja ko ru 汉语 漢語</t>
        </is>
      </c>
      <c r="G539" s="19" t="n">
        <v>1038</v>
      </c>
      <c r="H539" s="19">
        <f>MONTH(NOW())+12*YEAR(NOW())-MONTH(tbl_MTG_Set[[#This Row],[Released On]])-12*YEAR(tbl_MTG_Set[[#This Row],[Released On]])</f>
        <v/>
      </c>
      <c r="I539" s="19">
        <f>_xlfn.xlookup(tbl_MTG_Set[[#This Row],[Type Name]], tbl_MTG_Set_Type[Set Type], tbl_MTG_Set_Type[Index], "(Set Type not found)")</f>
        <v/>
      </c>
      <c r="J539" s="19">
        <f>_xlfn.xlookup(tbl_MTG_Set[[#This Row],[Type Name]], tbl_MTG_Set_Type[Set Type], tbl_MTG_Set_Type[Buy Window Month Start], "(Set Type not found)")</f>
        <v/>
      </c>
      <c r="K539" s="28">
        <f>tbl_MTG_Set[[#This Row],[Released On]]+tbl_MTG_Set[[#This Row],[Buy Window Month Start]]*365.25/12</f>
        <v/>
      </c>
      <c r="L539" s="19">
        <f>_xlfn.xlookup(tbl_MTG_Set[[#This Row],[Type Name]], tbl_MTG_Set_Type[Set Type], tbl_MTG_Set_Type[Buy Window Month End], "(Set Type not found)", 0, 1)</f>
        <v/>
      </c>
      <c r="M539" s="28">
        <f>tbl_MTG_Set[[#This Row],[Released On]]+tbl_MTG_Set[[#This Row],[Buy Window Month End]]*365.25/12</f>
        <v/>
      </c>
      <c r="N539" s="28">
        <f>AND(NOW()&gt;=tbl_MTG_Set[[#This Row],[Buy Window Start]], NOW()&lt;=tbl_MTG_Set[[#This Row],[Buy Window End]])</f>
        <v/>
      </c>
      <c r="O539" s="19">
        <f>_xlfn.xlookup(tbl_MTG_Set[[#This Row],[Type Name]], tbl_MTG_Set_Type[Set Type], tbl_MTG_Set_Type[Heavy Printing Window Month Start], "(Set Type not found)", 0, 1)</f>
        <v/>
      </c>
      <c r="P539" s="28">
        <f>tbl_MTG_Set[[#This Row],[Released On]]+tbl_MTG_Set[[#This Row],[Heavy Printing Window Month Start]]*365.25/12</f>
        <v/>
      </c>
      <c r="Q539" s="19">
        <f>_xlfn.xlookup(tbl_MTG_Set[[#This Row],[Type Name]], tbl_MTG_Set_Type[Set Type], tbl_MTG_Set_Type[Heavy Printing Window Month End], "(Set Type not found)", 0, 1)</f>
        <v/>
      </c>
      <c r="R539" s="28">
        <f>tbl_MTG_Set[[#This Row],[Released On]]+tbl_MTG_Set[[#This Row],[Heavy Printing Window Month End]]*365.25/12</f>
        <v/>
      </c>
      <c r="S539" s="28">
        <f>AND(NOW()&gt;=tbl_MTG_Set[[#This Row],[Heavy Printing Window Start]], NOW()&lt;=tbl_MTG_Set[[#This Row],[Heavy Printing Window End]])</f>
        <v/>
      </c>
      <c r="T539" s="19">
        <f>_xlfn.xlookup(tbl_MTG_Set[[#This Row],[Type Name]], tbl_MTG_Set_Type[Set Type], tbl_MTG_Set_Type[Sell Window Month Start], "(Set Type not found)", 0, 1)</f>
        <v/>
      </c>
      <c r="U539" s="28">
        <f>tbl_MTG_Set[[#This Row],[Released On]]+tbl_MTG_Set[[#This Row],[Sell Window Month Start]]*365.25/12</f>
        <v/>
      </c>
      <c r="V539" s="19">
        <f>_xlfn.xlookup(tbl_MTG_Set[[#This Row],[Type Name]], tbl_MTG_Set_Type[Set Type], tbl_MTG_Set_Type[Sell Window Month End], "(Set Type not found)", 0, 1)</f>
        <v/>
      </c>
      <c r="W539" s="28">
        <f>tbl_MTG_Set[[#This Row],[Released On]]+tbl_MTG_Set[[#This Row],[Sell Window Month End]]*365.25/12</f>
        <v/>
      </c>
      <c r="X539" s="28">
        <f>AND(NOW()&gt;=tbl_MTG_Set[[#This Row],[Sell Window Start]], NOW()&lt;=tbl_MTG_Set[[#This Row],[Sell Window End]])</f>
        <v/>
      </c>
      <c r="AG539" s="23" t="n"/>
      <c r="AH539" s="23" t="n"/>
      <c r="AJ539" s="23">
        <f t="array" ref="AJ539:AJ539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539" s="23">
        <f t="array" ref="AK539:AK539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539" s="24">
        <f>_xlfn.xlookup(tbl_MTG_Set[[#This Row],[Play Booster Box Product Id]], tbl_Product[Product Id], tbl_Product[Pack Size])</f>
        <v/>
      </c>
      <c r="AM539" s="23">
        <f>(tbl_MTG_Set[[#This Row],[Play Booster Box Cost]]+v_Item_Shipping_Cost_In)/tbl_MTG_Set[[#This Row],[Play Booster Box Size]]</f>
        <v/>
      </c>
      <c r="AN539" s="23" t="n"/>
      <c r="AO539" s="23" t="n"/>
      <c r="AP539" s="23" t="n"/>
      <c r="AQ539" s="23" t="n"/>
      <c r="AT539" s="23">
        <f>tbl_MTG_Set[[#This Row],[Play Booster Sell Price CardMarket]]*tbl_MTG_Set[[#This Row],[Play Booster Expected Market Value]]/tbl_MTG_Set[[#This Row],[Play Boost Sealed Market Value]]</f>
        <v/>
      </c>
    </row>
    <row r="540" ht="15" customHeight="1" s="20">
      <c r="A540" s="19" t="n">
        <v>742</v>
      </c>
      <c r="B540" s="19" t="inlineStr">
        <is>
          <t>Legacy Championship OLGC</t>
        </is>
      </c>
      <c r="C540" s="19" t="n">
        <v>27</v>
      </c>
      <c r="D540" s="28" t="n">
        <v>40544</v>
      </c>
      <c r="F540" s="19" t="inlineStr">
        <is>
          <t>en es fr de it pt ja ko ru 汉语 漢語</t>
        </is>
      </c>
      <c r="G540" s="19" t="n">
        <v>1430</v>
      </c>
      <c r="H540" s="19">
        <f>MONTH(NOW())+12*YEAR(NOW())-MONTH(tbl_MTG_Set[[#This Row],[Released On]])-12*YEAR(tbl_MTG_Set[[#This Row],[Released On]])</f>
        <v/>
      </c>
      <c r="I540" s="19">
        <f>_xlfn.xlookup(tbl_MTG_Set[[#This Row],[Type Name]], tbl_MTG_Set_Type[Set Type], tbl_MTG_Set_Type[Index], "(Set Type not found)")</f>
        <v/>
      </c>
      <c r="J540" s="19">
        <f>_xlfn.xlookup(tbl_MTG_Set[[#This Row],[Type Name]], tbl_MTG_Set_Type[Set Type], tbl_MTG_Set_Type[Buy Window Month Start], "(Set Type not found)")</f>
        <v/>
      </c>
      <c r="K540" s="28">
        <f>tbl_MTG_Set[[#This Row],[Released On]]+tbl_MTG_Set[[#This Row],[Buy Window Month Start]]*365.25/12</f>
        <v/>
      </c>
      <c r="L540" s="19">
        <f>_xlfn.xlookup(tbl_MTG_Set[[#This Row],[Type Name]], tbl_MTG_Set_Type[Set Type], tbl_MTG_Set_Type[Buy Window Month End], "(Set Type not found)", 0, 1)</f>
        <v/>
      </c>
      <c r="M540" s="28">
        <f>tbl_MTG_Set[[#This Row],[Released On]]+tbl_MTG_Set[[#This Row],[Buy Window Month End]]*365.25/12</f>
        <v/>
      </c>
      <c r="N540" s="28">
        <f>AND(NOW()&gt;=tbl_MTG_Set[[#This Row],[Buy Window Start]], NOW()&lt;=tbl_MTG_Set[[#This Row],[Buy Window End]])</f>
        <v/>
      </c>
      <c r="O540" s="19">
        <f>_xlfn.xlookup(tbl_MTG_Set[[#This Row],[Type Name]], tbl_MTG_Set_Type[Set Type], tbl_MTG_Set_Type[Heavy Printing Window Month Start], "(Set Type not found)", 0, 1)</f>
        <v/>
      </c>
      <c r="P540" s="28">
        <f>tbl_MTG_Set[[#This Row],[Released On]]+tbl_MTG_Set[[#This Row],[Heavy Printing Window Month Start]]*365.25/12</f>
        <v/>
      </c>
      <c r="Q540" s="19">
        <f>_xlfn.xlookup(tbl_MTG_Set[[#This Row],[Type Name]], tbl_MTG_Set_Type[Set Type], tbl_MTG_Set_Type[Heavy Printing Window Month End], "(Set Type not found)", 0, 1)</f>
        <v/>
      </c>
      <c r="R540" s="28">
        <f>tbl_MTG_Set[[#This Row],[Released On]]+tbl_MTG_Set[[#This Row],[Heavy Printing Window Month End]]*365.25/12</f>
        <v/>
      </c>
      <c r="S540" s="28">
        <f>AND(NOW()&gt;=tbl_MTG_Set[[#This Row],[Heavy Printing Window Start]], NOW()&lt;=tbl_MTG_Set[[#This Row],[Heavy Printing Window End]])</f>
        <v/>
      </c>
      <c r="T540" s="19">
        <f>_xlfn.xlookup(tbl_MTG_Set[[#This Row],[Type Name]], tbl_MTG_Set_Type[Set Type], tbl_MTG_Set_Type[Sell Window Month Start], "(Set Type not found)", 0, 1)</f>
        <v/>
      </c>
      <c r="U540" s="28">
        <f>tbl_MTG_Set[[#This Row],[Released On]]+tbl_MTG_Set[[#This Row],[Sell Window Month Start]]*365.25/12</f>
        <v/>
      </c>
      <c r="V540" s="19">
        <f>_xlfn.xlookup(tbl_MTG_Set[[#This Row],[Type Name]], tbl_MTG_Set_Type[Set Type], tbl_MTG_Set_Type[Sell Window Month End], "(Set Type not found)", 0, 1)</f>
        <v/>
      </c>
      <c r="W540" s="28">
        <f>tbl_MTG_Set[[#This Row],[Released On]]+tbl_MTG_Set[[#This Row],[Sell Window Month End]]*365.25/12</f>
        <v/>
      </c>
      <c r="X540" s="28">
        <f>AND(NOW()&gt;=tbl_MTG_Set[[#This Row],[Sell Window Start]], NOW()&lt;=tbl_MTG_Set[[#This Row],[Sell Window End]])</f>
        <v/>
      </c>
      <c r="AG540" s="23" t="n"/>
      <c r="AH540" s="23" t="n"/>
      <c r="AJ540" s="23">
        <f t="array" ref="AJ540:AJ540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540" s="23">
        <f t="array" ref="AK540:AK540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540" s="24">
        <f>_xlfn.xlookup(tbl_MTG_Set[[#This Row],[Play Booster Box Product Id]], tbl_Product[Product Id], tbl_Product[Pack Size])</f>
        <v/>
      </c>
      <c r="AM540" s="23">
        <f>(tbl_MTG_Set[[#This Row],[Play Booster Box Cost]]+v_Item_Shipping_Cost_In)/tbl_MTG_Set[[#This Row],[Play Booster Box Size]]</f>
        <v/>
      </c>
      <c r="AN540" s="23" t="n"/>
      <c r="AO540" s="23" t="n"/>
      <c r="AP540" s="23" t="n"/>
      <c r="AQ540" s="23" t="n"/>
      <c r="AT540" s="23">
        <f>tbl_MTG_Set[[#This Row],[Play Booster Sell Price CardMarket]]*tbl_MTG_Set[[#This Row],[Play Booster Expected Market Value]]/tbl_MTG_Set[[#This Row],[Play Boost Sealed Market Value]]</f>
        <v/>
      </c>
    </row>
    <row r="541" ht="15" customHeight="1" s="20">
      <c r="A541" s="19" t="n">
        <v>538</v>
      </c>
      <c r="B541" s="19" t="inlineStr">
        <is>
          <t>Legacy Cube LEGACY</t>
        </is>
      </c>
      <c r="C541" s="19" t="n">
        <v>600</v>
      </c>
      <c r="D541" s="28" t="n">
        <v>42830</v>
      </c>
      <c r="F541" s="19" t="n">
        <v>0</v>
      </c>
      <c r="G541" s="19" t="n">
        <v>1022</v>
      </c>
      <c r="H541" s="19">
        <f>MONTH(NOW())+12*YEAR(NOW())-MONTH(tbl_MTG_Set[[#This Row],[Released On]])-12*YEAR(tbl_MTG_Set[[#This Row],[Released On]])</f>
        <v/>
      </c>
      <c r="I541" s="19">
        <f>_xlfn.xlookup(tbl_MTG_Set[[#This Row],[Type Name]], tbl_MTG_Set_Type[Set Type], tbl_MTG_Set_Type[Index], "(Set Type not found)")</f>
        <v/>
      </c>
      <c r="J541" s="19">
        <f>_xlfn.xlookup(tbl_MTG_Set[[#This Row],[Type Name]], tbl_MTG_Set_Type[Set Type], tbl_MTG_Set_Type[Buy Window Month Start], "(Set Type not found)")</f>
        <v/>
      </c>
      <c r="K541" s="28">
        <f>tbl_MTG_Set[[#This Row],[Released On]]+tbl_MTG_Set[[#This Row],[Buy Window Month Start]]*365.25/12</f>
        <v/>
      </c>
      <c r="L541" s="19">
        <f>_xlfn.xlookup(tbl_MTG_Set[[#This Row],[Type Name]], tbl_MTG_Set_Type[Set Type], tbl_MTG_Set_Type[Buy Window Month End], "(Set Type not found)", 0, 1)</f>
        <v/>
      </c>
      <c r="M541" s="28">
        <f>tbl_MTG_Set[[#This Row],[Released On]]+tbl_MTG_Set[[#This Row],[Buy Window Month End]]*365.25/12</f>
        <v/>
      </c>
      <c r="N541" s="28">
        <f>AND(NOW()&gt;=tbl_MTG_Set[[#This Row],[Buy Window Start]], NOW()&lt;=tbl_MTG_Set[[#This Row],[Buy Window End]])</f>
        <v/>
      </c>
      <c r="O541" s="19">
        <f>_xlfn.xlookup(tbl_MTG_Set[[#This Row],[Type Name]], tbl_MTG_Set_Type[Set Type], tbl_MTG_Set_Type[Heavy Printing Window Month Start], "(Set Type not found)", 0, 1)</f>
        <v/>
      </c>
      <c r="P541" s="28">
        <f>tbl_MTG_Set[[#This Row],[Released On]]+tbl_MTG_Set[[#This Row],[Heavy Printing Window Month Start]]*365.25/12</f>
        <v/>
      </c>
      <c r="Q541" s="19">
        <f>_xlfn.xlookup(tbl_MTG_Set[[#This Row],[Type Name]], tbl_MTG_Set_Type[Set Type], tbl_MTG_Set_Type[Heavy Printing Window Month End], "(Set Type not found)", 0, 1)</f>
        <v/>
      </c>
      <c r="R541" s="28">
        <f>tbl_MTG_Set[[#This Row],[Released On]]+tbl_MTG_Set[[#This Row],[Heavy Printing Window Month End]]*365.25/12</f>
        <v/>
      </c>
      <c r="S541" s="28">
        <f>AND(NOW()&gt;=tbl_MTG_Set[[#This Row],[Heavy Printing Window Start]], NOW()&lt;=tbl_MTG_Set[[#This Row],[Heavy Printing Window End]])</f>
        <v/>
      </c>
      <c r="T541" s="19">
        <f>_xlfn.xlookup(tbl_MTG_Set[[#This Row],[Type Name]], tbl_MTG_Set_Type[Set Type], tbl_MTG_Set_Type[Sell Window Month Start], "(Set Type not found)", 0, 1)</f>
        <v/>
      </c>
      <c r="U541" s="28">
        <f>tbl_MTG_Set[[#This Row],[Released On]]+tbl_MTG_Set[[#This Row],[Sell Window Month Start]]*365.25/12</f>
        <v/>
      </c>
      <c r="V541" s="19">
        <f>_xlfn.xlookup(tbl_MTG_Set[[#This Row],[Type Name]], tbl_MTG_Set_Type[Set Type], tbl_MTG_Set_Type[Sell Window Month End], "(Set Type not found)", 0, 1)</f>
        <v/>
      </c>
      <c r="W541" s="28">
        <f>tbl_MTG_Set[[#This Row],[Released On]]+tbl_MTG_Set[[#This Row],[Sell Window Month End]]*365.25/12</f>
        <v/>
      </c>
      <c r="X541" s="28">
        <f>AND(NOW()&gt;=tbl_MTG_Set[[#This Row],[Sell Window Start]], NOW()&lt;=tbl_MTG_Set[[#This Row],[Sell Window End]])</f>
        <v/>
      </c>
      <c r="AG541" s="23" t="n"/>
      <c r="AH541" s="23" t="n"/>
      <c r="AJ541" s="23">
        <f t="array" ref="AJ541:AJ541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541" s="23">
        <f t="array" ref="AK541:AK541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541" s="24">
        <f>_xlfn.xlookup(tbl_MTG_Set[[#This Row],[Play Booster Box Product Id]], tbl_Product[Product Id], tbl_Product[Pack Size])</f>
        <v/>
      </c>
      <c r="AM541" s="23">
        <f>(tbl_MTG_Set[[#This Row],[Play Booster Box Cost]]+v_Item_Shipping_Cost_In)/tbl_MTG_Set[[#This Row],[Play Booster Box Size]]</f>
        <v/>
      </c>
      <c r="AN541" s="23" t="n"/>
      <c r="AO541" s="23" t="n"/>
      <c r="AP541" s="23" t="n"/>
      <c r="AQ541" s="23" t="n"/>
      <c r="AT541" s="23">
        <f>tbl_MTG_Set[[#This Row],[Play Booster Sell Price CardMarket]]*tbl_MTG_Set[[#This Row],[Play Booster Expected Market Value]]/tbl_MTG_Set[[#This Row],[Play Boost Sealed Market Value]]</f>
        <v/>
      </c>
    </row>
    <row r="542" ht="15" customHeight="1" s="20">
      <c r="A542" s="19" t="n">
        <v>582</v>
      </c>
      <c r="B542" s="19" t="inlineStr">
        <is>
          <t>Legendary Cube Prize Pack PZ1</t>
        </is>
      </c>
      <c r="C542" s="19" t="n">
        <v>149</v>
      </c>
      <c r="D542" s="28" t="n">
        <v>42326</v>
      </c>
      <c r="F542" s="19" t="inlineStr">
        <is>
          <t>en es fr de it pt ja ko ru 汉语 漢語</t>
        </is>
      </c>
      <c r="G542" s="19" t="n">
        <v>1110</v>
      </c>
      <c r="H542" s="19">
        <f>MONTH(NOW())+12*YEAR(NOW())-MONTH(tbl_MTG_Set[[#This Row],[Released On]])-12*YEAR(tbl_MTG_Set[[#This Row],[Released On]])</f>
        <v/>
      </c>
      <c r="I542" s="19">
        <f>_xlfn.xlookup(tbl_MTG_Set[[#This Row],[Type Name]], tbl_MTG_Set_Type[Set Type], tbl_MTG_Set_Type[Index], "(Set Type not found)")</f>
        <v/>
      </c>
      <c r="J542" s="19">
        <f>_xlfn.xlookup(tbl_MTG_Set[[#This Row],[Type Name]], tbl_MTG_Set_Type[Set Type], tbl_MTG_Set_Type[Buy Window Month Start], "(Set Type not found)")</f>
        <v/>
      </c>
      <c r="K542" s="28">
        <f>tbl_MTG_Set[[#This Row],[Released On]]+tbl_MTG_Set[[#This Row],[Buy Window Month Start]]*365.25/12</f>
        <v/>
      </c>
      <c r="L542" s="19">
        <f>_xlfn.xlookup(tbl_MTG_Set[[#This Row],[Type Name]], tbl_MTG_Set_Type[Set Type], tbl_MTG_Set_Type[Buy Window Month End], "(Set Type not found)", 0, 1)</f>
        <v/>
      </c>
      <c r="M542" s="28">
        <f>tbl_MTG_Set[[#This Row],[Released On]]+tbl_MTG_Set[[#This Row],[Buy Window Month End]]*365.25/12</f>
        <v/>
      </c>
      <c r="N542" s="28">
        <f>AND(NOW()&gt;=tbl_MTG_Set[[#This Row],[Buy Window Start]], NOW()&lt;=tbl_MTG_Set[[#This Row],[Buy Window End]])</f>
        <v/>
      </c>
      <c r="O542" s="19">
        <f>_xlfn.xlookup(tbl_MTG_Set[[#This Row],[Type Name]], tbl_MTG_Set_Type[Set Type], tbl_MTG_Set_Type[Heavy Printing Window Month Start], "(Set Type not found)", 0, 1)</f>
        <v/>
      </c>
      <c r="P542" s="28">
        <f>tbl_MTG_Set[[#This Row],[Released On]]+tbl_MTG_Set[[#This Row],[Heavy Printing Window Month Start]]*365.25/12</f>
        <v/>
      </c>
      <c r="Q542" s="19">
        <f>_xlfn.xlookup(tbl_MTG_Set[[#This Row],[Type Name]], tbl_MTG_Set_Type[Set Type], tbl_MTG_Set_Type[Heavy Printing Window Month End], "(Set Type not found)", 0, 1)</f>
        <v/>
      </c>
      <c r="R542" s="28">
        <f>tbl_MTG_Set[[#This Row],[Released On]]+tbl_MTG_Set[[#This Row],[Heavy Printing Window Month End]]*365.25/12</f>
        <v/>
      </c>
      <c r="S542" s="28">
        <f>AND(NOW()&gt;=tbl_MTG_Set[[#This Row],[Heavy Printing Window Start]], NOW()&lt;=tbl_MTG_Set[[#This Row],[Heavy Printing Window End]])</f>
        <v/>
      </c>
      <c r="T542" s="19">
        <f>_xlfn.xlookup(tbl_MTG_Set[[#This Row],[Type Name]], tbl_MTG_Set_Type[Set Type], tbl_MTG_Set_Type[Sell Window Month Start], "(Set Type not found)", 0, 1)</f>
        <v/>
      </c>
      <c r="U542" s="28">
        <f>tbl_MTG_Set[[#This Row],[Released On]]+tbl_MTG_Set[[#This Row],[Sell Window Month Start]]*365.25/12</f>
        <v/>
      </c>
      <c r="V542" s="19">
        <f>_xlfn.xlookup(tbl_MTG_Set[[#This Row],[Type Name]], tbl_MTG_Set_Type[Set Type], tbl_MTG_Set_Type[Sell Window Month End], "(Set Type not found)", 0, 1)</f>
        <v/>
      </c>
      <c r="W542" s="28">
        <f>tbl_MTG_Set[[#This Row],[Released On]]+tbl_MTG_Set[[#This Row],[Sell Window Month End]]*365.25/12</f>
        <v/>
      </c>
      <c r="X542" s="28">
        <f>AND(NOW()&gt;=tbl_MTG_Set[[#This Row],[Sell Window Start]], NOW()&lt;=tbl_MTG_Set[[#This Row],[Sell Window End]])</f>
        <v/>
      </c>
      <c r="AG542" s="23" t="n"/>
      <c r="AH542" s="23" t="n"/>
      <c r="AJ542" s="23">
        <f t="array" ref="AJ542:AJ542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542" s="23">
        <f t="array" ref="AK542:AK542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542" s="24">
        <f>_xlfn.xlookup(tbl_MTG_Set[[#This Row],[Play Booster Box Product Id]], tbl_Product[Product Id], tbl_Product[Pack Size])</f>
        <v/>
      </c>
      <c r="AM542" s="23">
        <f>(tbl_MTG_Set[[#This Row],[Play Booster Box Cost]]+v_Item_Shipping_Cost_In)/tbl_MTG_Set[[#This Row],[Play Booster Box Size]]</f>
        <v/>
      </c>
      <c r="AN542" s="23" t="n"/>
      <c r="AO542" s="23" t="n"/>
      <c r="AP542" s="23" t="n"/>
      <c r="AQ542" s="23" t="n"/>
      <c r="AT542" s="23">
        <f>tbl_MTG_Set[[#This Row],[Play Booster Sell Price CardMarket]]*tbl_MTG_Set[[#This Row],[Play Booster Expected Market Value]]/tbl_MTG_Set[[#This Row],[Play Boost Sealed Market Value]]</f>
        <v/>
      </c>
    </row>
    <row r="543" ht="15" customHeight="1" s="20">
      <c r="A543" s="19" t="n">
        <v>1013</v>
      </c>
      <c r="B543" s="19" t="inlineStr">
        <is>
          <t>Legends LEG</t>
        </is>
      </c>
      <c r="C543" s="19" t="n">
        <v>310</v>
      </c>
      <c r="D543" s="28" t="n">
        <v>34486</v>
      </c>
      <c r="F543" s="19" t="inlineStr">
        <is>
          <t>en es fr de it pt ja ko ru 汉语 漢語</t>
        </is>
      </c>
      <c r="G543" s="19" t="n">
        <v>1972</v>
      </c>
      <c r="H543" s="19">
        <f>MONTH(NOW())+12*YEAR(NOW())-MONTH(tbl_MTG_Set[[#This Row],[Released On]])-12*YEAR(tbl_MTG_Set[[#This Row],[Released On]])</f>
        <v/>
      </c>
      <c r="I543" s="19">
        <f>_xlfn.xlookup(tbl_MTG_Set[[#This Row],[Type Name]], tbl_MTG_Set_Type[Set Type], tbl_MTG_Set_Type[Index], "(Set Type not found)")</f>
        <v/>
      </c>
      <c r="J543" s="19">
        <f>_xlfn.xlookup(tbl_MTG_Set[[#This Row],[Type Name]], tbl_MTG_Set_Type[Set Type], tbl_MTG_Set_Type[Buy Window Month Start], "(Set Type not found)")</f>
        <v/>
      </c>
      <c r="K543" s="28">
        <f>tbl_MTG_Set[[#This Row],[Released On]]+tbl_MTG_Set[[#This Row],[Buy Window Month Start]]*365.25/12</f>
        <v/>
      </c>
      <c r="L543" s="19">
        <f>_xlfn.xlookup(tbl_MTG_Set[[#This Row],[Type Name]], tbl_MTG_Set_Type[Set Type], tbl_MTG_Set_Type[Buy Window Month End], "(Set Type not found)", 0, 1)</f>
        <v/>
      </c>
      <c r="M543" s="28">
        <f>tbl_MTG_Set[[#This Row],[Released On]]+tbl_MTG_Set[[#This Row],[Buy Window Month End]]*365.25/12</f>
        <v/>
      </c>
      <c r="N543" s="28">
        <f>AND(NOW()&gt;=tbl_MTG_Set[[#This Row],[Buy Window Start]], NOW()&lt;=tbl_MTG_Set[[#This Row],[Buy Window End]])</f>
        <v/>
      </c>
      <c r="O543" s="19">
        <f>_xlfn.xlookup(tbl_MTG_Set[[#This Row],[Type Name]], tbl_MTG_Set_Type[Set Type], tbl_MTG_Set_Type[Heavy Printing Window Month Start], "(Set Type not found)", 0, 1)</f>
        <v/>
      </c>
      <c r="P543" s="28">
        <f>tbl_MTG_Set[[#This Row],[Released On]]+tbl_MTG_Set[[#This Row],[Heavy Printing Window Month Start]]*365.25/12</f>
        <v/>
      </c>
      <c r="Q543" s="19">
        <f>_xlfn.xlookup(tbl_MTG_Set[[#This Row],[Type Name]], tbl_MTG_Set_Type[Set Type], tbl_MTG_Set_Type[Heavy Printing Window Month End], "(Set Type not found)", 0, 1)</f>
        <v/>
      </c>
      <c r="R543" s="28">
        <f>tbl_MTG_Set[[#This Row],[Released On]]+tbl_MTG_Set[[#This Row],[Heavy Printing Window Month End]]*365.25/12</f>
        <v/>
      </c>
      <c r="S543" s="28">
        <f>AND(NOW()&gt;=tbl_MTG_Set[[#This Row],[Heavy Printing Window Start]], NOW()&lt;=tbl_MTG_Set[[#This Row],[Heavy Printing Window End]])</f>
        <v/>
      </c>
      <c r="T543" s="19">
        <f>_xlfn.xlookup(tbl_MTG_Set[[#This Row],[Type Name]], tbl_MTG_Set_Type[Set Type], tbl_MTG_Set_Type[Sell Window Month Start], "(Set Type not found)", 0, 1)</f>
        <v/>
      </c>
      <c r="U543" s="28">
        <f>tbl_MTG_Set[[#This Row],[Released On]]+tbl_MTG_Set[[#This Row],[Sell Window Month Start]]*365.25/12</f>
        <v/>
      </c>
      <c r="V543" s="19">
        <f>_xlfn.xlookup(tbl_MTG_Set[[#This Row],[Type Name]], tbl_MTG_Set_Type[Set Type], tbl_MTG_Set_Type[Sell Window Month End], "(Set Type not found)", 0, 1)</f>
        <v/>
      </c>
      <c r="W543" s="28">
        <f>tbl_MTG_Set[[#This Row],[Released On]]+tbl_MTG_Set[[#This Row],[Sell Window Month End]]*365.25/12</f>
        <v/>
      </c>
      <c r="X543" s="28">
        <f>AND(NOW()&gt;=tbl_MTG_Set[[#This Row],[Sell Window Start]], NOW()&lt;=tbl_MTG_Set[[#This Row],[Sell Window End]])</f>
        <v/>
      </c>
      <c r="AG543" s="23" t="n"/>
      <c r="AH543" s="23" t="n"/>
      <c r="AJ543" s="23">
        <f t="array" ref="AJ543:AJ543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543" s="23">
        <f t="array" ref="AK543:AK543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543" s="24">
        <f>_xlfn.xlookup(tbl_MTG_Set[[#This Row],[Play Booster Box Product Id]], tbl_Product[Product Id], tbl_Product[Pack Size])</f>
        <v/>
      </c>
      <c r="AM543" s="23">
        <f>(tbl_MTG_Set[[#This Row],[Play Booster Box Cost]]+v_Item_Shipping_Cost_In)/tbl_MTG_Set[[#This Row],[Play Booster Box Size]]</f>
        <v/>
      </c>
      <c r="AN543" s="23" t="n"/>
      <c r="AO543" s="23" t="n"/>
      <c r="AP543" s="23" t="n"/>
      <c r="AQ543" s="23" t="n"/>
      <c r="AT543" s="23">
        <f>tbl_MTG_Set[[#This Row],[Play Booster Sell Price CardMarket]]*tbl_MTG_Set[[#This Row],[Play Booster Expected Market Value]]/tbl_MTG_Set[[#This Row],[Play Boost Sealed Market Value]]</f>
        <v/>
      </c>
    </row>
    <row r="544" ht="15" customHeight="1" s="20">
      <c r="A544" s="19" t="n">
        <v>897</v>
      </c>
      <c r="B544" s="19" t="inlineStr">
        <is>
          <t>Legions LGN</t>
        </is>
      </c>
      <c r="C544" s="19" t="n">
        <v>145</v>
      </c>
      <c r="D544" s="28" t="n">
        <v>37655</v>
      </c>
      <c r="F544" s="19" t="inlineStr">
        <is>
          <t>en es fr de it pt ja ko ru 汉语 漢語</t>
        </is>
      </c>
      <c r="G544" s="19" t="n">
        <v>1740</v>
      </c>
      <c r="H544" s="19">
        <f>MONTH(NOW())+12*YEAR(NOW())-MONTH(tbl_MTG_Set[[#This Row],[Released On]])-12*YEAR(tbl_MTG_Set[[#This Row],[Released On]])</f>
        <v/>
      </c>
      <c r="I544" s="19">
        <f>_xlfn.xlookup(tbl_MTG_Set[[#This Row],[Type Name]], tbl_MTG_Set_Type[Set Type], tbl_MTG_Set_Type[Index], "(Set Type not found)")</f>
        <v/>
      </c>
      <c r="J544" s="19">
        <f>_xlfn.xlookup(tbl_MTG_Set[[#This Row],[Type Name]], tbl_MTG_Set_Type[Set Type], tbl_MTG_Set_Type[Buy Window Month Start], "(Set Type not found)")</f>
        <v/>
      </c>
      <c r="K544" s="28">
        <f>tbl_MTG_Set[[#This Row],[Released On]]+tbl_MTG_Set[[#This Row],[Buy Window Month Start]]*365.25/12</f>
        <v/>
      </c>
      <c r="L544" s="19">
        <f>_xlfn.xlookup(tbl_MTG_Set[[#This Row],[Type Name]], tbl_MTG_Set_Type[Set Type], tbl_MTG_Set_Type[Buy Window Month End], "(Set Type not found)", 0, 1)</f>
        <v/>
      </c>
      <c r="M544" s="28">
        <f>tbl_MTG_Set[[#This Row],[Released On]]+tbl_MTG_Set[[#This Row],[Buy Window Month End]]*365.25/12</f>
        <v/>
      </c>
      <c r="N544" s="28">
        <f>AND(NOW()&gt;=tbl_MTG_Set[[#This Row],[Buy Window Start]], NOW()&lt;=tbl_MTG_Set[[#This Row],[Buy Window End]])</f>
        <v/>
      </c>
      <c r="O544" s="19">
        <f>_xlfn.xlookup(tbl_MTG_Set[[#This Row],[Type Name]], tbl_MTG_Set_Type[Set Type], tbl_MTG_Set_Type[Heavy Printing Window Month Start], "(Set Type not found)", 0, 1)</f>
        <v/>
      </c>
      <c r="P544" s="28">
        <f>tbl_MTG_Set[[#This Row],[Released On]]+tbl_MTG_Set[[#This Row],[Heavy Printing Window Month Start]]*365.25/12</f>
        <v/>
      </c>
      <c r="Q544" s="19">
        <f>_xlfn.xlookup(tbl_MTG_Set[[#This Row],[Type Name]], tbl_MTG_Set_Type[Set Type], tbl_MTG_Set_Type[Heavy Printing Window Month End], "(Set Type not found)", 0, 1)</f>
        <v/>
      </c>
      <c r="R544" s="28">
        <f>tbl_MTG_Set[[#This Row],[Released On]]+tbl_MTG_Set[[#This Row],[Heavy Printing Window Month End]]*365.25/12</f>
        <v/>
      </c>
      <c r="S544" s="28">
        <f>AND(NOW()&gt;=tbl_MTG_Set[[#This Row],[Heavy Printing Window Start]], NOW()&lt;=tbl_MTG_Set[[#This Row],[Heavy Printing Window End]])</f>
        <v/>
      </c>
      <c r="T544" s="19">
        <f>_xlfn.xlookup(tbl_MTG_Set[[#This Row],[Type Name]], tbl_MTG_Set_Type[Set Type], tbl_MTG_Set_Type[Sell Window Month Start], "(Set Type not found)", 0, 1)</f>
        <v/>
      </c>
      <c r="U544" s="28">
        <f>tbl_MTG_Set[[#This Row],[Released On]]+tbl_MTG_Set[[#This Row],[Sell Window Month Start]]*365.25/12</f>
        <v/>
      </c>
      <c r="V544" s="19">
        <f>_xlfn.xlookup(tbl_MTG_Set[[#This Row],[Type Name]], tbl_MTG_Set_Type[Set Type], tbl_MTG_Set_Type[Sell Window Month End], "(Set Type not found)", 0, 1)</f>
        <v/>
      </c>
      <c r="W544" s="28">
        <f>tbl_MTG_Set[[#This Row],[Released On]]+tbl_MTG_Set[[#This Row],[Sell Window Month End]]*365.25/12</f>
        <v/>
      </c>
      <c r="X544" s="28">
        <f>AND(NOW()&gt;=tbl_MTG_Set[[#This Row],[Sell Window Start]], NOW()&lt;=tbl_MTG_Set[[#This Row],[Sell Window End]])</f>
        <v/>
      </c>
      <c r="AG544" s="23" t="n"/>
      <c r="AH544" s="23" t="n"/>
      <c r="AJ544" s="23">
        <f t="array" ref="AJ544:AJ544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544" s="23">
        <f t="array" ref="AK544:AK544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544" s="24">
        <f>_xlfn.xlookup(tbl_MTG_Set[[#This Row],[Play Booster Box Product Id]], tbl_Product[Product Id], tbl_Product[Pack Size])</f>
        <v/>
      </c>
      <c r="AM544" s="23">
        <f>(tbl_MTG_Set[[#This Row],[Play Booster Box Cost]]+v_Item_Shipping_Cost_In)/tbl_MTG_Set[[#This Row],[Play Booster Box Size]]</f>
        <v/>
      </c>
      <c r="AN544" s="23" t="n"/>
      <c r="AO544" s="23" t="n"/>
      <c r="AP544" s="23" t="n"/>
      <c r="AQ544" s="23" t="n"/>
      <c r="AT544" s="23">
        <f>tbl_MTG_Set[[#This Row],[Play Booster Sell Price CardMarket]]*tbl_MTG_Set[[#This Row],[Play Booster Expected Market Value]]/tbl_MTG_Set[[#This Row],[Play Boost Sealed Market Value]]</f>
        <v/>
      </c>
    </row>
    <row r="545" ht="15" customHeight="1" s="20">
      <c r="A545" s="19" t="n">
        <v>898</v>
      </c>
      <c r="B545" s="19" t="inlineStr">
        <is>
          <t>Legions Promos PLGN</t>
        </is>
      </c>
      <c r="C545" s="19" t="n">
        <v>1</v>
      </c>
      <c r="D545" s="28" t="n">
        <v>37655</v>
      </c>
      <c r="F545" s="19" t="inlineStr">
        <is>
          <t>en es fr de it pt ja ko ru 汉语 漢語</t>
        </is>
      </c>
      <c r="G545" s="19" t="n">
        <v>1742</v>
      </c>
      <c r="H545" s="19">
        <f>MONTH(NOW())+12*YEAR(NOW())-MONTH(tbl_MTG_Set[[#This Row],[Released On]])-12*YEAR(tbl_MTG_Set[[#This Row],[Released On]])</f>
        <v/>
      </c>
      <c r="I545" s="19">
        <f>_xlfn.xlookup(tbl_MTG_Set[[#This Row],[Type Name]], tbl_MTG_Set_Type[Set Type], tbl_MTG_Set_Type[Index], "(Set Type not found)")</f>
        <v/>
      </c>
      <c r="J545" s="19">
        <f>_xlfn.xlookup(tbl_MTG_Set[[#This Row],[Type Name]], tbl_MTG_Set_Type[Set Type], tbl_MTG_Set_Type[Buy Window Month Start], "(Set Type not found)")</f>
        <v/>
      </c>
      <c r="K545" s="28">
        <f>tbl_MTG_Set[[#This Row],[Released On]]+tbl_MTG_Set[[#This Row],[Buy Window Month Start]]*365.25/12</f>
        <v/>
      </c>
      <c r="L545" s="19">
        <f>_xlfn.xlookup(tbl_MTG_Set[[#This Row],[Type Name]], tbl_MTG_Set_Type[Set Type], tbl_MTG_Set_Type[Buy Window Month End], "(Set Type not found)", 0, 1)</f>
        <v/>
      </c>
      <c r="M545" s="28">
        <f>tbl_MTG_Set[[#This Row],[Released On]]+tbl_MTG_Set[[#This Row],[Buy Window Month End]]*365.25/12</f>
        <v/>
      </c>
      <c r="N545" s="28">
        <f>AND(NOW()&gt;=tbl_MTG_Set[[#This Row],[Buy Window Start]], NOW()&lt;=tbl_MTG_Set[[#This Row],[Buy Window End]])</f>
        <v/>
      </c>
      <c r="O545" s="19">
        <f>_xlfn.xlookup(tbl_MTG_Set[[#This Row],[Type Name]], tbl_MTG_Set_Type[Set Type], tbl_MTG_Set_Type[Heavy Printing Window Month Start], "(Set Type not found)", 0, 1)</f>
        <v/>
      </c>
      <c r="P545" s="28">
        <f>tbl_MTG_Set[[#This Row],[Released On]]+tbl_MTG_Set[[#This Row],[Heavy Printing Window Month Start]]*365.25/12</f>
        <v/>
      </c>
      <c r="Q545" s="19">
        <f>_xlfn.xlookup(tbl_MTG_Set[[#This Row],[Type Name]], tbl_MTG_Set_Type[Set Type], tbl_MTG_Set_Type[Heavy Printing Window Month End], "(Set Type not found)", 0, 1)</f>
        <v/>
      </c>
      <c r="R545" s="28">
        <f>tbl_MTG_Set[[#This Row],[Released On]]+tbl_MTG_Set[[#This Row],[Heavy Printing Window Month End]]*365.25/12</f>
        <v/>
      </c>
      <c r="S545" s="28">
        <f>AND(NOW()&gt;=tbl_MTG_Set[[#This Row],[Heavy Printing Window Start]], NOW()&lt;=tbl_MTG_Set[[#This Row],[Heavy Printing Window End]])</f>
        <v/>
      </c>
      <c r="T545" s="19">
        <f>_xlfn.xlookup(tbl_MTG_Set[[#This Row],[Type Name]], tbl_MTG_Set_Type[Set Type], tbl_MTG_Set_Type[Sell Window Month Start], "(Set Type not found)", 0, 1)</f>
        <v/>
      </c>
      <c r="U545" s="28">
        <f>tbl_MTG_Set[[#This Row],[Released On]]+tbl_MTG_Set[[#This Row],[Sell Window Month Start]]*365.25/12</f>
        <v/>
      </c>
      <c r="V545" s="19">
        <f>_xlfn.xlookup(tbl_MTG_Set[[#This Row],[Type Name]], tbl_MTG_Set_Type[Set Type], tbl_MTG_Set_Type[Sell Window Month End], "(Set Type not found)", 0, 1)</f>
        <v/>
      </c>
      <c r="W545" s="28">
        <f>tbl_MTG_Set[[#This Row],[Released On]]+tbl_MTG_Set[[#This Row],[Sell Window Month End]]*365.25/12</f>
        <v/>
      </c>
      <c r="X545" s="28">
        <f>AND(NOW()&gt;=tbl_MTG_Set[[#This Row],[Sell Window Start]], NOW()&lt;=tbl_MTG_Set[[#This Row],[Sell Window End]])</f>
        <v/>
      </c>
      <c r="AG545" s="23" t="n"/>
      <c r="AH545" s="23" t="n"/>
      <c r="AJ545" s="23">
        <f t="array" ref="AJ545:AJ545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545" s="23">
        <f t="array" ref="AK545:AK545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545" s="24">
        <f>_xlfn.xlookup(tbl_MTG_Set[[#This Row],[Play Booster Box Product Id]], tbl_Product[Product Id], tbl_Product[Pack Size])</f>
        <v/>
      </c>
      <c r="AM545" s="23">
        <f>(tbl_MTG_Set[[#This Row],[Play Booster Box Cost]]+v_Item_Shipping_Cost_In)/tbl_MTG_Set[[#This Row],[Play Booster Box Size]]</f>
        <v/>
      </c>
      <c r="AN545" s="23" t="n"/>
      <c r="AO545" s="23" t="n"/>
      <c r="AP545" s="23" t="n"/>
      <c r="AQ545" s="23" t="n"/>
      <c r="AT545" s="23">
        <f>tbl_MTG_Set[[#This Row],[Play Booster Sell Price CardMarket]]*tbl_MTG_Set[[#This Row],[Play Booster Expected Market Value]]/tbl_MTG_Set[[#This Row],[Play Boost Sealed Market Value]]</f>
        <v/>
      </c>
    </row>
    <row r="546" ht="15" customHeight="1" s="20">
      <c r="A546" s="19" t="n">
        <v>1022</v>
      </c>
      <c r="B546" s="19" t="inlineStr">
        <is>
          <t>Limited Edition Alpha LEA</t>
        </is>
      </c>
      <c r="C546" s="19" t="n">
        <v>295</v>
      </c>
      <c r="D546" s="28" t="n">
        <v>34186</v>
      </c>
      <c r="F546" s="19" t="inlineStr">
        <is>
          <t>en es fr de it pt ja ko ru</t>
        </is>
      </c>
      <c r="G546" s="19" t="n">
        <v>1990</v>
      </c>
      <c r="H546" s="19">
        <f>MONTH(NOW())+12*YEAR(NOW())-MONTH(tbl_MTG_Set[[#This Row],[Released On]])-12*YEAR(tbl_MTG_Set[[#This Row],[Released On]])</f>
        <v/>
      </c>
      <c r="I546" s="19">
        <f>_xlfn.xlookup(tbl_MTG_Set[[#This Row],[Type Name]], tbl_MTG_Set_Type[Set Type], tbl_MTG_Set_Type[Index], "(Set Type not found)")</f>
        <v/>
      </c>
      <c r="J546" s="19">
        <f>_xlfn.xlookup(tbl_MTG_Set[[#This Row],[Type Name]], tbl_MTG_Set_Type[Set Type], tbl_MTG_Set_Type[Buy Window Month Start], "(Set Type not found)")</f>
        <v/>
      </c>
      <c r="K546" s="28">
        <f>tbl_MTG_Set[[#This Row],[Released On]]+tbl_MTG_Set[[#This Row],[Buy Window Month Start]]*365.25/12</f>
        <v/>
      </c>
      <c r="L546" s="19">
        <f>_xlfn.xlookup(tbl_MTG_Set[[#This Row],[Type Name]], tbl_MTG_Set_Type[Set Type], tbl_MTG_Set_Type[Buy Window Month End], "(Set Type not found)", 0, 1)</f>
        <v/>
      </c>
      <c r="M546" s="28">
        <f>tbl_MTG_Set[[#This Row],[Released On]]+tbl_MTG_Set[[#This Row],[Buy Window Month End]]*365.25/12</f>
        <v/>
      </c>
      <c r="N546" s="28">
        <f>AND(NOW()&gt;=tbl_MTG_Set[[#This Row],[Buy Window Start]], NOW()&lt;=tbl_MTG_Set[[#This Row],[Buy Window End]])</f>
        <v/>
      </c>
      <c r="O546" s="19">
        <f>_xlfn.xlookup(tbl_MTG_Set[[#This Row],[Type Name]], tbl_MTG_Set_Type[Set Type], tbl_MTG_Set_Type[Heavy Printing Window Month Start], "(Set Type not found)", 0, 1)</f>
        <v/>
      </c>
      <c r="P546" s="28">
        <f>tbl_MTG_Set[[#This Row],[Released On]]+tbl_MTG_Set[[#This Row],[Heavy Printing Window Month Start]]*365.25/12</f>
        <v/>
      </c>
      <c r="Q546" s="19">
        <f>_xlfn.xlookup(tbl_MTG_Set[[#This Row],[Type Name]], tbl_MTG_Set_Type[Set Type], tbl_MTG_Set_Type[Heavy Printing Window Month End], "(Set Type not found)", 0, 1)</f>
        <v/>
      </c>
      <c r="R546" s="28">
        <f>tbl_MTG_Set[[#This Row],[Released On]]+tbl_MTG_Set[[#This Row],[Heavy Printing Window Month End]]*365.25/12</f>
        <v/>
      </c>
      <c r="S546" s="28">
        <f>AND(NOW()&gt;=tbl_MTG_Set[[#This Row],[Heavy Printing Window Start]], NOW()&lt;=tbl_MTG_Set[[#This Row],[Heavy Printing Window End]])</f>
        <v/>
      </c>
      <c r="T546" s="19">
        <f>_xlfn.xlookup(tbl_MTG_Set[[#This Row],[Type Name]], tbl_MTG_Set_Type[Set Type], tbl_MTG_Set_Type[Sell Window Month Start], "(Set Type not found)", 0, 1)</f>
        <v/>
      </c>
      <c r="U546" s="28">
        <f>tbl_MTG_Set[[#This Row],[Released On]]+tbl_MTG_Set[[#This Row],[Sell Window Month Start]]*365.25/12</f>
        <v/>
      </c>
      <c r="V546" s="19">
        <f>_xlfn.xlookup(tbl_MTG_Set[[#This Row],[Type Name]], tbl_MTG_Set_Type[Set Type], tbl_MTG_Set_Type[Sell Window Month End], "(Set Type not found)", 0, 1)</f>
        <v/>
      </c>
      <c r="W546" s="28">
        <f>tbl_MTG_Set[[#This Row],[Released On]]+tbl_MTG_Set[[#This Row],[Sell Window Month End]]*365.25/12</f>
        <v/>
      </c>
      <c r="X546" s="28">
        <f>AND(NOW()&gt;=tbl_MTG_Set[[#This Row],[Sell Window Start]], NOW()&lt;=tbl_MTG_Set[[#This Row],[Sell Window End]])</f>
        <v/>
      </c>
      <c r="AG546" s="23" t="n"/>
      <c r="AH546" s="23" t="n"/>
      <c r="AJ546" s="23">
        <f t="array" ref="AJ546:AJ546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546" s="23">
        <f t="array" ref="AK546:AK546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546" s="24">
        <f>_xlfn.xlookup(tbl_MTG_Set[[#This Row],[Play Booster Box Product Id]], tbl_Product[Product Id], tbl_Product[Pack Size])</f>
        <v/>
      </c>
      <c r="AM546" s="23">
        <f>(tbl_MTG_Set[[#This Row],[Play Booster Box Cost]]+v_Item_Shipping_Cost_In)/tbl_MTG_Set[[#This Row],[Play Booster Box Size]]</f>
        <v/>
      </c>
      <c r="AN546" s="23" t="n"/>
      <c r="AO546" s="23" t="n"/>
      <c r="AP546" s="23" t="n"/>
      <c r="AQ546" s="23" t="n"/>
      <c r="AT546" s="23">
        <f>tbl_MTG_Set[[#This Row],[Play Booster Sell Price CardMarket]]*tbl_MTG_Set[[#This Row],[Play Booster Expected Market Value]]/tbl_MTG_Set[[#This Row],[Play Boost Sealed Market Value]]</f>
        <v/>
      </c>
    </row>
    <row r="547" ht="15" customHeight="1" s="20">
      <c r="A547" s="19" t="n">
        <v>1021</v>
      </c>
      <c r="B547" s="19" t="inlineStr">
        <is>
          <t>Limited Edition Beta LEB</t>
        </is>
      </c>
      <c r="C547" s="19" t="n">
        <v>302</v>
      </c>
      <c r="D547" s="28" t="n">
        <v>34246</v>
      </c>
      <c r="F547" s="19" t="inlineStr">
        <is>
          <t>en es fr de it pt ja ko ru 汉语 漢語</t>
        </is>
      </c>
      <c r="G547" s="19" t="n">
        <v>1988</v>
      </c>
      <c r="H547" s="19">
        <f>MONTH(NOW())+12*YEAR(NOW())-MONTH(tbl_MTG_Set[[#This Row],[Released On]])-12*YEAR(tbl_MTG_Set[[#This Row],[Released On]])</f>
        <v/>
      </c>
      <c r="I547" s="19">
        <f>_xlfn.xlookup(tbl_MTG_Set[[#This Row],[Type Name]], tbl_MTG_Set_Type[Set Type], tbl_MTG_Set_Type[Index], "(Set Type not found)")</f>
        <v/>
      </c>
      <c r="J547" s="19">
        <f>_xlfn.xlookup(tbl_MTG_Set[[#This Row],[Type Name]], tbl_MTG_Set_Type[Set Type], tbl_MTG_Set_Type[Buy Window Month Start], "(Set Type not found)")</f>
        <v/>
      </c>
      <c r="K547" s="28">
        <f>tbl_MTG_Set[[#This Row],[Released On]]+tbl_MTG_Set[[#This Row],[Buy Window Month Start]]*365.25/12</f>
        <v/>
      </c>
      <c r="L547" s="19">
        <f>_xlfn.xlookup(tbl_MTG_Set[[#This Row],[Type Name]], tbl_MTG_Set_Type[Set Type], tbl_MTG_Set_Type[Buy Window Month End], "(Set Type not found)", 0, 1)</f>
        <v/>
      </c>
      <c r="M547" s="28">
        <f>tbl_MTG_Set[[#This Row],[Released On]]+tbl_MTG_Set[[#This Row],[Buy Window Month End]]*365.25/12</f>
        <v/>
      </c>
      <c r="N547" s="28">
        <f>AND(NOW()&gt;=tbl_MTG_Set[[#This Row],[Buy Window Start]], NOW()&lt;=tbl_MTG_Set[[#This Row],[Buy Window End]])</f>
        <v/>
      </c>
      <c r="O547" s="19">
        <f>_xlfn.xlookup(tbl_MTG_Set[[#This Row],[Type Name]], tbl_MTG_Set_Type[Set Type], tbl_MTG_Set_Type[Heavy Printing Window Month Start], "(Set Type not found)", 0, 1)</f>
        <v/>
      </c>
      <c r="P547" s="28">
        <f>tbl_MTG_Set[[#This Row],[Released On]]+tbl_MTG_Set[[#This Row],[Heavy Printing Window Month Start]]*365.25/12</f>
        <v/>
      </c>
      <c r="Q547" s="19">
        <f>_xlfn.xlookup(tbl_MTG_Set[[#This Row],[Type Name]], tbl_MTG_Set_Type[Set Type], tbl_MTG_Set_Type[Heavy Printing Window Month End], "(Set Type not found)", 0, 1)</f>
        <v/>
      </c>
      <c r="R547" s="28">
        <f>tbl_MTG_Set[[#This Row],[Released On]]+tbl_MTG_Set[[#This Row],[Heavy Printing Window Month End]]*365.25/12</f>
        <v/>
      </c>
      <c r="S547" s="28">
        <f>AND(NOW()&gt;=tbl_MTG_Set[[#This Row],[Heavy Printing Window Start]], NOW()&lt;=tbl_MTG_Set[[#This Row],[Heavy Printing Window End]])</f>
        <v/>
      </c>
      <c r="T547" s="19">
        <f>_xlfn.xlookup(tbl_MTG_Set[[#This Row],[Type Name]], tbl_MTG_Set_Type[Set Type], tbl_MTG_Set_Type[Sell Window Month Start], "(Set Type not found)", 0, 1)</f>
        <v/>
      </c>
      <c r="U547" s="28">
        <f>tbl_MTG_Set[[#This Row],[Released On]]+tbl_MTG_Set[[#This Row],[Sell Window Month Start]]*365.25/12</f>
        <v/>
      </c>
      <c r="V547" s="19">
        <f>_xlfn.xlookup(tbl_MTG_Set[[#This Row],[Type Name]], tbl_MTG_Set_Type[Set Type], tbl_MTG_Set_Type[Sell Window Month End], "(Set Type not found)", 0, 1)</f>
        <v/>
      </c>
      <c r="W547" s="28">
        <f>tbl_MTG_Set[[#This Row],[Released On]]+tbl_MTG_Set[[#This Row],[Sell Window Month End]]*365.25/12</f>
        <v/>
      </c>
      <c r="X547" s="28">
        <f>AND(NOW()&gt;=tbl_MTG_Set[[#This Row],[Sell Window Start]], NOW()&lt;=tbl_MTG_Set[[#This Row],[Sell Window End]])</f>
        <v/>
      </c>
      <c r="AG547" s="23" t="n"/>
      <c r="AH547" s="23" t="n"/>
      <c r="AJ547" s="23">
        <f t="array" ref="AJ547:AJ547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547" s="23">
        <f t="array" ref="AK547:AK547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547" s="24">
        <f>_xlfn.xlookup(tbl_MTG_Set[[#This Row],[Play Booster Box Product Id]], tbl_Product[Product Id], tbl_Product[Pack Size])</f>
        <v/>
      </c>
      <c r="AM547" s="23">
        <f>(tbl_MTG_Set[[#This Row],[Play Booster Box Cost]]+v_Item_Shipping_Cost_In)/tbl_MTG_Set[[#This Row],[Play Booster Box Size]]</f>
        <v/>
      </c>
      <c r="AN547" s="23" t="n"/>
      <c r="AO547" s="23" t="n"/>
      <c r="AP547" s="23" t="n"/>
      <c r="AQ547" s="23" t="n"/>
      <c r="AT547" s="23">
        <f>tbl_MTG_Set[[#This Row],[Play Booster Sell Price CardMarket]]*tbl_MTG_Set[[#This Row],[Play Booster Expected Market Value]]/tbl_MTG_Set[[#This Row],[Play Boost Sealed Market Value]]</f>
        <v/>
      </c>
    </row>
    <row r="548" ht="15" customHeight="1" s="20">
      <c r="A548" s="19" t="n">
        <v>381</v>
      </c>
      <c r="B548" s="19" t="inlineStr">
        <is>
          <t>Live the Dream LIVETHEDREAM</t>
        </is>
      </c>
      <c r="C548" s="19" t="n">
        <v>540</v>
      </c>
      <c r="D548" s="28" t="n">
        <v>44083</v>
      </c>
      <c r="F548" s="19" t="n">
        <v>0</v>
      </c>
      <c r="G548" s="19" t="n">
        <v>708</v>
      </c>
      <c r="H548" s="19">
        <f>MONTH(NOW())+12*YEAR(NOW())-MONTH(tbl_MTG_Set[[#This Row],[Released On]])-12*YEAR(tbl_MTG_Set[[#This Row],[Released On]])</f>
        <v/>
      </c>
      <c r="I548" s="19">
        <f>_xlfn.xlookup(tbl_MTG_Set[[#This Row],[Type Name]], tbl_MTG_Set_Type[Set Type], tbl_MTG_Set_Type[Index], "(Set Type not found)")</f>
        <v/>
      </c>
      <c r="J548" s="19">
        <f>_xlfn.xlookup(tbl_MTG_Set[[#This Row],[Type Name]], tbl_MTG_Set_Type[Set Type], tbl_MTG_Set_Type[Buy Window Month Start], "(Set Type not found)")</f>
        <v/>
      </c>
      <c r="K548" s="28">
        <f>tbl_MTG_Set[[#This Row],[Released On]]+tbl_MTG_Set[[#This Row],[Buy Window Month Start]]*365.25/12</f>
        <v/>
      </c>
      <c r="L548" s="19">
        <f>_xlfn.xlookup(tbl_MTG_Set[[#This Row],[Type Name]], tbl_MTG_Set_Type[Set Type], tbl_MTG_Set_Type[Buy Window Month End], "(Set Type not found)", 0, 1)</f>
        <v/>
      </c>
      <c r="M548" s="28">
        <f>tbl_MTG_Set[[#This Row],[Released On]]+tbl_MTG_Set[[#This Row],[Buy Window Month End]]*365.25/12</f>
        <v/>
      </c>
      <c r="N548" s="28">
        <f>AND(NOW()&gt;=tbl_MTG_Set[[#This Row],[Buy Window Start]], NOW()&lt;=tbl_MTG_Set[[#This Row],[Buy Window End]])</f>
        <v/>
      </c>
      <c r="O548" s="19">
        <f>_xlfn.xlookup(tbl_MTG_Set[[#This Row],[Type Name]], tbl_MTG_Set_Type[Set Type], tbl_MTG_Set_Type[Heavy Printing Window Month Start], "(Set Type not found)", 0, 1)</f>
        <v/>
      </c>
      <c r="P548" s="28">
        <f>tbl_MTG_Set[[#This Row],[Released On]]+tbl_MTG_Set[[#This Row],[Heavy Printing Window Month Start]]*365.25/12</f>
        <v/>
      </c>
      <c r="Q548" s="19">
        <f>_xlfn.xlookup(tbl_MTG_Set[[#This Row],[Type Name]], tbl_MTG_Set_Type[Set Type], tbl_MTG_Set_Type[Heavy Printing Window Month End], "(Set Type not found)", 0, 1)</f>
        <v/>
      </c>
      <c r="R548" s="28">
        <f>tbl_MTG_Set[[#This Row],[Released On]]+tbl_MTG_Set[[#This Row],[Heavy Printing Window Month End]]*365.25/12</f>
        <v/>
      </c>
      <c r="S548" s="28">
        <f>AND(NOW()&gt;=tbl_MTG_Set[[#This Row],[Heavy Printing Window Start]], NOW()&lt;=tbl_MTG_Set[[#This Row],[Heavy Printing Window End]])</f>
        <v/>
      </c>
      <c r="T548" s="19">
        <f>_xlfn.xlookup(tbl_MTG_Set[[#This Row],[Type Name]], tbl_MTG_Set_Type[Set Type], tbl_MTG_Set_Type[Sell Window Month Start], "(Set Type not found)", 0, 1)</f>
        <v/>
      </c>
      <c r="U548" s="28">
        <f>tbl_MTG_Set[[#This Row],[Released On]]+tbl_MTG_Set[[#This Row],[Sell Window Month Start]]*365.25/12</f>
        <v/>
      </c>
      <c r="V548" s="19">
        <f>_xlfn.xlookup(tbl_MTG_Set[[#This Row],[Type Name]], tbl_MTG_Set_Type[Set Type], tbl_MTG_Set_Type[Sell Window Month End], "(Set Type not found)", 0, 1)</f>
        <v/>
      </c>
      <c r="W548" s="28">
        <f>tbl_MTG_Set[[#This Row],[Released On]]+tbl_MTG_Set[[#This Row],[Sell Window Month End]]*365.25/12</f>
        <v/>
      </c>
      <c r="X548" s="28">
        <f>AND(NOW()&gt;=tbl_MTG_Set[[#This Row],[Sell Window Start]], NOW()&lt;=tbl_MTG_Set[[#This Row],[Sell Window End]])</f>
        <v/>
      </c>
      <c r="AG548" s="23" t="n"/>
      <c r="AH548" s="23" t="n"/>
      <c r="AJ548" s="23">
        <f t="array" ref="AJ548:AJ548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548" s="23">
        <f t="array" ref="AK548:AK548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548" s="24">
        <f>_xlfn.xlookup(tbl_MTG_Set[[#This Row],[Play Booster Box Product Id]], tbl_Product[Product Id], tbl_Product[Pack Size])</f>
        <v/>
      </c>
      <c r="AM548" s="23">
        <f>(tbl_MTG_Set[[#This Row],[Play Booster Box Cost]]+v_Item_Shipping_Cost_In)/tbl_MTG_Set[[#This Row],[Play Booster Box Size]]</f>
        <v/>
      </c>
      <c r="AN548" s="23" t="n"/>
      <c r="AO548" s="23" t="n"/>
      <c r="AP548" s="23" t="n"/>
      <c r="AQ548" s="23" t="n"/>
      <c r="AT548" s="23">
        <f>tbl_MTG_Set[[#This Row],[Play Booster Sell Price CardMarket]]*tbl_MTG_Set[[#This Row],[Play Booster Expected Market Value]]/tbl_MTG_Set[[#This Row],[Play Boost Sealed Market Value]]</f>
        <v/>
      </c>
    </row>
    <row r="549" ht="15" customHeight="1" s="20">
      <c r="A549" s="19" t="n">
        <v>300</v>
      </c>
      <c r="B549" s="19" t="inlineStr">
        <is>
          <t>Innistrad: Crimson Vow VOW</t>
        </is>
      </c>
      <c r="C549" s="19" t="n">
        <v>423</v>
      </c>
      <c r="D549" s="28" t="n">
        <v>44519</v>
      </c>
      <c r="E549" s="19" t="inlineStr">
        <is>
          <t>Standard Expansion</t>
        </is>
      </c>
      <c r="F549" s="19" t="inlineStr">
        <is>
          <t>en es fr de it pt ja ko ru 汉语 漢語</t>
        </is>
      </c>
      <c r="G549" s="19" t="n">
        <v>546</v>
      </c>
      <c r="H549" s="19">
        <f>MONTH(NOW())+12*YEAR(NOW())-MONTH(tbl_MTG_Set[[#This Row],[Released On]])-12*YEAR(tbl_MTG_Set[[#This Row],[Released On]])</f>
        <v/>
      </c>
      <c r="I549" s="19">
        <f>_xlfn.xlookup(tbl_MTG_Set[[#This Row],[Type Name]], tbl_MTG_Set_Type[Set Type], tbl_MTG_Set_Type[Index], "(Set Type not found)")</f>
        <v/>
      </c>
      <c r="J549" s="19">
        <f>_xlfn.xlookup(tbl_MTG_Set[[#This Row],[Type Name]], tbl_MTG_Set_Type[Set Type], tbl_MTG_Set_Type[Buy Window Month Start], "(Set Type not found)")</f>
        <v/>
      </c>
      <c r="K549" s="28">
        <f>tbl_MTG_Set[[#This Row],[Released On]]+tbl_MTG_Set[[#This Row],[Buy Window Month Start]]*365.25/12</f>
        <v/>
      </c>
      <c r="L549" s="19">
        <f>_xlfn.xlookup(tbl_MTG_Set[[#This Row],[Type Name]], tbl_MTG_Set_Type[Set Type], tbl_MTG_Set_Type[Buy Window Month End], "(Set Type not found)", 0, 1)</f>
        <v/>
      </c>
      <c r="M549" s="28">
        <f>tbl_MTG_Set[[#This Row],[Released On]]+tbl_MTG_Set[[#This Row],[Buy Window Month End]]*365.25/12</f>
        <v/>
      </c>
      <c r="N549" s="28">
        <f>AND(NOW()&gt;=tbl_MTG_Set[[#This Row],[Buy Window Start]], NOW()&lt;=tbl_MTG_Set[[#This Row],[Buy Window End]])</f>
        <v/>
      </c>
      <c r="O549" s="19">
        <f>_xlfn.xlookup(tbl_MTG_Set[[#This Row],[Type Name]], tbl_MTG_Set_Type[Set Type], tbl_MTG_Set_Type[Heavy Printing Window Month Start], "(Set Type not found)", 0, 1)</f>
        <v/>
      </c>
      <c r="P549" s="28">
        <f>tbl_MTG_Set[[#This Row],[Released On]]+tbl_MTG_Set[[#This Row],[Heavy Printing Window Month Start]]*365.25/12</f>
        <v/>
      </c>
      <c r="Q549" s="19">
        <f>_xlfn.xlookup(tbl_MTG_Set[[#This Row],[Type Name]], tbl_MTG_Set_Type[Set Type], tbl_MTG_Set_Type[Heavy Printing Window Month End], "(Set Type not found)", 0, 1)</f>
        <v/>
      </c>
      <c r="R549" s="28">
        <f>tbl_MTG_Set[[#This Row],[Released On]]+tbl_MTG_Set[[#This Row],[Heavy Printing Window Month End]]*365.25/12</f>
        <v/>
      </c>
      <c r="S549" s="28">
        <f>AND(NOW()&gt;=tbl_MTG_Set[[#This Row],[Heavy Printing Window Start]], NOW()&lt;=tbl_MTG_Set[[#This Row],[Heavy Printing Window End]])</f>
        <v/>
      </c>
      <c r="T549" s="19">
        <f>_xlfn.xlookup(tbl_MTG_Set[[#This Row],[Type Name]], tbl_MTG_Set_Type[Set Type], tbl_MTG_Set_Type[Sell Window Month Start], "(Set Type not found)", 0, 1)</f>
        <v/>
      </c>
      <c r="U549" s="28">
        <f>tbl_MTG_Set[[#This Row],[Released On]]+tbl_MTG_Set[[#This Row],[Sell Window Month Start]]*365.25/12</f>
        <v/>
      </c>
      <c r="V549" s="19">
        <f>_xlfn.xlookup(tbl_MTG_Set[[#This Row],[Type Name]], tbl_MTG_Set_Type[Set Type], tbl_MTG_Set_Type[Sell Window Month End], "(Set Type not found)", 0, 1)</f>
        <v/>
      </c>
      <c r="W549" s="28">
        <f>tbl_MTG_Set[[#This Row],[Released On]]+tbl_MTG_Set[[#This Row],[Sell Window Month End]]*365.25/12</f>
        <v/>
      </c>
      <c r="X549" s="28">
        <f>AND(NOW()&gt;=tbl_MTG_Set[[#This Row],[Sell Window Start]], NOW()&lt;=tbl_MTG_Set[[#This Row],[Sell Window End]])</f>
        <v/>
      </c>
      <c r="Y549" s="23" t="n">
        <v>117</v>
      </c>
      <c r="Z549" s="23" t="n">
        <v>95</v>
      </c>
      <c r="AD549" s="23">
        <f>(Y549+96/20)/30</f>
        <v/>
      </c>
      <c r="AE549" s="23">
        <f>(Z549+96/20)/30</f>
        <v/>
      </c>
      <c r="AG549" s="23" t="n"/>
      <c r="AH549" s="23" t="n"/>
      <c r="AI549" s="24" t="n">
        <v>58</v>
      </c>
      <c r="AJ549" s="23">
        <f t="array" ref="AJ549:AJ549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549" s="23">
        <f t="array" ref="AK549:AK549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549" s="24">
        <f>_xlfn.xlookup(tbl_MTG_Set[[#This Row],[Play Booster Box Product Id]], tbl_Product[Product Id], tbl_Product[Pack Size])</f>
        <v/>
      </c>
      <c r="AM549" s="23">
        <f>(tbl_MTG_Set[[#This Row],[Play Booster Box Cost]]+v_Item_Shipping_Cost_In)/tbl_MTG_Set[[#This Row],[Play Booster Box Size]]</f>
        <v/>
      </c>
      <c r="AN549" s="23" t="n">
        <v>5</v>
      </c>
      <c r="AO549" s="23" t="n">
        <v>5</v>
      </c>
      <c r="AP549" s="23">
        <f>IF(ISERROR(tbl_MTG_Set[[#This Row],[Play Booster Sell Price CardMarket]]-tbl_MTG_Set[[#This Row],[Play Booster Cost]]-v_Item_Shipping_Cost_Out), -999, tbl_MTG_Set[[#This Row],[Play Booster Sell Price CardMarket]]-tbl_MTG_Set[[#This Row],[Play Booster Cost]]-v_Item_Shipping_Cost_Out)</f>
        <v/>
      </c>
      <c r="AQ549" s="23" t="n"/>
      <c r="AT549" s="23">
        <f>tbl_MTG_Set[[#This Row],[Play Booster Sell Price CardMarket]]*tbl_MTG_Set[[#This Row],[Play Booster Expected Market Value]]/tbl_MTG_Set[[#This Row],[Play Boost Sealed Market Value]]</f>
        <v/>
      </c>
    </row>
    <row r="550" ht="15" customHeight="1" s="20">
      <c r="A550" s="19" t="n">
        <v>824</v>
      </c>
      <c r="B550" s="19" t="inlineStr">
        <is>
          <t>Lorwyn LRW</t>
        </is>
      </c>
      <c r="C550" s="19" t="n">
        <v>301</v>
      </c>
      <c r="D550" s="28" t="n">
        <v>39367</v>
      </c>
      <c r="F550" s="19" t="inlineStr">
        <is>
          <t>en es fr de it pt ja ko ru 汉语 漢語</t>
        </is>
      </c>
      <c r="G550" s="19" t="n">
        <v>1594</v>
      </c>
      <c r="H550" s="19">
        <f>MONTH(NOW())+12*YEAR(NOW())-MONTH(tbl_MTG_Set[[#This Row],[Released On]])-12*YEAR(tbl_MTG_Set[[#This Row],[Released On]])</f>
        <v/>
      </c>
      <c r="I550" s="19">
        <f>_xlfn.xlookup(tbl_MTG_Set[[#This Row],[Type Name]], tbl_MTG_Set_Type[Set Type], tbl_MTG_Set_Type[Index], "(Set Type not found)")</f>
        <v/>
      </c>
      <c r="J550" s="19">
        <f>_xlfn.xlookup(tbl_MTG_Set[[#This Row],[Type Name]], tbl_MTG_Set_Type[Set Type], tbl_MTG_Set_Type[Buy Window Month Start], "(Set Type not found)")</f>
        <v/>
      </c>
      <c r="K550" s="28">
        <f>tbl_MTG_Set[[#This Row],[Released On]]+tbl_MTG_Set[[#This Row],[Buy Window Month Start]]*365.25/12</f>
        <v/>
      </c>
      <c r="L550" s="19">
        <f>_xlfn.xlookup(tbl_MTG_Set[[#This Row],[Type Name]], tbl_MTG_Set_Type[Set Type], tbl_MTG_Set_Type[Buy Window Month End], "(Set Type not found)", 0, 1)</f>
        <v/>
      </c>
      <c r="M550" s="28">
        <f>tbl_MTG_Set[[#This Row],[Released On]]+tbl_MTG_Set[[#This Row],[Buy Window Month End]]*365.25/12</f>
        <v/>
      </c>
      <c r="N550" s="28">
        <f>AND(NOW()&gt;=tbl_MTG_Set[[#This Row],[Buy Window Start]], NOW()&lt;=tbl_MTG_Set[[#This Row],[Buy Window End]])</f>
        <v/>
      </c>
      <c r="O550" s="19">
        <f>_xlfn.xlookup(tbl_MTG_Set[[#This Row],[Type Name]], tbl_MTG_Set_Type[Set Type], tbl_MTG_Set_Type[Heavy Printing Window Month Start], "(Set Type not found)", 0, 1)</f>
        <v/>
      </c>
      <c r="P550" s="28">
        <f>tbl_MTG_Set[[#This Row],[Released On]]+tbl_MTG_Set[[#This Row],[Heavy Printing Window Month Start]]*365.25/12</f>
        <v/>
      </c>
      <c r="Q550" s="19">
        <f>_xlfn.xlookup(tbl_MTG_Set[[#This Row],[Type Name]], tbl_MTG_Set_Type[Set Type], tbl_MTG_Set_Type[Heavy Printing Window Month End], "(Set Type not found)", 0, 1)</f>
        <v/>
      </c>
      <c r="R550" s="28">
        <f>tbl_MTG_Set[[#This Row],[Released On]]+tbl_MTG_Set[[#This Row],[Heavy Printing Window Month End]]*365.25/12</f>
        <v/>
      </c>
      <c r="S550" s="28">
        <f>AND(NOW()&gt;=tbl_MTG_Set[[#This Row],[Heavy Printing Window Start]], NOW()&lt;=tbl_MTG_Set[[#This Row],[Heavy Printing Window End]])</f>
        <v/>
      </c>
      <c r="T550" s="19">
        <f>_xlfn.xlookup(tbl_MTG_Set[[#This Row],[Type Name]], tbl_MTG_Set_Type[Set Type], tbl_MTG_Set_Type[Sell Window Month Start], "(Set Type not found)", 0, 1)</f>
        <v/>
      </c>
      <c r="U550" s="28">
        <f>tbl_MTG_Set[[#This Row],[Released On]]+tbl_MTG_Set[[#This Row],[Sell Window Month Start]]*365.25/12</f>
        <v/>
      </c>
      <c r="V550" s="19">
        <f>_xlfn.xlookup(tbl_MTG_Set[[#This Row],[Type Name]], tbl_MTG_Set_Type[Set Type], tbl_MTG_Set_Type[Sell Window Month End], "(Set Type not found)", 0, 1)</f>
        <v/>
      </c>
      <c r="W550" s="28">
        <f>tbl_MTG_Set[[#This Row],[Released On]]+tbl_MTG_Set[[#This Row],[Sell Window Month End]]*365.25/12</f>
        <v/>
      </c>
      <c r="X550" s="28">
        <f>AND(NOW()&gt;=tbl_MTG_Set[[#This Row],[Sell Window Start]], NOW()&lt;=tbl_MTG_Set[[#This Row],[Sell Window End]])</f>
        <v/>
      </c>
      <c r="AG550" s="23" t="n"/>
      <c r="AH550" s="23" t="n"/>
      <c r="AJ550" s="23">
        <f t="array" ref="AJ550:AJ550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550" s="23">
        <f t="array" ref="AK550:AK550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550" s="24">
        <f>_xlfn.xlookup(tbl_MTG_Set[[#This Row],[Play Booster Box Product Id]], tbl_Product[Product Id], tbl_Product[Pack Size])</f>
        <v/>
      </c>
      <c r="AM550" s="23">
        <f>(tbl_MTG_Set[[#This Row],[Play Booster Box Cost]]+v_Item_Shipping_Cost_In)/tbl_MTG_Set[[#This Row],[Play Booster Box Size]]</f>
        <v/>
      </c>
      <c r="AN550" s="23" t="n"/>
      <c r="AO550" s="23" t="n"/>
      <c r="AP550" s="23" t="n"/>
      <c r="AQ550" s="23" t="n"/>
      <c r="AT550" s="23">
        <f>tbl_MTG_Set[[#This Row],[Play Booster Sell Price CardMarket]]*tbl_MTG_Set[[#This Row],[Play Booster Expected Market Value]]/tbl_MTG_Set[[#This Row],[Play Boost Sealed Market Value]]</f>
        <v/>
      </c>
    </row>
    <row r="551" ht="15" customHeight="1" s="20">
      <c r="A551" s="19" t="n">
        <v>825</v>
      </c>
      <c r="B551" s="19" t="inlineStr">
        <is>
          <t>Lorwyn Promos PLRW</t>
        </is>
      </c>
      <c r="C551" s="19" t="n">
        <v>3</v>
      </c>
      <c r="D551" s="28" t="n">
        <v>39367</v>
      </c>
      <c r="F551" s="19" t="inlineStr">
        <is>
          <t>en es fr de it pt ja ko ru 汉语 漢語</t>
        </is>
      </c>
      <c r="G551" s="19" t="n">
        <v>1596</v>
      </c>
      <c r="H551" s="19">
        <f>MONTH(NOW())+12*YEAR(NOW())-MONTH(tbl_MTG_Set[[#This Row],[Released On]])-12*YEAR(tbl_MTG_Set[[#This Row],[Released On]])</f>
        <v/>
      </c>
      <c r="I551" s="19">
        <f>_xlfn.xlookup(tbl_MTG_Set[[#This Row],[Type Name]], tbl_MTG_Set_Type[Set Type], tbl_MTG_Set_Type[Index], "(Set Type not found)")</f>
        <v/>
      </c>
      <c r="J551" s="19">
        <f>_xlfn.xlookup(tbl_MTG_Set[[#This Row],[Type Name]], tbl_MTG_Set_Type[Set Type], tbl_MTG_Set_Type[Buy Window Month Start], "(Set Type not found)")</f>
        <v/>
      </c>
      <c r="K551" s="28">
        <f>tbl_MTG_Set[[#This Row],[Released On]]+tbl_MTG_Set[[#This Row],[Buy Window Month Start]]*365.25/12</f>
        <v/>
      </c>
      <c r="L551" s="19">
        <f>_xlfn.xlookup(tbl_MTG_Set[[#This Row],[Type Name]], tbl_MTG_Set_Type[Set Type], tbl_MTG_Set_Type[Buy Window Month End], "(Set Type not found)", 0, 1)</f>
        <v/>
      </c>
      <c r="M551" s="28">
        <f>tbl_MTG_Set[[#This Row],[Released On]]+tbl_MTG_Set[[#This Row],[Buy Window Month End]]*365.25/12</f>
        <v/>
      </c>
      <c r="N551" s="28">
        <f>AND(NOW()&gt;=tbl_MTG_Set[[#This Row],[Buy Window Start]], NOW()&lt;=tbl_MTG_Set[[#This Row],[Buy Window End]])</f>
        <v/>
      </c>
      <c r="O551" s="19">
        <f>_xlfn.xlookup(tbl_MTG_Set[[#This Row],[Type Name]], tbl_MTG_Set_Type[Set Type], tbl_MTG_Set_Type[Heavy Printing Window Month Start], "(Set Type not found)", 0, 1)</f>
        <v/>
      </c>
      <c r="P551" s="28">
        <f>tbl_MTG_Set[[#This Row],[Released On]]+tbl_MTG_Set[[#This Row],[Heavy Printing Window Month Start]]*365.25/12</f>
        <v/>
      </c>
      <c r="Q551" s="19">
        <f>_xlfn.xlookup(tbl_MTG_Set[[#This Row],[Type Name]], tbl_MTG_Set_Type[Set Type], tbl_MTG_Set_Type[Heavy Printing Window Month End], "(Set Type not found)", 0, 1)</f>
        <v/>
      </c>
      <c r="R551" s="28">
        <f>tbl_MTG_Set[[#This Row],[Released On]]+tbl_MTG_Set[[#This Row],[Heavy Printing Window Month End]]*365.25/12</f>
        <v/>
      </c>
      <c r="S551" s="28">
        <f>AND(NOW()&gt;=tbl_MTG_Set[[#This Row],[Heavy Printing Window Start]], NOW()&lt;=tbl_MTG_Set[[#This Row],[Heavy Printing Window End]])</f>
        <v/>
      </c>
      <c r="T551" s="19">
        <f>_xlfn.xlookup(tbl_MTG_Set[[#This Row],[Type Name]], tbl_MTG_Set_Type[Set Type], tbl_MTG_Set_Type[Sell Window Month Start], "(Set Type not found)", 0, 1)</f>
        <v/>
      </c>
      <c r="U551" s="28">
        <f>tbl_MTG_Set[[#This Row],[Released On]]+tbl_MTG_Set[[#This Row],[Sell Window Month Start]]*365.25/12</f>
        <v/>
      </c>
      <c r="V551" s="19">
        <f>_xlfn.xlookup(tbl_MTG_Set[[#This Row],[Type Name]], tbl_MTG_Set_Type[Set Type], tbl_MTG_Set_Type[Sell Window Month End], "(Set Type not found)", 0, 1)</f>
        <v/>
      </c>
      <c r="W551" s="28">
        <f>tbl_MTG_Set[[#This Row],[Released On]]+tbl_MTG_Set[[#This Row],[Sell Window Month End]]*365.25/12</f>
        <v/>
      </c>
      <c r="X551" s="28">
        <f>AND(NOW()&gt;=tbl_MTG_Set[[#This Row],[Sell Window Start]], NOW()&lt;=tbl_MTG_Set[[#This Row],[Sell Window End]])</f>
        <v/>
      </c>
      <c r="AG551" s="23" t="n"/>
      <c r="AH551" s="23" t="n"/>
      <c r="AJ551" s="23">
        <f t="array" ref="AJ551:AJ551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551" s="23">
        <f t="array" ref="AK551:AK551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551" s="24">
        <f>_xlfn.xlookup(tbl_MTG_Set[[#This Row],[Play Booster Box Product Id]], tbl_Product[Product Id], tbl_Product[Pack Size])</f>
        <v/>
      </c>
      <c r="AM551" s="23">
        <f>(tbl_MTG_Set[[#This Row],[Play Booster Box Cost]]+v_Item_Shipping_Cost_In)/tbl_MTG_Set[[#This Row],[Play Booster Box Size]]</f>
        <v/>
      </c>
      <c r="AN551" s="23" t="n"/>
      <c r="AO551" s="23" t="n"/>
      <c r="AP551" s="23" t="n"/>
      <c r="AQ551" s="23" t="n"/>
      <c r="AT551" s="23">
        <f>tbl_MTG_Set[[#This Row],[Play Booster Sell Price CardMarket]]*tbl_MTG_Set[[#This Row],[Play Booster Expected Market Value]]/tbl_MTG_Set[[#This Row],[Play Boost Sealed Market Value]]</f>
        <v/>
      </c>
    </row>
    <row r="552" ht="15" customHeight="1" s="20">
      <c r="A552" s="19" t="n">
        <v>826</v>
      </c>
      <c r="B552" s="19" t="inlineStr">
        <is>
          <t>Lorwyn Tokens TLRW</t>
        </is>
      </c>
      <c r="C552" s="19" t="n">
        <v>11</v>
      </c>
      <c r="D552" s="28" t="n">
        <v>39367</v>
      </c>
      <c r="F552" s="19" t="inlineStr">
        <is>
          <t>en es fr de it pt ja ko ru 汉语 漢語</t>
        </is>
      </c>
      <c r="G552" s="19" t="n">
        <v>1598</v>
      </c>
      <c r="H552" s="19">
        <f>MONTH(NOW())+12*YEAR(NOW())-MONTH(tbl_MTG_Set[[#This Row],[Released On]])-12*YEAR(tbl_MTG_Set[[#This Row],[Released On]])</f>
        <v/>
      </c>
      <c r="I552" s="19">
        <f>_xlfn.xlookup(tbl_MTG_Set[[#This Row],[Type Name]], tbl_MTG_Set_Type[Set Type], tbl_MTG_Set_Type[Index], "(Set Type not found)")</f>
        <v/>
      </c>
      <c r="J552" s="19">
        <f>_xlfn.xlookup(tbl_MTG_Set[[#This Row],[Type Name]], tbl_MTG_Set_Type[Set Type], tbl_MTG_Set_Type[Buy Window Month Start], "(Set Type not found)")</f>
        <v/>
      </c>
      <c r="K552" s="28">
        <f>tbl_MTG_Set[[#This Row],[Released On]]+tbl_MTG_Set[[#This Row],[Buy Window Month Start]]*365.25/12</f>
        <v/>
      </c>
      <c r="L552" s="19">
        <f>_xlfn.xlookup(tbl_MTG_Set[[#This Row],[Type Name]], tbl_MTG_Set_Type[Set Type], tbl_MTG_Set_Type[Buy Window Month End], "(Set Type not found)", 0, 1)</f>
        <v/>
      </c>
      <c r="M552" s="28">
        <f>tbl_MTG_Set[[#This Row],[Released On]]+tbl_MTG_Set[[#This Row],[Buy Window Month End]]*365.25/12</f>
        <v/>
      </c>
      <c r="N552" s="28">
        <f>AND(NOW()&gt;=tbl_MTG_Set[[#This Row],[Buy Window Start]], NOW()&lt;=tbl_MTG_Set[[#This Row],[Buy Window End]])</f>
        <v/>
      </c>
      <c r="O552" s="19">
        <f>_xlfn.xlookup(tbl_MTG_Set[[#This Row],[Type Name]], tbl_MTG_Set_Type[Set Type], tbl_MTG_Set_Type[Heavy Printing Window Month Start], "(Set Type not found)", 0, 1)</f>
        <v/>
      </c>
      <c r="P552" s="28">
        <f>tbl_MTG_Set[[#This Row],[Released On]]+tbl_MTG_Set[[#This Row],[Heavy Printing Window Month Start]]*365.25/12</f>
        <v/>
      </c>
      <c r="Q552" s="19">
        <f>_xlfn.xlookup(tbl_MTG_Set[[#This Row],[Type Name]], tbl_MTG_Set_Type[Set Type], tbl_MTG_Set_Type[Heavy Printing Window Month End], "(Set Type not found)", 0, 1)</f>
        <v/>
      </c>
      <c r="R552" s="28">
        <f>tbl_MTG_Set[[#This Row],[Released On]]+tbl_MTG_Set[[#This Row],[Heavy Printing Window Month End]]*365.25/12</f>
        <v/>
      </c>
      <c r="S552" s="28">
        <f>AND(NOW()&gt;=tbl_MTG_Set[[#This Row],[Heavy Printing Window Start]], NOW()&lt;=tbl_MTG_Set[[#This Row],[Heavy Printing Window End]])</f>
        <v/>
      </c>
      <c r="T552" s="19">
        <f>_xlfn.xlookup(tbl_MTG_Set[[#This Row],[Type Name]], tbl_MTG_Set_Type[Set Type], tbl_MTG_Set_Type[Sell Window Month Start], "(Set Type not found)", 0, 1)</f>
        <v/>
      </c>
      <c r="U552" s="28">
        <f>tbl_MTG_Set[[#This Row],[Released On]]+tbl_MTG_Set[[#This Row],[Sell Window Month Start]]*365.25/12</f>
        <v/>
      </c>
      <c r="V552" s="19">
        <f>_xlfn.xlookup(tbl_MTG_Set[[#This Row],[Type Name]], tbl_MTG_Set_Type[Set Type], tbl_MTG_Set_Type[Sell Window Month End], "(Set Type not found)", 0, 1)</f>
        <v/>
      </c>
      <c r="W552" s="28">
        <f>tbl_MTG_Set[[#This Row],[Released On]]+tbl_MTG_Set[[#This Row],[Sell Window Month End]]*365.25/12</f>
        <v/>
      </c>
      <c r="X552" s="28">
        <f>AND(NOW()&gt;=tbl_MTG_Set[[#This Row],[Sell Window Start]], NOW()&lt;=tbl_MTG_Set[[#This Row],[Sell Window End]])</f>
        <v/>
      </c>
      <c r="AG552" s="23" t="n"/>
      <c r="AH552" s="23" t="n"/>
      <c r="AJ552" s="23">
        <f t="array" ref="AJ552:AJ552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552" s="23">
        <f t="array" ref="AK552:AK552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552" s="24">
        <f>_xlfn.xlookup(tbl_MTG_Set[[#This Row],[Play Booster Box Product Id]], tbl_Product[Product Id], tbl_Product[Pack Size])</f>
        <v/>
      </c>
      <c r="AM552" s="23">
        <f>(tbl_MTG_Set[[#This Row],[Play Booster Box Cost]]+v_Item_Shipping_Cost_In)/tbl_MTG_Set[[#This Row],[Play Booster Box Size]]</f>
        <v/>
      </c>
      <c r="AN552" s="23" t="n"/>
      <c r="AO552" s="23" t="n"/>
      <c r="AP552" s="23" t="n"/>
      <c r="AQ552" s="23" t="n"/>
      <c r="AT552" s="23">
        <f>tbl_MTG_Set[[#This Row],[Play Booster Sell Price CardMarket]]*tbl_MTG_Set[[#This Row],[Play Booster Expected Market Value]]/tbl_MTG_Set[[#This Row],[Play Boost Sealed Market Value]]</f>
        <v/>
      </c>
    </row>
    <row r="553" ht="15" customHeight="1" s="20">
      <c r="A553" s="19" t="n">
        <v>397</v>
      </c>
      <c r="B553" s="19" t="inlineStr">
        <is>
          <t>Love Your LGS 2020 PLG20</t>
        </is>
      </c>
      <c r="C553" s="19" t="n">
        <v>2</v>
      </c>
      <c r="D553" s="28" t="n">
        <v>43969</v>
      </c>
      <c r="F553" s="19" t="inlineStr">
        <is>
          <t>en es fr de it pt ja ko ru 汉语 漢語</t>
        </is>
      </c>
      <c r="G553" s="19" t="n">
        <v>740</v>
      </c>
      <c r="H553" s="19">
        <f>MONTH(NOW())+12*YEAR(NOW())-MONTH(tbl_MTG_Set[[#This Row],[Released On]])-12*YEAR(tbl_MTG_Set[[#This Row],[Released On]])</f>
        <v/>
      </c>
      <c r="I553" s="19">
        <f>_xlfn.xlookup(tbl_MTG_Set[[#This Row],[Type Name]], tbl_MTG_Set_Type[Set Type], tbl_MTG_Set_Type[Index], "(Set Type not found)")</f>
        <v/>
      </c>
      <c r="J553" s="19">
        <f>_xlfn.xlookup(tbl_MTG_Set[[#This Row],[Type Name]], tbl_MTG_Set_Type[Set Type], tbl_MTG_Set_Type[Buy Window Month Start], "(Set Type not found)")</f>
        <v/>
      </c>
      <c r="K553" s="28">
        <f>tbl_MTG_Set[[#This Row],[Released On]]+tbl_MTG_Set[[#This Row],[Buy Window Month Start]]*365.25/12</f>
        <v/>
      </c>
      <c r="L553" s="19">
        <f>_xlfn.xlookup(tbl_MTG_Set[[#This Row],[Type Name]], tbl_MTG_Set_Type[Set Type], tbl_MTG_Set_Type[Buy Window Month End], "(Set Type not found)", 0, 1)</f>
        <v/>
      </c>
      <c r="M553" s="28">
        <f>tbl_MTG_Set[[#This Row],[Released On]]+tbl_MTG_Set[[#This Row],[Buy Window Month End]]*365.25/12</f>
        <v/>
      </c>
      <c r="N553" s="28">
        <f>AND(NOW()&gt;=tbl_MTG_Set[[#This Row],[Buy Window Start]], NOW()&lt;=tbl_MTG_Set[[#This Row],[Buy Window End]])</f>
        <v/>
      </c>
      <c r="O553" s="19">
        <f>_xlfn.xlookup(tbl_MTG_Set[[#This Row],[Type Name]], tbl_MTG_Set_Type[Set Type], tbl_MTG_Set_Type[Heavy Printing Window Month Start], "(Set Type not found)", 0, 1)</f>
        <v/>
      </c>
      <c r="P553" s="28">
        <f>tbl_MTG_Set[[#This Row],[Released On]]+tbl_MTG_Set[[#This Row],[Heavy Printing Window Month Start]]*365.25/12</f>
        <v/>
      </c>
      <c r="Q553" s="19">
        <f>_xlfn.xlookup(tbl_MTG_Set[[#This Row],[Type Name]], tbl_MTG_Set_Type[Set Type], tbl_MTG_Set_Type[Heavy Printing Window Month End], "(Set Type not found)", 0, 1)</f>
        <v/>
      </c>
      <c r="R553" s="28">
        <f>tbl_MTG_Set[[#This Row],[Released On]]+tbl_MTG_Set[[#This Row],[Heavy Printing Window Month End]]*365.25/12</f>
        <v/>
      </c>
      <c r="S553" s="28">
        <f>AND(NOW()&gt;=tbl_MTG_Set[[#This Row],[Heavy Printing Window Start]], NOW()&lt;=tbl_MTG_Set[[#This Row],[Heavy Printing Window End]])</f>
        <v/>
      </c>
      <c r="T553" s="19">
        <f>_xlfn.xlookup(tbl_MTG_Set[[#This Row],[Type Name]], tbl_MTG_Set_Type[Set Type], tbl_MTG_Set_Type[Sell Window Month Start], "(Set Type not found)", 0, 1)</f>
        <v/>
      </c>
      <c r="U553" s="28">
        <f>tbl_MTG_Set[[#This Row],[Released On]]+tbl_MTG_Set[[#This Row],[Sell Window Month Start]]*365.25/12</f>
        <v/>
      </c>
      <c r="V553" s="19">
        <f>_xlfn.xlookup(tbl_MTG_Set[[#This Row],[Type Name]], tbl_MTG_Set_Type[Set Type], tbl_MTG_Set_Type[Sell Window Month End], "(Set Type not found)", 0, 1)</f>
        <v/>
      </c>
      <c r="W553" s="28">
        <f>tbl_MTG_Set[[#This Row],[Released On]]+tbl_MTG_Set[[#This Row],[Sell Window Month End]]*365.25/12</f>
        <v/>
      </c>
      <c r="X553" s="28">
        <f>AND(NOW()&gt;=tbl_MTG_Set[[#This Row],[Sell Window Start]], NOW()&lt;=tbl_MTG_Set[[#This Row],[Sell Window End]])</f>
        <v/>
      </c>
      <c r="AG553" s="23" t="n"/>
      <c r="AH553" s="23" t="n"/>
      <c r="AJ553" s="23">
        <f t="array" ref="AJ553:AJ553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553" s="23">
        <f t="array" ref="AK553:AK553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553" s="24">
        <f>_xlfn.xlookup(tbl_MTG_Set[[#This Row],[Play Booster Box Product Id]], tbl_Product[Product Id], tbl_Product[Pack Size])</f>
        <v/>
      </c>
      <c r="AM553" s="23">
        <f>(tbl_MTG_Set[[#This Row],[Play Booster Box Cost]]+v_Item_Shipping_Cost_In)/tbl_MTG_Set[[#This Row],[Play Booster Box Size]]</f>
        <v/>
      </c>
      <c r="AN553" s="23" t="n"/>
      <c r="AO553" s="23" t="n"/>
      <c r="AP553" s="23" t="n"/>
      <c r="AQ553" s="23" t="n"/>
      <c r="AT553" s="23">
        <f>tbl_MTG_Set[[#This Row],[Play Booster Sell Price CardMarket]]*tbl_MTG_Set[[#This Row],[Play Booster Expected Market Value]]/tbl_MTG_Set[[#This Row],[Play Boost Sealed Market Value]]</f>
        <v/>
      </c>
    </row>
    <row r="554" ht="15" customHeight="1" s="20">
      <c r="A554" s="19" t="n">
        <v>332</v>
      </c>
      <c r="B554" s="19" t="inlineStr">
        <is>
          <t>Love Your LGS 2021 PLG21</t>
        </is>
      </c>
      <c r="C554" s="19" t="n">
        <v>11</v>
      </c>
      <c r="D554" s="28" t="n">
        <v>44369</v>
      </c>
      <c r="F554" s="19" t="inlineStr">
        <is>
          <t>en es fr de it pt ja ko ru 汉语 漢語</t>
        </is>
      </c>
      <c r="G554" s="19" t="n">
        <v>610</v>
      </c>
      <c r="H554" s="19">
        <f>MONTH(NOW())+12*YEAR(NOW())-MONTH(tbl_MTG_Set[[#This Row],[Released On]])-12*YEAR(tbl_MTG_Set[[#This Row],[Released On]])</f>
        <v/>
      </c>
      <c r="I554" s="19">
        <f>_xlfn.xlookup(tbl_MTG_Set[[#This Row],[Type Name]], tbl_MTG_Set_Type[Set Type], tbl_MTG_Set_Type[Index], "(Set Type not found)")</f>
        <v/>
      </c>
      <c r="J554" s="19">
        <f>_xlfn.xlookup(tbl_MTG_Set[[#This Row],[Type Name]], tbl_MTG_Set_Type[Set Type], tbl_MTG_Set_Type[Buy Window Month Start], "(Set Type not found)")</f>
        <v/>
      </c>
      <c r="K554" s="28">
        <f>tbl_MTG_Set[[#This Row],[Released On]]+tbl_MTG_Set[[#This Row],[Buy Window Month Start]]*365.25/12</f>
        <v/>
      </c>
      <c r="L554" s="19">
        <f>_xlfn.xlookup(tbl_MTG_Set[[#This Row],[Type Name]], tbl_MTG_Set_Type[Set Type], tbl_MTG_Set_Type[Buy Window Month End], "(Set Type not found)", 0, 1)</f>
        <v/>
      </c>
      <c r="M554" s="28">
        <f>tbl_MTG_Set[[#This Row],[Released On]]+tbl_MTG_Set[[#This Row],[Buy Window Month End]]*365.25/12</f>
        <v/>
      </c>
      <c r="N554" s="28">
        <f>AND(NOW()&gt;=tbl_MTG_Set[[#This Row],[Buy Window Start]], NOW()&lt;=tbl_MTG_Set[[#This Row],[Buy Window End]])</f>
        <v/>
      </c>
      <c r="O554" s="19">
        <f>_xlfn.xlookup(tbl_MTG_Set[[#This Row],[Type Name]], tbl_MTG_Set_Type[Set Type], tbl_MTG_Set_Type[Heavy Printing Window Month Start], "(Set Type not found)", 0, 1)</f>
        <v/>
      </c>
      <c r="P554" s="28">
        <f>tbl_MTG_Set[[#This Row],[Released On]]+tbl_MTG_Set[[#This Row],[Heavy Printing Window Month Start]]*365.25/12</f>
        <v/>
      </c>
      <c r="Q554" s="19">
        <f>_xlfn.xlookup(tbl_MTG_Set[[#This Row],[Type Name]], tbl_MTG_Set_Type[Set Type], tbl_MTG_Set_Type[Heavy Printing Window Month End], "(Set Type not found)", 0, 1)</f>
        <v/>
      </c>
      <c r="R554" s="28">
        <f>tbl_MTG_Set[[#This Row],[Released On]]+tbl_MTG_Set[[#This Row],[Heavy Printing Window Month End]]*365.25/12</f>
        <v/>
      </c>
      <c r="S554" s="28">
        <f>AND(NOW()&gt;=tbl_MTG_Set[[#This Row],[Heavy Printing Window Start]], NOW()&lt;=tbl_MTG_Set[[#This Row],[Heavy Printing Window End]])</f>
        <v/>
      </c>
      <c r="T554" s="19">
        <f>_xlfn.xlookup(tbl_MTG_Set[[#This Row],[Type Name]], tbl_MTG_Set_Type[Set Type], tbl_MTG_Set_Type[Sell Window Month Start], "(Set Type not found)", 0, 1)</f>
        <v/>
      </c>
      <c r="U554" s="28">
        <f>tbl_MTG_Set[[#This Row],[Released On]]+tbl_MTG_Set[[#This Row],[Sell Window Month Start]]*365.25/12</f>
        <v/>
      </c>
      <c r="V554" s="19">
        <f>_xlfn.xlookup(tbl_MTG_Set[[#This Row],[Type Name]], tbl_MTG_Set_Type[Set Type], tbl_MTG_Set_Type[Sell Window Month End], "(Set Type not found)", 0, 1)</f>
        <v/>
      </c>
      <c r="W554" s="28">
        <f>tbl_MTG_Set[[#This Row],[Released On]]+tbl_MTG_Set[[#This Row],[Sell Window Month End]]*365.25/12</f>
        <v/>
      </c>
      <c r="X554" s="28">
        <f>AND(NOW()&gt;=tbl_MTG_Set[[#This Row],[Sell Window Start]], NOW()&lt;=tbl_MTG_Set[[#This Row],[Sell Window End]])</f>
        <v/>
      </c>
      <c r="AG554" s="23" t="n"/>
      <c r="AH554" s="23" t="n"/>
      <c r="AJ554" s="23">
        <f t="array" ref="AJ554:AJ554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554" s="23">
        <f t="array" ref="AK554:AK554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554" s="24">
        <f>_xlfn.xlookup(tbl_MTG_Set[[#This Row],[Play Booster Box Product Id]], tbl_Product[Product Id], tbl_Product[Pack Size])</f>
        <v/>
      </c>
      <c r="AM554" s="23">
        <f>(tbl_MTG_Set[[#This Row],[Play Booster Box Cost]]+v_Item_Shipping_Cost_In)/tbl_MTG_Set[[#This Row],[Play Booster Box Size]]</f>
        <v/>
      </c>
      <c r="AN554" s="23" t="n"/>
      <c r="AO554" s="23" t="n"/>
      <c r="AP554" s="23" t="n"/>
      <c r="AQ554" s="23" t="n"/>
      <c r="AT554" s="23">
        <f>tbl_MTG_Set[[#This Row],[Play Booster Sell Price CardMarket]]*tbl_MTG_Set[[#This Row],[Play Booster Expected Market Value]]/tbl_MTG_Set[[#This Row],[Play Boost Sealed Market Value]]</f>
        <v/>
      </c>
    </row>
    <row r="555" ht="15" customHeight="1" s="20">
      <c r="A555" s="19" t="n">
        <v>266</v>
      </c>
      <c r="B555" s="19" t="inlineStr">
        <is>
          <t>Love Your LGS 2022 PLG22</t>
        </is>
      </c>
      <c r="C555" s="19" t="n">
        <v>2</v>
      </c>
      <c r="D555" s="28" t="n">
        <v>44743</v>
      </c>
      <c r="F555" s="19" t="inlineStr">
        <is>
          <t>en es fr de it pt ja ko ru 汉语 漢語</t>
        </is>
      </c>
      <c r="G555" s="19" t="n">
        <v>478</v>
      </c>
      <c r="H555" s="19">
        <f>MONTH(NOW())+12*YEAR(NOW())-MONTH(tbl_MTG_Set[[#This Row],[Released On]])-12*YEAR(tbl_MTG_Set[[#This Row],[Released On]])</f>
        <v/>
      </c>
      <c r="I555" s="19">
        <f>_xlfn.xlookup(tbl_MTG_Set[[#This Row],[Type Name]], tbl_MTG_Set_Type[Set Type], tbl_MTG_Set_Type[Index], "(Set Type not found)")</f>
        <v/>
      </c>
      <c r="J555" s="19">
        <f>_xlfn.xlookup(tbl_MTG_Set[[#This Row],[Type Name]], tbl_MTG_Set_Type[Set Type], tbl_MTG_Set_Type[Buy Window Month Start], "(Set Type not found)")</f>
        <v/>
      </c>
      <c r="K555" s="28">
        <f>tbl_MTG_Set[[#This Row],[Released On]]+tbl_MTG_Set[[#This Row],[Buy Window Month Start]]*365.25/12</f>
        <v/>
      </c>
      <c r="L555" s="19">
        <f>_xlfn.xlookup(tbl_MTG_Set[[#This Row],[Type Name]], tbl_MTG_Set_Type[Set Type], tbl_MTG_Set_Type[Buy Window Month End], "(Set Type not found)", 0, 1)</f>
        <v/>
      </c>
      <c r="M555" s="28">
        <f>tbl_MTG_Set[[#This Row],[Released On]]+tbl_MTG_Set[[#This Row],[Buy Window Month End]]*365.25/12</f>
        <v/>
      </c>
      <c r="N555" s="28">
        <f>AND(NOW()&gt;=tbl_MTG_Set[[#This Row],[Buy Window Start]], NOW()&lt;=tbl_MTG_Set[[#This Row],[Buy Window End]])</f>
        <v/>
      </c>
      <c r="O555" s="19">
        <f>_xlfn.xlookup(tbl_MTG_Set[[#This Row],[Type Name]], tbl_MTG_Set_Type[Set Type], tbl_MTG_Set_Type[Heavy Printing Window Month Start], "(Set Type not found)", 0, 1)</f>
        <v/>
      </c>
      <c r="P555" s="28">
        <f>tbl_MTG_Set[[#This Row],[Released On]]+tbl_MTG_Set[[#This Row],[Heavy Printing Window Month Start]]*365.25/12</f>
        <v/>
      </c>
      <c r="Q555" s="19">
        <f>_xlfn.xlookup(tbl_MTG_Set[[#This Row],[Type Name]], tbl_MTG_Set_Type[Set Type], tbl_MTG_Set_Type[Heavy Printing Window Month End], "(Set Type not found)", 0, 1)</f>
        <v/>
      </c>
      <c r="R555" s="28">
        <f>tbl_MTG_Set[[#This Row],[Released On]]+tbl_MTG_Set[[#This Row],[Heavy Printing Window Month End]]*365.25/12</f>
        <v/>
      </c>
      <c r="S555" s="28">
        <f>AND(NOW()&gt;=tbl_MTG_Set[[#This Row],[Heavy Printing Window Start]], NOW()&lt;=tbl_MTG_Set[[#This Row],[Heavy Printing Window End]])</f>
        <v/>
      </c>
      <c r="T555" s="19">
        <f>_xlfn.xlookup(tbl_MTG_Set[[#This Row],[Type Name]], tbl_MTG_Set_Type[Set Type], tbl_MTG_Set_Type[Sell Window Month Start], "(Set Type not found)", 0, 1)</f>
        <v/>
      </c>
      <c r="U555" s="28">
        <f>tbl_MTG_Set[[#This Row],[Released On]]+tbl_MTG_Set[[#This Row],[Sell Window Month Start]]*365.25/12</f>
        <v/>
      </c>
      <c r="V555" s="19">
        <f>_xlfn.xlookup(tbl_MTG_Set[[#This Row],[Type Name]], tbl_MTG_Set_Type[Set Type], tbl_MTG_Set_Type[Sell Window Month End], "(Set Type not found)", 0, 1)</f>
        <v/>
      </c>
      <c r="W555" s="28">
        <f>tbl_MTG_Set[[#This Row],[Released On]]+tbl_MTG_Set[[#This Row],[Sell Window Month End]]*365.25/12</f>
        <v/>
      </c>
      <c r="X555" s="28">
        <f>AND(NOW()&gt;=tbl_MTG_Set[[#This Row],[Sell Window Start]], NOW()&lt;=tbl_MTG_Set[[#This Row],[Sell Window End]])</f>
        <v/>
      </c>
      <c r="AG555" s="23" t="n"/>
      <c r="AH555" s="23" t="n"/>
      <c r="AJ555" s="23">
        <f t="array" ref="AJ555:AJ555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555" s="23">
        <f t="array" ref="AK555:AK555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555" s="24">
        <f>_xlfn.xlookup(tbl_MTG_Set[[#This Row],[Play Booster Box Product Id]], tbl_Product[Product Id], tbl_Product[Pack Size])</f>
        <v/>
      </c>
      <c r="AM555" s="23">
        <f>(tbl_MTG_Set[[#This Row],[Play Booster Box Cost]]+v_Item_Shipping_Cost_In)/tbl_MTG_Set[[#This Row],[Play Booster Box Size]]</f>
        <v/>
      </c>
      <c r="AN555" s="23" t="n"/>
      <c r="AO555" s="23" t="n"/>
      <c r="AP555" s="23" t="n"/>
      <c r="AQ555" s="23" t="n"/>
      <c r="AT555" s="23">
        <f>tbl_MTG_Set[[#This Row],[Play Booster Sell Price CardMarket]]*tbl_MTG_Set[[#This Row],[Play Booster Expected Market Value]]/tbl_MTG_Set[[#This Row],[Play Boost Sealed Market Value]]</f>
        <v/>
      </c>
    </row>
    <row r="556" ht="15" customHeight="1" s="20">
      <c r="A556" s="19" t="n">
        <v>88</v>
      </c>
      <c r="B556" s="19" t="inlineStr">
        <is>
          <t>Love Your LGS 2024 PLG24</t>
        </is>
      </c>
      <c r="C556" s="19" t="n">
        <v>7</v>
      </c>
      <c r="D556" s="28" t="n">
        <v>45510</v>
      </c>
      <c r="F556" s="19" t="inlineStr">
        <is>
          <t>en es fr de it pt ja ko ru 汉语 漢語</t>
        </is>
      </c>
      <c r="G556" s="19" t="n">
        <v>122</v>
      </c>
      <c r="H556" s="19">
        <f>MONTH(NOW())+12*YEAR(NOW())-MONTH(tbl_MTG_Set[[#This Row],[Released On]])-12*YEAR(tbl_MTG_Set[[#This Row],[Released On]])</f>
        <v/>
      </c>
      <c r="I556" s="19">
        <f>_xlfn.xlookup(tbl_MTG_Set[[#This Row],[Type Name]], tbl_MTG_Set_Type[Set Type], tbl_MTG_Set_Type[Index], "(Set Type not found)")</f>
        <v/>
      </c>
      <c r="J556" s="19">
        <f>_xlfn.xlookup(tbl_MTG_Set[[#This Row],[Type Name]], tbl_MTG_Set_Type[Set Type], tbl_MTG_Set_Type[Buy Window Month Start], "(Set Type not found)")</f>
        <v/>
      </c>
      <c r="K556" s="28">
        <f>tbl_MTG_Set[[#This Row],[Released On]]+tbl_MTG_Set[[#This Row],[Buy Window Month Start]]*365.25/12</f>
        <v/>
      </c>
      <c r="L556" s="19">
        <f>_xlfn.xlookup(tbl_MTG_Set[[#This Row],[Type Name]], tbl_MTG_Set_Type[Set Type], tbl_MTG_Set_Type[Buy Window Month End], "(Set Type not found)", 0, 1)</f>
        <v/>
      </c>
      <c r="M556" s="28">
        <f>tbl_MTG_Set[[#This Row],[Released On]]+tbl_MTG_Set[[#This Row],[Buy Window Month End]]*365.25/12</f>
        <v/>
      </c>
      <c r="N556" s="28">
        <f>AND(NOW()&gt;=tbl_MTG_Set[[#This Row],[Buy Window Start]], NOW()&lt;=tbl_MTG_Set[[#This Row],[Buy Window End]])</f>
        <v/>
      </c>
      <c r="O556" s="19">
        <f>_xlfn.xlookup(tbl_MTG_Set[[#This Row],[Type Name]], tbl_MTG_Set_Type[Set Type], tbl_MTG_Set_Type[Heavy Printing Window Month Start], "(Set Type not found)", 0, 1)</f>
        <v/>
      </c>
      <c r="P556" s="28">
        <f>tbl_MTG_Set[[#This Row],[Released On]]+tbl_MTG_Set[[#This Row],[Heavy Printing Window Month Start]]*365.25/12</f>
        <v/>
      </c>
      <c r="Q556" s="19">
        <f>_xlfn.xlookup(tbl_MTG_Set[[#This Row],[Type Name]], tbl_MTG_Set_Type[Set Type], tbl_MTG_Set_Type[Heavy Printing Window Month End], "(Set Type not found)", 0, 1)</f>
        <v/>
      </c>
      <c r="R556" s="28">
        <f>tbl_MTG_Set[[#This Row],[Released On]]+tbl_MTG_Set[[#This Row],[Heavy Printing Window Month End]]*365.25/12</f>
        <v/>
      </c>
      <c r="S556" s="28">
        <f>AND(NOW()&gt;=tbl_MTG_Set[[#This Row],[Heavy Printing Window Start]], NOW()&lt;=tbl_MTG_Set[[#This Row],[Heavy Printing Window End]])</f>
        <v/>
      </c>
      <c r="T556" s="19">
        <f>_xlfn.xlookup(tbl_MTG_Set[[#This Row],[Type Name]], tbl_MTG_Set_Type[Set Type], tbl_MTG_Set_Type[Sell Window Month Start], "(Set Type not found)", 0, 1)</f>
        <v/>
      </c>
      <c r="U556" s="28">
        <f>tbl_MTG_Set[[#This Row],[Released On]]+tbl_MTG_Set[[#This Row],[Sell Window Month Start]]*365.25/12</f>
        <v/>
      </c>
      <c r="V556" s="19">
        <f>_xlfn.xlookup(tbl_MTG_Set[[#This Row],[Type Name]], tbl_MTG_Set_Type[Set Type], tbl_MTG_Set_Type[Sell Window Month End], "(Set Type not found)", 0, 1)</f>
        <v/>
      </c>
      <c r="W556" s="28">
        <f>tbl_MTG_Set[[#This Row],[Released On]]+tbl_MTG_Set[[#This Row],[Sell Window Month End]]*365.25/12</f>
        <v/>
      </c>
      <c r="X556" s="28">
        <f>AND(NOW()&gt;=tbl_MTG_Set[[#This Row],[Sell Window Start]], NOW()&lt;=tbl_MTG_Set[[#This Row],[Sell Window End]])</f>
        <v/>
      </c>
      <c r="AG556" s="23" t="n"/>
      <c r="AH556" s="23" t="n"/>
      <c r="AJ556" s="23">
        <f t="array" ref="AJ556:AJ556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556" s="23">
        <f t="array" ref="AK556:AK556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556" s="24">
        <f>_xlfn.xlookup(tbl_MTG_Set[[#This Row],[Play Booster Box Product Id]], tbl_Product[Product Id], tbl_Product[Pack Size])</f>
        <v/>
      </c>
      <c r="AM556" s="23">
        <f>(tbl_MTG_Set[[#This Row],[Play Booster Box Cost]]+v_Item_Shipping_Cost_In)/tbl_MTG_Set[[#This Row],[Play Booster Box Size]]</f>
        <v/>
      </c>
      <c r="AN556" s="23" t="n"/>
      <c r="AO556" s="23" t="n"/>
      <c r="AP556" s="23" t="n"/>
      <c r="AQ556" s="23" t="n"/>
      <c r="AT556" s="23">
        <f>tbl_MTG_Set[[#This Row],[Play Booster Sell Price CardMarket]]*tbl_MTG_Set[[#This Row],[Play Booster Expected Market Value]]/tbl_MTG_Set[[#This Row],[Play Boost Sealed Market Value]]</f>
        <v/>
      </c>
    </row>
    <row r="557" ht="15" customHeight="1" s="20">
      <c r="A557" s="19" t="n">
        <v>56</v>
      </c>
      <c r="B557" s="19" t="inlineStr">
        <is>
          <t>Love Your LGS 2025 PLG25</t>
        </is>
      </c>
      <c r="C557" s="19" t="n">
        <v>2</v>
      </c>
      <c r="D557" s="28" t="n">
        <v>45742</v>
      </c>
      <c r="F557" s="19" t="inlineStr">
        <is>
          <t>en es fr de it pt ja ko ru 汉语 漢語</t>
        </is>
      </c>
      <c r="G557" s="19" t="n">
        <v>58</v>
      </c>
      <c r="H557" s="19">
        <f>MONTH(NOW())+12*YEAR(NOW())-MONTH(tbl_MTG_Set[[#This Row],[Released On]])-12*YEAR(tbl_MTG_Set[[#This Row],[Released On]])</f>
        <v/>
      </c>
      <c r="I557" s="19">
        <f>_xlfn.xlookup(tbl_MTG_Set[[#This Row],[Type Name]], tbl_MTG_Set_Type[Set Type], tbl_MTG_Set_Type[Index], "(Set Type not found)")</f>
        <v/>
      </c>
      <c r="J557" s="19">
        <f>_xlfn.xlookup(tbl_MTG_Set[[#This Row],[Type Name]], tbl_MTG_Set_Type[Set Type], tbl_MTG_Set_Type[Buy Window Month Start], "(Set Type not found)")</f>
        <v/>
      </c>
      <c r="K557" s="28">
        <f>tbl_MTG_Set[[#This Row],[Released On]]+tbl_MTG_Set[[#This Row],[Buy Window Month Start]]*365.25/12</f>
        <v/>
      </c>
      <c r="L557" s="19">
        <f>_xlfn.xlookup(tbl_MTG_Set[[#This Row],[Type Name]], tbl_MTG_Set_Type[Set Type], tbl_MTG_Set_Type[Buy Window Month End], "(Set Type not found)", 0, 1)</f>
        <v/>
      </c>
      <c r="M557" s="28">
        <f>tbl_MTG_Set[[#This Row],[Released On]]+tbl_MTG_Set[[#This Row],[Buy Window Month End]]*365.25/12</f>
        <v/>
      </c>
      <c r="N557" s="28">
        <f>AND(NOW()&gt;=tbl_MTG_Set[[#This Row],[Buy Window Start]], NOW()&lt;=tbl_MTG_Set[[#This Row],[Buy Window End]])</f>
        <v/>
      </c>
      <c r="O557" s="19">
        <f>_xlfn.xlookup(tbl_MTG_Set[[#This Row],[Type Name]], tbl_MTG_Set_Type[Set Type], tbl_MTG_Set_Type[Heavy Printing Window Month Start], "(Set Type not found)", 0, 1)</f>
        <v/>
      </c>
      <c r="P557" s="28">
        <f>tbl_MTG_Set[[#This Row],[Released On]]+tbl_MTG_Set[[#This Row],[Heavy Printing Window Month Start]]*365.25/12</f>
        <v/>
      </c>
      <c r="Q557" s="19">
        <f>_xlfn.xlookup(tbl_MTG_Set[[#This Row],[Type Name]], tbl_MTG_Set_Type[Set Type], tbl_MTG_Set_Type[Heavy Printing Window Month End], "(Set Type not found)", 0, 1)</f>
        <v/>
      </c>
      <c r="R557" s="28">
        <f>tbl_MTG_Set[[#This Row],[Released On]]+tbl_MTG_Set[[#This Row],[Heavy Printing Window Month End]]*365.25/12</f>
        <v/>
      </c>
      <c r="S557" s="28">
        <f>AND(NOW()&gt;=tbl_MTG_Set[[#This Row],[Heavy Printing Window Start]], NOW()&lt;=tbl_MTG_Set[[#This Row],[Heavy Printing Window End]])</f>
        <v/>
      </c>
      <c r="T557" s="19">
        <f>_xlfn.xlookup(tbl_MTG_Set[[#This Row],[Type Name]], tbl_MTG_Set_Type[Set Type], tbl_MTG_Set_Type[Sell Window Month Start], "(Set Type not found)", 0, 1)</f>
        <v/>
      </c>
      <c r="U557" s="28">
        <f>tbl_MTG_Set[[#This Row],[Released On]]+tbl_MTG_Set[[#This Row],[Sell Window Month Start]]*365.25/12</f>
        <v/>
      </c>
      <c r="V557" s="19">
        <f>_xlfn.xlookup(tbl_MTG_Set[[#This Row],[Type Name]], tbl_MTG_Set_Type[Set Type], tbl_MTG_Set_Type[Sell Window Month End], "(Set Type not found)", 0, 1)</f>
        <v/>
      </c>
      <c r="W557" s="28">
        <f>tbl_MTG_Set[[#This Row],[Released On]]+tbl_MTG_Set[[#This Row],[Sell Window Month End]]*365.25/12</f>
        <v/>
      </c>
      <c r="X557" s="28">
        <f>AND(NOW()&gt;=tbl_MTG_Set[[#This Row],[Sell Window Start]], NOW()&lt;=tbl_MTG_Set[[#This Row],[Sell Window End]])</f>
        <v/>
      </c>
      <c r="AG557" s="23" t="n"/>
      <c r="AH557" s="23" t="n"/>
      <c r="AJ557" s="23">
        <f t="array" ref="AJ557:AJ557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557" s="23">
        <f t="array" ref="AK557:AK557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557" s="24">
        <f>_xlfn.xlookup(tbl_MTG_Set[[#This Row],[Play Booster Box Product Id]], tbl_Product[Product Id], tbl_Product[Pack Size])</f>
        <v/>
      </c>
      <c r="AM557" s="23">
        <f>(tbl_MTG_Set[[#This Row],[Play Booster Box Cost]]+v_Item_Shipping_Cost_In)/tbl_MTG_Set[[#This Row],[Play Booster Box Size]]</f>
        <v/>
      </c>
      <c r="AN557" s="23" t="n"/>
      <c r="AO557" s="23" t="n"/>
      <c r="AP557" s="23" t="n"/>
      <c r="AQ557" s="23" t="n"/>
      <c r="AT557" s="23">
        <f>tbl_MTG_Set[[#This Row],[Play Booster Sell Price CardMarket]]*tbl_MTG_Set[[#This Row],[Play Booster Expected Market Value]]/tbl_MTG_Set[[#This Row],[Play Boost Sealed Market Value]]</f>
        <v/>
      </c>
    </row>
    <row r="558" ht="15" customHeight="1" s="20">
      <c r="A558" s="19" t="n">
        <v>496</v>
      </c>
      <c r="B558" s="19" t="inlineStr">
        <is>
          <t>Lunar New Year 2018 PLNY</t>
        </is>
      </c>
      <c r="C558" s="19" t="n">
        <v>1</v>
      </c>
      <c r="D558" s="28" t="n">
        <v>43147</v>
      </c>
      <c r="F558" s="19" t="inlineStr">
        <is>
          <t>en es fr de it pt ja ko ru 汉语 漢語</t>
        </is>
      </c>
      <c r="G558" s="19" t="n">
        <v>938</v>
      </c>
      <c r="H558" s="19">
        <f>MONTH(NOW())+12*YEAR(NOW())-MONTH(tbl_MTG_Set[[#This Row],[Released On]])-12*YEAR(tbl_MTG_Set[[#This Row],[Released On]])</f>
        <v/>
      </c>
      <c r="I558" s="19">
        <f>_xlfn.xlookup(tbl_MTG_Set[[#This Row],[Type Name]], tbl_MTG_Set_Type[Set Type], tbl_MTG_Set_Type[Index], "(Set Type not found)")</f>
        <v/>
      </c>
      <c r="J558" s="19">
        <f>_xlfn.xlookup(tbl_MTG_Set[[#This Row],[Type Name]], tbl_MTG_Set_Type[Set Type], tbl_MTG_Set_Type[Buy Window Month Start], "(Set Type not found)")</f>
        <v/>
      </c>
      <c r="K558" s="28">
        <f>tbl_MTG_Set[[#This Row],[Released On]]+tbl_MTG_Set[[#This Row],[Buy Window Month Start]]*365.25/12</f>
        <v/>
      </c>
      <c r="L558" s="19">
        <f>_xlfn.xlookup(tbl_MTG_Set[[#This Row],[Type Name]], tbl_MTG_Set_Type[Set Type], tbl_MTG_Set_Type[Buy Window Month End], "(Set Type not found)", 0, 1)</f>
        <v/>
      </c>
      <c r="M558" s="28">
        <f>tbl_MTG_Set[[#This Row],[Released On]]+tbl_MTG_Set[[#This Row],[Buy Window Month End]]*365.25/12</f>
        <v/>
      </c>
      <c r="N558" s="28">
        <f>AND(NOW()&gt;=tbl_MTG_Set[[#This Row],[Buy Window Start]], NOW()&lt;=tbl_MTG_Set[[#This Row],[Buy Window End]])</f>
        <v/>
      </c>
      <c r="O558" s="19">
        <f>_xlfn.xlookup(tbl_MTG_Set[[#This Row],[Type Name]], tbl_MTG_Set_Type[Set Type], tbl_MTG_Set_Type[Heavy Printing Window Month Start], "(Set Type not found)", 0, 1)</f>
        <v/>
      </c>
      <c r="P558" s="28">
        <f>tbl_MTG_Set[[#This Row],[Released On]]+tbl_MTG_Set[[#This Row],[Heavy Printing Window Month Start]]*365.25/12</f>
        <v/>
      </c>
      <c r="Q558" s="19">
        <f>_xlfn.xlookup(tbl_MTG_Set[[#This Row],[Type Name]], tbl_MTG_Set_Type[Set Type], tbl_MTG_Set_Type[Heavy Printing Window Month End], "(Set Type not found)", 0, 1)</f>
        <v/>
      </c>
      <c r="R558" s="28">
        <f>tbl_MTG_Set[[#This Row],[Released On]]+tbl_MTG_Set[[#This Row],[Heavy Printing Window Month End]]*365.25/12</f>
        <v/>
      </c>
      <c r="S558" s="28">
        <f>AND(NOW()&gt;=tbl_MTG_Set[[#This Row],[Heavy Printing Window Start]], NOW()&lt;=tbl_MTG_Set[[#This Row],[Heavy Printing Window End]])</f>
        <v/>
      </c>
      <c r="T558" s="19">
        <f>_xlfn.xlookup(tbl_MTG_Set[[#This Row],[Type Name]], tbl_MTG_Set_Type[Set Type], tbl_MTG_Set_Type[Sell Window Month Start], "(Set Type not found)", 0, 1)</f>
        <v/>
      </c>
      <c r="U558" s="28">
        <f>tbl_MTG_Set[[#This Row],[Released On]]+tbl_MTG_Set[[#This Row],[Sell Window Month Start]]*365.25/12</f>
        <v/>
      </c>
      <c r="V558" s="19">
        <f>_xlfn.xlookup(tbl_MTG_Set[[#This Row],[Type Name]], tbl_MTG_Set_Type[Set Type], tbl_MTG_Set_Type[Sell Window Month End], "(Set Type not found)", 0, 1)</f>
        <v/>
      </c>
      <c r="W558" s="28">
        <f>tbl_MTG_Set[[#This Row],[Released On]]+tbl_MTG_Set[[#This Row],[Sell Window Month End]]*365.25/12</f>
        <v/>
      </c>
      <c r="X558" s="28">
        <f>AND(NOW()&gt;=tbl_MTG_Set[[#This Row],[Sell Window Start]], NOW()&lt;=tbl_MTG_Set[[#This Row],[Sell Window End]])</f>
        <v/>
      </c>
      <c r="AG558" s="23" t="n"/>
      <c r="AH558" s="23" t="n"/>
      <c r="AJ558" s="23">
        <f t="array" ref="AJ558:AJ558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558" s="23">
        <f t="array" ref="AK558:AK558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558" s="24">
        <f>_xlfn.xlookup(tbl_MTG_Set[[#This Row],[Play Booster Box Product Id]], tbl_Product[Product Id], tbl_Product[Pack Size])</f>
        <v/>
      </c>
      <c r="AM558" s="23">
        <f>(tbl_MTG_Set[[#This Row],[Play Booster Box Cost]]+v_Item_Shipping_Cost_In)/tbl_MTG_Set[[#This Row],[Play Booster Box Size]]</f>
        <v/>
      </c>
      <c r="AN558" s="23" t="n"/>
      <c r="AO558" s="23" t="n"/>
      <c r="AP558" s="23" t="n"/>
      <c r="AQ558" s="23" t="n"/>
      <c r="AT558" s="23">
        <f>tbl_MTG_Set[[#This Row],[Play Booster Sell Price CardMarket]]*tbl_MTG_Set[[#This Row],[Play Booster Expected Market Value]]/tbl_MTG_Set[[#This Row],[Play Boost Sealed Market Value]]</f>
        <v/>
      </c>
    </row>
    <row r="559" ht="15" customHeight="1" s="20">
      <c r="A559" s="19" t="n">
        <v>634</v>
      </c>
      <c r="B559" s="19" t="inlineStr">
        <is>
          <t>M15 Prerelease Challenge PPC1</t>
        </is>
      </c>
      <c r="C559" s="19" t="n">
        <v>2</v>
      </c>
      <c r="D559" s="28" t="n">
        <v>41832</v>
      </c>
      <c r="F559" s="19" t="inlineStr">
        <is>
          <t>en es fr de it pt ja ko ru 汉语 漢語</t>
        </is>
      </c>
      <c r="G559" s="19" t="n">
        <v>1214</v>
      </c>
      <c r="H559" s="19">
        <f>MONTH(NOW())+12*YEAR(NOW())-MONTH(tbl_MTG_Set[[#This Row],[Released On]])-12*YEAR(tbl_MTG_Set[[#This Row],[Released On]])</f>
        <v/>
      </c>
      <c r="I559" s="19">
        <f>_xlfn.xlookup(tbl_MTG_Set[[#This Row],[Type Name]], tbl_MTG_Set_Type[Set Type], tbl_MTG_Set_Type[Index], "(Set Type not found)")</f>
        <v/>
      </c>
      <c r="J559" s="19">
        <f>_xlfn.xlookup(tbl_MTG_Set[[#This Row],[Type Name]], tbl_MTG_Set_Type[Set Type], tbl_MTG_Set_Type[Buy Window Month Start], "(Set Type not found)")</f>
        <v/>
      </c>
      <c r="K559" s="28">
        <f>tbl_MTG_Set[[#This Row],[Released On]]+tbl_MTG_Set[[#This Row],[Buy Window Month Start]]*365.25/12</f>
        <v/>
      </c>
      <c r="L559" s="19">
        <f>_xlfn.xlookup(tbl_MTG_Set[[#This Row],[Type Name]], tbl_MTG_Set_Type[Set Type], tbl_MTG_Set_Type[Buy Window Month End], "(Set Type not found)", 0, 1)</f>
        <v/>
      </c>
      <c r="M559" s="28">
        <f>tbl_MTG_Set[[#This Row],[Released On]]+tbl_MTG_Set[[#This Row],[Buy Window Month End]]*365.25/12</f>
        <v/>
      </c>
      <c r="N559" s="28">
        <f>AND(NOW()&gt;=tbl_MTG_Set[[#This Row],[Buy Window Start]], NOW()&lt;=tbl_MTG_Set[[#This Row],[Buy Window End]])</f>
        <v/>
      </c>
      <c r="O559" s="19">
        <f>_xlfn.xlookup(tbl_MTG_Set[[#This Row],[Type Name]], tbl_MTG_Set_Type[Set Type], tbl_MTG_Set_Type[Heavy Printing Window Month Start], "(Set Type not found)", 0, 1)</f>
        <v/>
      </c>
      <c r="P559" s="28">
        <f>tbl_MTG_Set[[#This Row],[Released On]]+tbl_MTG_Set[[#This Row],[Heavy Printing Window Month Start]]*365.25/12</f>
        <v/>
      </c>
      <c r="Q559" s="19">
        <f>_xlfn.xlookup(tbl_MTG_Set[[#This Row],[Type Name]], tbl_MTG_Set_Type[Set Type], tbl_MTG_Set_Type[Heavy Printing Window Month End], "(Set Type not found)", 0, 1)</f>
        <v/>
      </c>
      <c r="R559" s="28">
        <f>tbl_MTG_Set[[#This Row],[Released On]]+tbl_MTG_Set[[#This Row],[Heavy Printing Window Month End]]*365.25/12</f>
        <v/>
      </c>
      <c r="S559" s="28">
        <f>AND(NOW()&gt;=tbl_MTG_Set[[#This Row],[Heavy Printing Window Start]], NOW()&lt;=tbl_MTG_Set[[#This Row],[Heavy Printing Window End]])</f>
        <v/>
      </c>
      <c r="T559" s="19">
        <f>_xlfn.xlookup(tbl_MTG_Set[[#This Row],[Type Name]], tbl_MTG_Set_Type[Set Type], tbl_MTG_Set_Type[Sell Window Month Start], "(Set Type not found)", 0, 1)</f>
        <v/>
      </c>
      <c r="U559" s="28">
        <f>tbl_MTG_Set[[#This Row],[Released On]]+tbl_MTG_Set[[#This Row],[Sell Window Month Start]]*365.25/12</f>
        <v/>
      </c>
      <c r="V559" s="19">
        <f>_xlfn.xlookup(tbl_MTG_Set[[#This Row],[Type Name]], tbl_MTG_Set_Type[Set Type], tbl_MTG_Set_Type[Sell Window Month End], "(Set Type not found)", 0, 1)</f>
        <v/>
      </c>
      <c r="W559" s="28">
        <f>tbl_MTG_Set[[#This Row],[Released On]]+tbl_MTG_Set[[#This Row],[Sell Window Month End]]*365.25/12</f>
        <v/>
      </c>
      <c r="X559" s="28">
        <f>AND(NOW()&gt;=tbl_MTG_Set[[#This Row],[Sell Window Start]], NOW()&lt;=tbl_MTG_Set[[#This Row],[Sell Window End]])</f>
        <v/>
      </c>
      <c r="AG559" s="23" t="n"/>
      <c r="AH559" s="23" t="n"/>
      <c r="AJ559" s="23">
        <f t="array" ref="AJ559:AJ559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559" s="23">
        <f t="array" ref="AK559:AK559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559" s="24">
        <f>_xlfn.xlookup(tbl_MTG_Set[[#This Row],[Play Booster Box Product Id]], tbl_Product[Product Id], tbl_Product[Pack Size])</f>
        <v/>
      </c>
      <c r="AM559" s="23">
        <f>(tbl_MTG_Set[[#This Row],[Play Booster Box Cost]]+v_Item_Shipping_Cost_In)/tbl_MTG_Set[[#This Row],[Play Booster Box Size]]</f>
        <v/>
      </c>
      <c r="AN559" s="23" t="n"/>
      <c r="AO559" s="23" t="n"/>
      <c r="AP559" s="23" t="n"/>
      <c r="AQ559" s="23" t="n"/>
      <c r="AT559" s="23">
        <f>tbl_MTG_Set[[#This Row],[Play Booster Sell Price CardMarket]]*tbl_MTG_Set[[#This Row],[Play Booster Expected Market Value]]/tbl_MTG_Set[[#This Row],[Play Boost Sealed Market Value]]</f>
        <v/>
      </c>
    </row>
    <row r="560" ht="15" customHeight="1" s="20">
      <c r="A560" s="19" t="n">
        <v>478</v>
      </c>
      <c r="B560" s="19" t="inlineStr">
        <is>
          <t>M19 Gift Pack G18</t>
        </is>
      </c>
      <c r="C560" s="19" t="n">
        <v>5</v>
      </c>
      <c r="D560" s="28" t="n">
        <v>43420</v>
      </c>
      <c r="F560" s="19" t="inlineStr">
        <is>
          <t>en es fr de it pt ja ko ru 汉语 漢語</t>
        </is>
      </c>
      <c r="G560" s="19" t="n">
        <v>902</v>
      </c>
      <c r="H560" s="19">
        <f>MONTH(NOW())+12*YEAR(NOW())-MONTH(tbl_MTG_Set[[#This Row],[Released On]])-12*YEAR(tbl_MTG_Set[[#This Row],[Released On]])</f>
        <v/>
      </c>
      <c r="I560" s="19">
        <f>_xlfn.xlookup(tbl_MTG_Set[[#This Row],[Type Name]], tbl_MTG_Set_Type[Set Type], tbl_MTG_Set_Type[Index], "(Set Type not found)")</f>
        <v/>
      </c>
      <c r="J560" s="19">
        <f>_xlfn.xlookup(tbl_MTG_Set[[#This Row],[Type Name]], tbl_MTG_Set_Type[Set Type], tbl_MTG_Set_Type[Buy Window Month Start], "(Set Type not found)")</f>
        <v/>
      </c>
      <c r="K560" s="28">
        <f>tbl_MTG_Set[[#This Row],[Released On]]+tbl_MTG_Set[[#This Row],[Buy Window Month Start]]*365.25/12</f>
        <v/>
      </c>
      <c r="L560" s="19">
        <f>_xlfn.xlookup(tbl_MTG_Set[[#This Row],[Type Name]], tbl_MTG_Set_Type[Set Type], tbl_MTG_Set_Type[Buy Window Month End], "(Set Type not found)", 0, 1)</f>
        <v/>
      </c>
      <c r="M560" s="28">
        <f>tbl_MTG_Set[[#This Row],[Released On]]+tbl_MTG_Set[[#This Row],[Buy Window Month End]]*365.25/12</f>
        <v/>
      </c>
      <c r="N560" s="28">
        <f>AND(NOW()&gt;=tbl_MTG_Set[[#This Row],[Buy Window Start]], NOW()&lt;=tbl_MTG_Set[[#This Row],[Buy Window End]])</f>
        <v/>
      </c>
      <c r="O560" s="19">
        <f>_xlfn.xlookup(tbl_MTG_Set[[#This Row],[Type Name]], tbl_MTG_Set_Type[Set Type], tbl_MTG_Set_Type[Heavy Printing Window Month Start], "(Set Type not found)", 0, 1)</f>
        <v/>
      </c>
      <c r="P560" s="28">
        <f>tbl_MTG_Set[[#This Row],[Released On]]+tbl_MTG_Set[[#This Row],[Heavy Printing Window Month Start]]*365.25/12</f>
        <v/>
      </c>
      <c r="Q560" s="19">
        <f>_xlfn.xlookup(tbl_MTG_Set[[#This Row],[Type Name]], tbl_MTG_Set_Type[Set Type], tbl_MTG_Set_Type[Heavy Printing Window Month End], "(Set Type not found)", 0, 1)</f>
        <v/>
      </c>
      <c r="R560" s="28">
        <f>tbl_MTG_Set[[#This Row],[Released On]]+tbl_MTG_Set[[#This Row],[Heavy Printing Window Month End]]*365.25/12</f>
        <v/>
      </c>
      <c r="S560" s="28">
        <f>AND(NOW()&gt;=tbl_MTG_Set[[#This Row],[Heavy Printing Window Start]], NOW()&lt;=tbl_MTG_Set[[#This Row],[Heavy Printing Window End]])</f>
        <v/>
      </c>
      <c r="T560" s="19">
        <f>_xlfn.xlookup(tbl_MTG_Set[[#This Row],[Type Name]], tbl_MTG_Set_Type[Set Type], tbl_MTG_Set_Type[Sell Window Month Start], "(Set Type not found)", 0, 1)</f>
        <v/>
      </c>
      <c r="U560" s="28">
        <f>tbl_MTG_Set[[#This Row],[Released On]]+tbl_MTG_Set[[#This Row],[Sell Window Month Start]]*365.25/12</f>
        <v/>
      </c>
      <c r="V560" s="19">
        <f>_xlfn.xlookup(tbl_MTG_Set[[#This Row],[Type Name]], tbl_MTG_Set_Type[Set Type], tbl_MTG_Set_Type[Sell Window Month End], "(Set Type not found)", 0, 1)</f>
        <v/>
      </c>
      <c r="W560" s="28">
        <f>tbl_MTG_Set[[#This Row],[Released On]]+tbl_MTG_Set[[#This Row],[Sell Window Month End]]*365.25/12</f>
        <v/>
      </c>
      <c r="X560" s="28">
        <f>AND(NOW()&gt;=tbl_MTG_Set[[#This Row],[Sell Window Start]], NOW()&lt;=tbl_MTG_Set[[#This Row],[Sell Window End]])</f>
        <v/>
      </c>
      <c r="AG560" s="23" t="n"/>
      <c r="AH560" s="23" t="n"/>
      <c r="AJ560" s="23">
        <f t="array" ref="AJ560:AJ560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560" s="23">
        <f t="array" ref="AK560:AK560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560" s="24">
        <f>_xlfn.xlookup(tbl_MTG_Set[[#This Row],[Play Booster Box Product Id]], tbl_Product[Product Id], tbl_Product[Pack Size])</f>
        <v/>
      </c>
      <c r="AM560" s="23">
        <f>(tbl_MTG_Set[[#This Row],[Play Booster Box Cost]]+v_Item_Shipping_Cost_In)/tbl_MTG_Set[[#This Row],[Play Booster Box Size]]</f>
        <v/>
      </c>
      <c r="AN560" s="23" t="n"/>
      <c r="AO560" s="23" t="n"/>
      <c r="AP560" s="23" t="n"/>
      <c r="AQ560" s="23" t="n"/>
      <c r="AT560" s="23">
        <f>tbl_MTG_Set[[#This Row],[Play Booster Sell Price CardMarket]]*tbl_MTG_Set[[#This Row],[Play Booster Expected Market Value]]/tbl_MTG_Set[[#This Row],[Play Boost Sealed Market Value]]</f>
        <v/>
      </c>
    </row>
    <row r="561" ht="15" customHeight="1" s="20">
      <c r="A561" s="19" t="n">
        <v>479</v>
      </c>
      <c r="B561" s="19" t="inlineStr">
        <is>
          <t>M19 Standard Showdown PSS3</t>
        </is>
      </c>
      <c r="C561" s="19" t="n">
        <v>5</v>
      </c>
      <c r="D561" s="28" t="n">
        <v>43294</v>
      </c>
      <c r="F561" s="19" t="inlineStr">
        <is>
          <t>en es fr de it pt ja ko ru 汉语 漢語</t>
        </is>
      </c>
      <c r="G561" s="19" t="n">
        <v>904</v>
      </c>
      <c r="H561" s="19">
        <f>MONTH(NOW())+12*YEAR(NOW())-MONTH(tbl_MTG_Set[[#This Row],[Released On]])-12*YEAR(tbl_MTG_Set[[#This Row],[Released On]])</f>
        <v/>
      </c>
      <c r="I561" s="19">
        <f>_xlfn.xlookup(tbl_MTG_Set[[#This Row],[Type Name]], tbl_MTG_Set_Type[Set Type], tbl_MTG_Set_Type[Index], "(Set Type not found)")</f>
        <v/>
      </c>
      <c r="J561" s="19">
        <f>_xlfn.xlookup(tbl_MTG_Set[[#This Row],[Type Name]], tbl_MTG_Set_Type[Set Type], tbl_MTG_Set_Type[Buy Window Month Start], "(Set Type not found)")</f>
        <v/>
      </c>
      <c r="K561" s="28">
        <f>tbl_MTG_Set[[#This Row],[Released On]]+tbl_MTG_Set[[#This Row],[Buy Window Month Start]]*365.25/12</f>
        <v/>
      </c>
      <c r="L561" s="19">
        <f>_xlfn.xlookup(tbl_MTG_Set[[#This Row],[Type Name]], tbl_MTG_Set_Type[Set Type], tbl_MTG_Set_Type[Buy Window Month End], "(Set Type not found)", 0, 1)</f>
        <v/>
      </c>
      <c r="M561" s="28">
        <f>tbl_MTG_Set[[#This Row],[Released On]]+tbl_MTG_Set[[#This Row],[Buy Window Month End]]*365.25/12</f>
        <v/>
      </c>
      <c r="N561" s="28">
        <f>AND(NOW()&gt;=tbl_MTG_Set[[#This Row],[Buy Window Start]], NOW()&lt;=tbl_MTG_Set[[#This Row],[Buy Window End]])</f>
        <v/>
      </c>
      <c r="O561" s="19">
        <f>_xlfn.xlookup(tbl_MTG_Set[[#This Row],[Type Name]], tbl_MTG_Set_Type[Set Type], tbl_MTG_Set_Type[Heavy Printing Window Month Start], "(Set Type not found)", 0, 1)</f>
        <v/>
      </c>
      <c r="P561" s="28">
        <f>tbl_MTG_Set[[#This Row],[Released On]]+tbl_MTG_Set[[#This Row],[Heavy Printing Window Month Start]]*365.25/12</f>
        <v/>
      </c>
      <c r="Q561" s="19">
        <f>_xlfn.xlookup(tbl_MTG_Set[[#This Row],[Type Name]], tbl_MTG_Set_Type[Set Type], tbl_MTG_Set_Type[Heavy Printing Window Month End], "(Set Type not found)", 0, 1)</f>
        <v/>
      </c>
      <c r="R561" s="28">
        <f>tbl_MTG_Set[[#This Row],[Released On]]+tbl_MTG_Set[[#This Row],[Heavy Printing Window Month End]]*365.25/12</f>
        <v/>
      </c>
      <c r="S561" s="28">
        <f>AND(NOW()&gt;=tbl_MTG_Set[[#This Row],[Heavy Printing Window Start]], NOW()&lt;=tbl_MTG_Set[[#This Row],[Heavy Printing Window End]])</f>
        <v/>
      </c>
      <c r="T561" s="19">
        <f>_xlfn.xlookup(tbl_MTG_Set[[#This Row],[Type Name]], tbl_MTG_Set_Type[Set Type], tbl_MTG_Set_Type[Sell Window Month Start], "(Set Type not found)", 0, 1)</f>
        <v/>
      </c>
      <c r="U561" s="28">
        <f>tbl_MTG_Set[[#This Row],[Released On]]+tbl_MTG_Set[[#This Row],[Sell Window Month Start]]*365.25/12</f>
        <v/>
      </c>
      <c r="V561" s="19">
        <f>_xlfn.xlookup(tbl_MTG_Set[[#This Row],[Type Name]], tbl_MTG_Set_Type[Set Type], tbl_MTG_Set_Type[Sell Window Month End], "(Set Type not found)", 0, 1)</f>
        <v/>
      </c>
      <c r="W561" s="28">
        <f>tbl_MTG_Set[[#This Row],[Released On]]+tbl_MTG_Set[[#This Row],[Sell Window Month End]]*365.25/12</f>
        <v/>
      </c>
      <c r="X561" s="28">
        <f>AND(NOW()&gt;=tbl_MTG_Set[[#This Row],[Sell Window Start]], NOW()&lt;=tbl_MTG_Set[[#This Row],[Sell Window End]])</f>
        <v/>
      </c>
      <c r="AG561" s="23" t="n"/>
      <c r="AH561" s="23" t="n"/>
      <c r="AJ561" s="23">
        <f t="array" ref="AJ561:AJ561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561" s="23">
        <f t="array" ref="AK561:AK561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561" s="24">
        <f>_xlfn.xlookup(tbl_MTG_Set[[#This Row],[Play Booster Box Product Id]], tbl_Product[Product Id], tbl_Product[Pack Size])</f>
        <v/>
      </c>
      <c r="AM561" s="23">
        <f>(tbl_MTG_Set[[#This Row],[Play Booster Box Cost]]+v_Item_Shipping_Cost_In)/tbl_MTG_Set[[#This Row],[Play Booster Box Size]]</f>
        <v/>
      </c>
      <c r="AN561" s="23" t="n"/>
      <c r="AO561" s="23" t="n"/>
      <c r="AP561" s="23" t="n"/>
      <c r="AQ561" s="23" t="n"/>
      <c r="AT561" s="23">
        <f>tbl_MTG_Set[[#This Row],[Play Booster Sell Price CardMarket]]*tbl_MTG_Set[[#This Row],[Play Booster Expected Market Value]]/tbl_MTG_Set[[#This Row],[Play Boost Sealed Market Value]]</f>
        <v/>
      </c>
    </row>
    <row r="562" ht="15" customHeight="1" s="20">
      <c r="A562" s="19" t="n">
        <v>436</v>
      </c>
      <c r="B562" s="19" t="inlineStr">
        <is>
          <t>M20 Promo Packs PPP1</t>
        </is>
      </c>
      <c r="C562" s="19" t="n">
        <v>5</v>
      </c>
      <c r="D562" s="28" t="n">
        <v>43658</v>
      </c>
      <c r="F562" s="19" t="inlineStr">
        <is>
          <t>en es fr de it pt ja ko ru 汉语 漢語</t>
        </is>
      </c>
      <c r="G562" s="19" t="n">
        <v>818</v>
      </c>
      <c r="H562" s="19">
        <f>MONTH(NOW())+12*YEAR(NOW())-MONTH(tbl_MTG_Set[[#This Row],[Released On]])-12*YEAR(tbl_MTG_Set[[#This Row],[Released On]])</f>
        <v/>
      </c>
      <c r="I562" s="19">
        <f>_xlfn.xlookup(tbl_MTG_Set[[#This Row],[Type Name]], tbl_MTG_Set_Type[Set Type], tbl_MTG_Set_Type[Index], "(Set Type not found)")</f>
        <v/>
      </c>
      <c r="J562" s="19">
        <f>_xlfn.xlookup(tbl_MTG_Set[[#This Row],[Type Name]], tbl_MTG_Set_Type[Set Type], tbl_MTG_Set_Type[Buy Window Month Start], "(Set Type not found)")</f>
        <v/>
      </c>
      <c r="K562" s="28">
        <f>tbl_MTG_Set[[#This Row],[Released On]]+tbl_MTG_Set[[#This Row],[Buy Window Month Start]]*365.25/12</f>
        <v/>
      </c>
      <c r="L562" s="19">
        <f>_xlfn.xlookup(tbl_MTG_Set[[#This Row],[Type Name]], tbl_MTG_Set_Type[Set Type], tbl_MTG_Set_Type[Buy Window Month End], "(Set Type not found)", 0, 1)</f>
        <v/>
      </c>
      <c r="M562" s="28">
        <f>tbl_MTG_Set[[#This Row],[Released On]]+tbl_MTG_Set[[#This Row],[Buy Window Month End]]*365.25/12</f>
        <v/>
      </c>
      <c r="N562" s="28">
        <f>AND(NOW()&gt;=tbl_MTG_Set[[#This Row],[Buy Window Start]], NOW()&lt;=tbl_MTG_Set[[#This Row],[Buy Window End]])</f>
        <v/>
      </c>
      <c r="O562" s="19">
        <f>_xlfn.xlookup(tbl_MTG_Set[[#This Row],[Type Name]], tbl_MTG_Set_Type[Set Type], tbl_MTG_Set_Type[Heavy Printing Window Month Start], "(Set Type not found)", 0, 1)</f>
        <v/>
      </c>
      <c r="P562" s="28">
        <f>tbl_MTG_Set[[#This Row],[Released On]]+tbl_MTG_Set[[#This Row],[Heavy Printing Window Month Start]]*365.25/12</f>
        <v/>
      </c>
      <c r="Q562" s="19">
        <f>_xlfn.xlookup(tbl_MTG_Set[[#This Row],[Type Name]], tbl_MTG_Set_Type[Set Type], tbl_MTG_Set_Type[Heavy Printing Window Month End], "(Set Type not found)", 0, 1)</f>
        <v/>
      </c>
      <c r="R562" s="28">
        <f>tbl_MTG_Set[[#This Row],[Released On]]+tbl_MTG_Set[[#This Row],[Heavy Printing Window Month End]]*365.25/12</f>
        <v/>
      </c>
      <c r="S562" s="28">
        <f>AND(NOW()&gt;=tbl_MTG_Set[[#This Row],[Heavy Printing Window Start]], NOW()&lt;=tbl_MTG_Set[[#This Row],[Heavy Printing Window End]])</f>
        <v/>
      </c>
      <c r="T562" s="19">
        <f>_xlfn.xlookup(tbl_MTG_Set[[#This Row],[Type Name]], tbl_MTG_Set_Type[Set Type], tbl_MTG_Set_Type[Sell Window Month Start], "(Set Type not found)", 0, 1)</f>
        <v/>
      </c>
      <c r="U562" s="28">
        <f>tbl_MTG_Set[[#This Row],[Released On]]+tbl_MTG_Set[[#This Row],[Sell Window Month Start]]*365.25/12</f>
        <v/>
      </c>
      <c r="V562" s="19">
        <f>_xlfn.xlookup(tbl_MTG_Set[[#This Row],[Type Name]], tbl_MTG_Set_Type[Set Type], tbl_MTG_Set_Type[Sell Window Month End], "(Set Type not found)", 0, 1)</f>
        <v/>
      </c>
      <c r="W562" s="28">
        <f>tbl_MTG_Set[[#This Row],[Released On]]+tbl_MTG_Set[[#This Row],[Sell Window Month End]]*365.25/12</f>
        <v/>
      </c>
      <c r="X562" s="28">
        <f>AND(NOW()&gt;=tbl_MTG_Set[[#This Row],[Sell Window Start]], NOW()&lt;=tbl_MTG_Set[[#This Row],[Sell Window End]])</f>
        <v/>
      </c>
      <c r="AG562" s="23" t="n"/>
      <c r="AH562" s="23" t="n"/>
      <c r="AJ562" s="23">
        <f t="array" ref="AJ562:AJ562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562" s="23">
        <f t="array" ref="AK562:AK562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562" s="24">
        <f>_xlfn.xlookup(tbl_MTG_Set[[#This Row],[Play Booster Box Product Id]], tbl_Product[Product Id], tbl_Product[Pack Size])</f>
        <v/>
      </c>
      <c r="AM562" s="23">
        <f>(tbl_MTG_Set[[#This Row],[Play Booster Box Cost]]+v_Item_Shipping_Cost_In)/tbl_MTG_Set[[#This Row],[Play Booster Box Size]]</f>
        <v/>
      </c>
      <c r="AN562" s="23" t="n"/>
      <c r="AO562" s="23" t="n"/>
      <c r="AP562" s="23" t="n"/>
      <c r="AQ562" s="23" t="n"/>
      <c r="AT562" s="23">
        <f>tbl_MTG_Set[[#This Row],[Play Booster Sell Price CardMarket]]*tbl_MTG_Set[[#This Row],[Play Booster Expected Market Value]]/tbl_MTG_Set[[#This Row],[Play Boost Sealed Market Value]]</f>
        <v/>
      </c>
    </row>
    <row r="563" ht="15" customHeight="1" s="20">
      <c r="A563" s="19" t="n">
        <v>153</v>
      </c>
      <c r="B563" s="19" t="inlineStr">
        <is>
          <t>Magic × Duel Masters Promos PMDA</t>
        </is>
      </c>
      <c r="C563" s="19" t="n">
        <v>4</v>
      </c>
      <c r="D563" s="28" t="n">
        <v>45177</v>
      </c>
      <c r="F563" s="19" t="inlineStr">
        <is>
          <t>en es fr de it pt ja ko ru 汉语 漢語</t>
        </is>
      </c>
      <c r="G563" s="19" t="n">
        <v>252</v>
      </c>
      <c r="H563" s="19">
        <f>MONTH(NOW())+12*YEAR(NOW())-MONTH(tbl_MTG_Set[[#This Row],[Released On]])-12*YEAR(tbl_MTG_Set[[#This Row],[Released On]])</f>
        <v/>
      </c>
      <c r="I563" s="19">
        <f>_xlfn.xlookup(tbl_MTG_Set[[#This Row],[Type Name]], tbl_MTG_Set_Type[Set Type], tbl_MTG_Set_Type[Index], "(Set Type not found)")</f>
        <v/>
      </c>
      <c r="J563" s="19">
        <f>_xlfn.xlookup(tbl_MTG_Set[[#This Row],[Type Name]], tbl_MTG_Set_Type[Set Type], tbl_MTG_Set_Type[Buy Window Month Start], "(Set Type not found)")</f>
        <v/>
      </c>
      <c r="K563" s="28">
        <f>tbl_MTG_Set[[#This Row],[Released On]]+tbl_MTG_Set[[#This Row],[Buy Window Month Start]]*365.25/12</f>
        <v/>
      </c>
      <c r="L563" s="19">
        <f>_xlfn.xlookup(tbl_MTG_Set[[#This Row],[Type Name]], tbl_MTG_Set_Type[Set Type], tbl_MTG_Set_Type[Buy Window Month End], "(Set Type not found)", 0, 1)</f>
        <v/>
      </c>
      <c r="M563" s="28">
        <f>tbl_MTG_Set[[#This Row],[Released On]]+tbl_MTG_Set[[#This Row],[Buy Window Month End]]*365.25/12</f>
        <v/>
      </c>
      <c r="N563" s="28">
        <f>AND(NOW()&gt;=tbl_MTG_Set[[#This Row],[Buy Window Start]], NOW()&lt;=tbl_MTG_Set[[#This Row],[Buy Window End]])</f>
        <v/>
      </c>
      <c r="O563" s="19">
        <f>_xlfn.xlookup(tbl_MTG_Set[[#This Row],[Type Name]], tbl_MTG_Set_Type[Set Type], tbl_MTG_Set_Type[Heavy Printing Window Month Start], "(Set Type not found)", 0, 1)</f>
        <v/>
      </c>
      <c r="P563" s="28">
        <f>tbl_MTG_Set[[#This Row],[Released On]]+tbl_MTG_Set[[#This Row],[Heavy Printing Window Month Start]]*365.25/12</f>
        <v/>
      </c>
      <c r="Q563" s="19">
        <f>_xlfn.xlookup(tbl_MTG_Set[[#This Row],[Type Name]], tbl_MTG_Set_Type[Set Type], tbl_MTG_Set_Type[Heavy Printing Window Month End], "(Set Type not found)", 0, 1)</f>
        <v/>
      </c>
      <c r="R563" s="28">
        <f>tbl_MTG_Set[[#This Row],[Released On]]+tbl_MTG_Set[[#This Row],[Heavy Printing Window Month End]]*365.25/12</f>
        <v/>
      </c>
      <c r="S563" s="28">
        <f>AND(NOW()&gt;=tbl_MTG_Set[[#This Row],[Heavy Printing Window Start]], NOW()&lt;=tbl_MTG_Set[[#This Row],[Heavy Printing Window End]])</f>
        <v/>
      </c>
      <c r="T563" s="19">
        <f>_xlfn.xlookup(tbl_MTG_Set[[#This Row],[Type Name]], tbl_MTG_Set_Type[Set Type], tbl_MTG_Set_Type[Sell Window Month Start], "(Set Type not found)", 0, 1)</f>
        <v/>
      </c>
      <c r="U563" s="28">
        <f>tbl_MTG_Set[[#This Row],[Released On]]+tbl_MTG_Set[[#This Row],[Sell Window Month Start]]*365.25/12</f>
        <v/>
      </c>
      <c r="V563" s="19">
        <f>_xlfn.xlookup(tbl_MTG_Set[[#This Row],[Type Name]], tbl_MTG_Set_Type[Set Type], tbl_MTG_Set_Type[Sell Window Month End], "(Set Type not found)", 0, 1)</f>
        <v/>
      </c>
      <c r="W563" s="28">
        <f>tbl_MTG_Set[[#This Row],[Released On]]+tbl_MTG_Set[[#This Row],[Sell Window Month End]]*365.25/12</f>
        <v/>
      </c>
      <c r="X563" s="28">
        <f>AND(NOW()&gt;=tbl_MTG_Set[[#This Row],[Sell Window Start]], NOW()&lt;=tbl_MTG_Set[[#This Row],[Sell Window End]])</f>
        <v/>
      </c>
      <c r="AG563" s="23" t="n"/>
      <c r="AH563" s="23" t="n"/>
      <c r="AJ563" s="23">
        <f t="array" ref="AJ563:AJ563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563" s="23">
        <f t="array" ref="AK563:AK563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563" s="24">
        <f>_xlfn.xlookup(tbl_MTG_Set[[#This Row],[Play Booster Box Product Id]], tbl_Product[Product Id], tbl_Product[Pack Size])</f>
        <v/>
      </c>
      <c r="AM563" s="23">
        <f>(tbl_MTG_Set[[#This Row],[Play Booster Box Cost]]+v_Item_Shipping_Cost_In)/tbl_MTG_Set[[#This Row],[Play Booster Box Size]]</f>
        <v/>
      </c>
      <c r="AN563" s="23" t="n"/>
      <c r="AO563" s="23" t="n"/>
      <c r="AP563" s="23" t="n"/>
      <c r="AQ563" s="23" t="n"/>
      <c r="AT563" s="23">
        <f>tbl_MTG_Set[[#This Row],[Play Booster Sell Price CardMarket]]*tbl_MTG_Set[[#This Row],[Play Booster Expected Market Value]]/tbl_MTG_Set[[#This Row],[Play Boost Sealed Market Value]]</f>
        <v/>
      </c>
    </row>
    <row r="564" ht="15" customHeight="1" s="20">
      <c r="A564" s="19" t="n">
        <v>784</v>
      </c>
      <c r="B564" s="19" t="inlineStr">
        <is>
          <t>Magic 2010 M10</t>
        </is>
      </c>
      <c r="C564" s="19" t="n">
        <v>249</v>
      </c>
      <c r="D564" s="28" t="n">
        <v>40011</v>
      </c>
      <c r="F564" s="19" t="inlineStr">
        <is>
          <t>en es fr de it pt ja ko ru 汉语 漢語</t>
        </is>
      </c>
      <c r="G564" s="19" t="n">
        <v>1514</v>
      </c>
      <c r="H564" s="19">
        <f>MONTH(NOW())+12*YEAR(NOW())-MONTH(tbl_MTG_Set[[#This Row],[Released On]])-12*YEAR(tbl_MTG_Set[[#This Row],[Released On]])</f>
        <v/>
      </c>
      <c r="I564" s="19">
        <f>_xlfn.xlookup(tbl_MTG_Set[[#This Row],[Type Name]], tbl_MTG_Set_Type[Set Type], tbl_MTG_Set_Type[Index], "(Set Type not found)")</f>
        <v/>
      </c>
      <c r="J564" s="19">
        <f>_xlfn.xlookup(tbl_MTG_Set[[#This Row],[Type Name]], tbl_MTG_Set_Type[Set Type], tbl_MTG_Set_Type[Buy Window Month Start], "(Set Type not found)")</f>
        <v/>
      </c>
      <c r="K564" s="28">
        <f>tbl_MTG_Set[[#This Row],[Released On]]+tbl_MTG_Set[[#This Row],[Buy Window Month Start]]*365.25/12</f>
        <v/>
      </c>
      <c r="L564" s="19">
        <f>_xlfn.xlookup(tbl_MTG_Set[[#This Row],[Type Name]], tbl_MTG_Set_Type[Set Type], tbl_MTG_Set_Type[Buy Window Month End], "(Set Type not found)", 0, 1)</f>
        <v/>
      </c>
      <c r="M564" s="28">
        <f>tbl_MTG_Set[[#This Row],[Released On]]+tbl_MTG_Set[[#This Row],[Buy Window Month End]]*365.25/12</f>
        <v/>
      </c>
      <c r="N564" s="28">
        <f>AND(NOW()&gt;=tbl_MTG_Set[[#This Row],[Buy Window Start]], NOW()&lt;=tbl_MTG_Set[[#This Row],[Buy Window End]])</f>
        <v/>
      </c>
      <c r="O564" s="19">
        <f>_xlfn.xlookup(tbl_MTG_Set[[#This Row],[Type Name]], tbl_MTG_Set_Type[Set Type], tbl_MTG_Set_Type[Heavy Printing Window Month Start], "(Set Type not found)", 0, 1)</f>
        <v/>
      </c>
      <c r="P564" s="28">
        <f>tbl_MTG_Set[[#This Row],[Released On]]+tbl_MTG_Set[[#This Row],[Heavy Printing Window Month Start]]*365.25/12</f>
        <v/>
      </c>
      <c r="Q564" s="19">
        <f>_xlfn.xlookup(tbl_MTG_Set[[#This Row],[Type Name]], tbl_MTG_Set_Type[Set Type], tbl_MTG_Set_Type[Heavy Printing Window Month End], "(Set Type not found)", 0, 1)</f>
        <v/>
      </c>
      <c r="R564" s="28">
        <f>tbl_MTG_Set[[#This Row],[Released On]]+tbl_MTG_Set[[#This Row],[Heavy Printing Window Month End]]*365.25/12</f>
        <v/>
      </c>
      <c r="S564" s="28">
        <f>AND(NOW()&gt;=tbl_MTG_Set[[#This Row],[Heavy Printing Window Start]], NOW()&lt;=tbl_MTG_Set[[#This Row],[Heavy Printing Window End]])</f>
        <v/>
      </c>
      <c r="T564" s="19">
        <f>_xlfn.xlookup(tbl_MTG_Set[[#This Row],[Type Name]], tbl_MTG_Set_Type[Set Type], tbl_MTG_Set_Type[Sell Window Month Start], "(Set Type not found)", 0, 1)</f>
        <v/>
      </c>
      <c r="U564" s="28">
        <f>tbl_MTG_Set[[#This Row],[Released On]]+tbl_MTG_Set[[#This Row],[Sell Window Month Start]]*365.25/12</f>
        <v/>
      </c>
      <c r="V564" s="19">
        <f>_xlfn.xlookup(tbl_MTG_Set[[#This Row],[Type Name]], tbl_MTG_Set_Type[Set Type], tbl_MTG_Set_Type[Sell Window Month End], "(Set Type not found)", 0, 1)</f>
        <v/>
      </c>
      <c r="W564" s="28">
        <f>tbl_MTG_Set[[#This Row],[Released On]]+tbl_MTG_Set[[#This Row],[Sell Window Month End]]*365.25/12</f>
        <v/>
      </c>
      <c r="X564" s="28">
        <f>AND(NOW()&gt;=tbl_MTG_Set[[#This Row],[Sell Window Start]], NOW()&lt;=tbl_MTG_Set[[#This Row],[Sell Window End]])</f>
        <v/>
      </c>
      <c r="AG564" s="23" t="n"/>
      <c r="AH564" s="23" t="n"/>
      <c r="AJ564" s="23">
        <f t="array" ref="AJ564:AJ564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564" s="23">
        <f t="array" ref="AK564:AK564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564" s="24">
        <f>_xlfn.xlookup(tbl_MTG_Set[[#This Row],[Play Booster Box Product Id]], tbl_Product[Product Id], tbl_Product[Pack Size])</f>
        <v/>
      </c>
      <c r="AM564" s="23">
        <f>(tbl_MTG_Set[[#This Row],[Play Booster Box Cost]]+v_Item_Shipping_Cost_In)/tbl_MTG_Set[[#This Row],[Play Booster Box Size]]</f>
        <v/>
      </c>
      <c r="AN564" s="23" t="n"/>
      <c r="AO564" s="23" t="n"/>
      <c r="AP564" s="23" t="n"/>
      <c r="AQ564" s="23" t="n"/>
      <c r="AT564" s="23">
        <f>tbl_MTG_Set[[#This Row],[Play Booster Sell Price CardMarket]]*tbl_MTG_Set[[#This Row],[Play Booster Expected Market Value]]/tbl_MTG_Set[[#This Row],[Play Boost Sealed Market Value]]</f>
        <v/>
      </c>
    </row>
    <row r="565" ht="15" customHeight="1" s="20">
      <c r="A565" s="19" t="n">
        <v>785</v>
      </c>
      <c r="B565" s="19" t="inlineStr">
        <is>
          <t>Magic 2010 Promos PM10</t>
        </is>
      </c>
      <c r="C565" s="19" t="n">
        <v>3</v>
      </c>
      <c r="D565" s="28" t="n">
        <v>40010</v>
      </c>
      <c r="F565" s="19" t="inlineStr">
        <is>
          <t>en es fr de it pt ja ko ru 汉语 漢語</t>
        </is>
      </c>
      <c r="G565" s="19" t="n">
        <v>1516</v>
      </c>
      <c r="H565" s="19">
        <f>MONTH(NOW())+12*YEAR(NOW())-MONTH(tbl_MTG_Set[[#This Row],[Released On]])-12*YEAR(tbl_MTG_Set[[#This Row],[Released On]])</f>
        <v/>
      </c>
      <c r="I565" s="19">
        <f>_xlfn.xlookup(tbl_MTG_Set[[#This Row],[Type Name]], tbl_MTG_Set_Type[Set Type], tbl_MTG_Set_Type[Index], "(Set Type not found)")</f>
        <v/>
      </c>
      <c r="J565" s="19">
        <f>_xlfn.xlookup(tbl_MTG_Set[[#This Row],[Type Name]], tbl_MTG_Set_Type[Set Type], tbl_MTG_Set_Type[Buy Window Month Start], "(Set Type not found)")</f>
        <v/>
      </c>
      <c r="K565" s="28">
        <f>tbl_MTG_Set[[#This Row],[Released On]]+tbl_MTG_Set[[#This Row],[Buy Window Month Start]]*365.25/12</f>
        <v/>
      </c>
      <c r="L565" s="19">
        <f>_xlfn.xlookup(tbl_MTG_Set[[#This Row],[Type Name]], tbl_MTG_Set_Type[Set Type], tbl_MTG_Set_Type[Buy Window Month End], "(Set Type not found)", 0, 1)</f>
        <v/>
      </c>
      <c r="M565" s="28">
        <f>tbl_MTG_Set[[#This Row],[Released On]]+tbl_MTG_Set[[#This Row],[Buy Window Month End]]*365.25/12</f>
        <v/>
      </c>
      <c r="N565" s="28">
        <f>AND(NOW()&gt;=tbl_MTG_Set[[#This Row],[Buy Window Start]], NOW()&lt;=tbl_MTG_Set[[#This Row],[Buy Window End]])</f>
        <v/>
      </c>
      <c r="O565" s="19">
        <f>_xlfn.xlookup(tbl_MTG_Set[[#This Row],[Type Name]], tbl_MTG_Set_Type[Set Type], tbl_MTG_Set_Type[Heavy Printing Window Month Start], "(Set Type not found)", 0, 1)</f>
        <v/>
      </c>
      <c r="P565" s="28">
        <f>tbl_MTG_Set[[#This Row],[Released On]]+tbl_MTG_Set[[#This Row],[Heavy Printing Window Month Start]]*365.25/12</f>
        <v/>
      </c>
      <c r="Q565" s="19">
        <f>_xlfn.xlookup(tbl_MTG_Set[[#This Row],[Type Name]], tbl_MTG_Set_Type[Set Type], tbl_MTG_Set_Type[Heavy Printing Window Month End], "(Set Type not found)", 0, 1)</f>
        <v/>
      </c>
      <c r="R565" s="28">
        <f>tbl_MTG_Set[[#This Row],[Released On]]+tbl_MTG_Set[[#This Row],[Heavy Printing Window Month End]]*365.25/12</f>
        <v/>
      </c>
      <c r="S565" s="28">
        <f>AND(NOW()&gt;=tbl_MTG_Set[[#This Row],[Heavy Printing Window Start]], NOW()&lt;=tbl_MTG_Set[[#This Row],[Heavy Printing Window End]])</f>
        <v/>
      </c>
      <c r="T565" s="19">
        <f>_xlfn.xlookup(tbl_MTG_Set[[#This Row],[Type Name]], tbl_MTG_Set_Type[Set Type], tbl_MTG_Set_Type[Sell Window Month Start], "(Set Type not found)", 0, 1)</f>
        <v/>
      </c>
      <c r="U565" s="28">
        <f>tbl_MTG_Set[[#This Row],[Released On]]+tbl_MTG_Set[[#This Row],[Sell Window Month Start]]*365.25/12</f>
        <v/>
      </c>
      <c r="V565" s="19">
        <f>_xlfn.xlookup(tbl_MTG_Set[[#This Row],[Type Name]], tbl_MTG_Set_Type[Set Type], tbl_MTG_Set_Type[Sell Window Month End], "(Set Type not found)", 0, 1)</f>
        <v/>
      </c>
      <c r="W565" s="28">
        <f>tbl_MTG_Set[[#This Row],[Released On]]+tbl_MTG_Set[[#This Row],[Sell Window Month End]]*365.25/12</f>
        <v/>
      </c>
      <c r="X565" s="28">
        <f>AND(NOW()&gt;=tbl_MTG_Set[[#This Row],[Sell Window Start]], NOW()&lt;=tbl_MTG_Set[[#This Row],[Sell Window End]])</f>
        <v/>
      </c>
      <c r="AG565" s="23" t="n"/>
      <c r="AH565" s="23" t="n"/>
      <c r="AJ565" s="23">
        <f t="array" ref="AJ565:AJ565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565" s="23">
        <f t="array" ref="AK565:AK565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565" s="24">
        <f>_xlfn.xlookup(tbl_MTG_Set[[#This Row],[Play Booster Box Product Id]], tbl_Product[Product Id], tbl_Product[Pack Size])</f>
        <v/>
      </c>
      <c r="AM565" s="23">
        <f>(tbl_MTG_Set[[#This Row],[Play Booster Box Cost]]+v_Item_Shipping_Cost_In)/tbl_MTG_Set[[#This Row],[Play Booster Box Size]]</f>
        <v/>
      </c>
      <c r="AN565" s="23" t="n"/>
      <c r="AO565" s="23" t="n"/>
      <c r="AP565" s="23" t="n"/>
      <c r="AQ565" s="23" t="n"/>
      <c r="AT565" s="23">
        <f>tbl_MTG_Set[[#This Row],[Play Booster Sell Price CardMarket]]*tbl_MTG_Set[[#This Row],[Play Booster Expected Market Value]]/tbl_MTG_Set[[#This Row],[Play Boost Sealed Market Value]]</f>
        <v/>
      </c>
    </row>
    <row r="566" ht="15" customHeight="1" s="20">
      <c r="A566" s="19" t="n">
        <v>786</v>
      </c>
      <c r="B566" s="19" t="inlineStr">
        <is>
          <t>Magic 2010 Tokens TM10</t>
        </is>
      </c>
      <c r="C566" s="19" t="n">
        <v>8</v>
      </c>
      <c r="D566" s="28" t="n">
        <v>40011</v>
      </c>
      <c r="F566" s="19" t="inlineStr">
        <is>
          <t>en es fr de it pt ja ko ru 汉语 漢語</t>
        </is>
      </c>
      <c r="G566" s="19" t="n">
        <v>1518</v>
      </c>
      <c r="H566" s="19">
        <f>MONTH(NOW())+12*YEAR(NOW())-MONTH(tbl_MTG_Set[[#This Row],[Released On]])-12*YEAR(tbl_MTG_Set[[#This Row],[Released On]])</f>
        <v/>
      </c>
      <c r="I566" s="19">
        <f>_xlfn.xlookup(tbl_MTG_Set[[#This Row],[Type Name]], tbl_MTG_Set_Type[Set Type], tbl_MTG_Set_Type[Index], "(Set Type not found)")</f>
        <v/>
      </c>
      <c r="J566" s="19">
        <f>_xlfn.xlookup(tbl_MTG_Set[[#This Row],[Type Name]], tbl_MTG_Set_Type[Set Type], tbl_MTG_Set_Type[Buy Window Month Start], "(Set Type not found)")</f>
        <v/>
      </c>
      <c r="K566" s="28">
        <f>tbl_MTG_Set[[#This Row],[Released On]]+tbl_MTG_Set[[#This Row],[Buy Window Month Start]]*365.25/12</f>
        <v/>
      </c>
      <c r="L566" s="19">
        <f>_xlfn.xlookup(tbl_MTG_Set[[#This Row],[Type Name]], tbl_MTG_Set_Type[Set Type], tbl_MTG_Set_Type[Buy Window Month End], "(Set Type not found)", 0, 1)</f>
        <v/>
      </c>
      <c r="M566" s="28">
        <f>tbl_MTG_Set[[#This Row],[Released On]]+tbl_MTG_Set[[#This Row],[Buy Window Month End]]*365.25/12</f>
        <v/>
      </c>
      <c r="N566" s="28">
        <f>AND(NOW()&gt;=tbl_MTG_Set[[#This Row],[Buy Window Start]], NOW()&lt;=tbl_MTG_Set[[#This Row],[Buy Window End]])</f>
        <v/>
      </c>
      <c r="O566" s="19">
        <f>_xlfn.xlookup(tbl_MTG_Set[[#This Row],[Type Name]], tbl_MTG_Set_Type[Set Type], tbl_MTG_Set_Type[Heavy Printing Window Month Start], "(Set Type not found)", 0, 1)</f>
        <v/>
      </c>
      <c r="P566" s="28">
        <f>tbl_MTG_Set[[#This Row],[Released On]]+tbl_MTG_Set[[#This Row],[Heavy Printing Window Month Start]]*365.25/12</f>
        <v/>
      </c>
      <c r="Q566" s="19">
        <f>_xlfn.xlookup(tbl_MTG_Set[[#This Row],[Type Name]], tbl_MTG_Set_Type[Set Type], tbl_MTG_Set_Type[Heavy Printing Window Month End], "(Set Type not found)", 0, 1)</f>
        <v/>
      </c>
      <c r="R566" s="28">
        <f>tbl_MTG_Set[[#This Row],[Released On]]+tbl_MTG_Set[[#This Row],[Heavy Printing Window Month End]]*365.25/12</f>
        <v/>
      </c>
      <c r="S566" s="28">
        <f>AND(NOW()&gt;=tbl_MTG_Set[[#This Row],[Heavy Printing Window Start]], NOW()&lt;=tbl_MTG_Set[[#This Row],[Heavy Printing Window End]])</f>
        <v/>
      </c>
      <c r="T566" s="19">
        <f>_xlfn.xlookup(tbl_MTG_Set[[#This Row],[Type Name]], tbl_MTG_Set_Type[Set Type], tbl_MTG_Set_Type[Sell Window Month Start], "(Set Type not found)", 0, 1)</f>
        <v/>
      </c>
      <c r="U566" s="28">
        <f>tbl_MTG_Set[[#This Row],[Released On]]+tbl_MTG_Set[[#This Row],[Sell Window Month Start]]*365.25/12</f>
        <v/>
      </c>
      <c r="V566" s="19">
        <f>_xlfn.xlookup(tbl_MTG_Set[[#This Row],[Type Name]], tbl_MTG_Set_Type[Set Type], tbl_MTG_Set_Type[Sell Window Month End], "(Set Type not found)", 0, 1)</f>
        <v/>
      </c>
      <c r="W566" s="28">
        <f>tbl_MTG_Set[[#This Row],[Released On]]+tbl_MTG_Set[[#This Row],[Sell Window Month End]]*365.25/12</f>
        <v/>
      </c>
      <c r="X566" s="28">
        <f>AND(NOW()&gt;=tbl_MTG_Set[[#This Row],[Sell Window Start]], NOW()&lt;=tbl_MTG_Set[[#This Row],[Sell Window End]])</f>
        <v/>
      </c>
      <c r="AG566" s="23" t="n"/>
      <c r="AH566" s="23" t="n"/>
      <c r="AJ566" s="23">
        <f t="array" ref="AJ566:AJ566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566" s="23">
        <f t="array" ref="AK566:AK566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566" s="24">
        <f>_xlfn.xlookup(tbl_MTG_Set[[#This Row],[Play Booster Box Product Id]], tbl_Product[Product Id], tbl_Product[Pack Size])</f>
        <v/>
      </c>
      <c r="AM566" s="23">
        <f>(tbl_MTG_Set[[#This Row],[Play Booster Box Cost]]+v_Item_Shipping_Cost_In)/tbl_MTG_Set[[#This Row],[Play Booster Box Size]]</f>
        <v/>
      </c>
      <c r="AN566" s="23" t="n"/>
      <c r="AO566" s="23" t="n"/>
      <c r="AP566" s="23" t="n"/>
      <c r="AQ566" s="23" t="n"/>
      <c r="AT566" s="23">
        <f>tbl_MTG_Set[[#This Row],[Play Booster Sell Price CardMarket]]*tbl_MTG_Set[[#This Row],[Play Booster Expected Market Value]]/tbl_MTG_Set[[#This Row],[Play Boost Sealed Market Value]]</f>
        <v/>
      </c>
    </row>
    <row r="567" ht="15" customHeight="1" s="20">
      <c r="A567" s="19" t="n">
        <v>754</v>
      </c>
      <c r="B567" s="19" t="inlineStr">
        <is>
          <t>Magic 2011 M11</t>
        </is>
      </c>
      <c r="C567" s="19" t="n">
        <v>249</v>
      </c>
      <c r="D567" s="28" t="n">
        <v>40375</v>
      </c>
      <c r="F567" s="19" t="inlineStr">
        <is>
          <t>en es fr de it pt ja ko ru 汉语 漢語</t>
        </is>
      </c>
      <c r="G567" s="19" t="n">
        <v>1454</v>
      </c>
      <c r="H567" s="19">
        <f>MONTH(NOW())+12*YEAR(NOW())-MONTH(tbl_MTG_Set[[#This Row],[Released On]])-12*YEAR(tbl_MTG_Set[[#This Row],[Released On]])</f>
        <v/>
      </c>
      <c r="I567" s="19">
        <f>_xlfn.xlookup(tbl_MTG_Set[[#This Row],[Type Name]], tbl_MTG_Set_Type[Set Type], tbl_MTG_Set_Type[Index], "(Set Type not found)")</f>
        <v/>
      </c>
      <c r="J567" s="19">
        <f>_xlfn.xlookup(tbl_MTG_Set[[#This Row],[Type Name]], tbl_MTG_Set_Type[Set Type], tbl_MTG_Set_Type[Buy Window Month Start], "(Set Type not found)")</f>
        <v/>
      </c>
      <c r="K567" s="28">
        <f>tbl_MTG_Set[[#This Row],[Released On]]+tbl_MTG_Set[[#This Row],[Buy Window Month Start]]*365.25/12</f>
        <v/>
      </c>
      <c r="L567" s="19">
        <f>_xlfn.xlookup(tbl_MTG_Set[[#This Row],[Type Name]], tbl_MTG_Set_Type[Set Type], tbl_MTG_Set_Type[Buy Window Month End], "(Set Type not found)", 0, 1)</f>
        <v/>
      </c>
      <c r="M567" s="28">
        <f>tbl_MTG_Set[[#This Row],[Released On]]+tbl_MTG_Set[[#This Row],[Buy Window Month End]]*365.25/12</f>
        <v/>
      </c>
      <c r="N567" s="28">
        <f>AND(NOW()&gt;=tbl_MTG_Set[[#This Row],[Buy Window Start]], NOW()&lt;=tbl_MTG_Set[[#This Row],[Buy Window End]])</f>
        <v/>
      </c>
      <c r="O567" s="19">
        <f>_xlfn.xlookup(tbl_MTG_Set[[#This Row],[Type Name]], tbl_MTG_Set_Type[Set Type], tbl_MTG_Set_Type[Heavy Printing Window Month Start], "(Set Type not found)", 0, 1)</f>
        <v/>
      </c>
      <c r="P567" s="28">
        <f>tbl_MTG_Set[[#This Row],[Released On]]+tbl_MTG_Set[[#This Row],[Heavy Printing Window Month Start]]*365.25/12</f>
        <v/>
      </c>
      <c r="Q567" s="19">
        <f>_xlfn.xlookup(tbl_MTG_Set[[#This Row],[Type Name]], tbl_MTG_Set_Type[Set Type], tbl_MTG_Set_Type[Heavy Printing Window Month End], "(Set Type not found)", 0, 1)</f>
        <v/>
      </c>
      <c r="R567" s="28">
        <f>tbl_MTG_Set[[#This Row],[Released On]]+tbl_MTG_Set[[#This Row],[Heavy Printing Window Month End]]*365.25/12</f>
        <v/>
      </c>
      <c r="S567" s="28">
        <f>AND(NOW()&gt;=tbl_MTG_Set[[#This Row],[Heavy Printing Window Start]], NOW()&lt;=tbl_MTG_Set[[#This Row],[Heavy Printing Window End]])</f>
        <v/>
      </c>
      <c r="T567" s="19">
        <f>_xlfn.xlookup(tbl_MTG_Set[[#This Row],[Type Name]], tbl_MTG_Set_Type[Set Type], tbl_MTG_Set_Type[Sell Window Month Start], "(Set Type not found)", 0, 1)</f>
        <v/>
      </c>
      <c r="U567" s="28">
        <f>tbl_MTG_Set[[#This Row],[Released On]]+tbl_MTG_Set[[#This Row],[Sell Window Month Start]]*365.25/12</f>
        <v/>
      </c>
      <c r="V567" s="19">
        <f>_xlfn.xlookup(tbl_MTG_Set[[#This Row],[Type Name]], tbl_MTG_Set_Type[Set Type], tbl_MTG_Set_Type[Sell Window Month End], "(Set Type not found)", 0, 1)</f>
        <v/>
      </c>
      <c r="W567" s="28">
        <f>tbl_MTG_Set[[#This Row],[Released On]]+tbl_MTG_Set[[#This Row],[Sell Window Month End]]*365.25/12</f>
        <v/>
      </c>
      <c r="X567" s="28">
        <f>AND(NOW()&gt;=tbl_MTG_Set[[#This Row],[Sell Window Start]], NOW()&lt;=tbl_MTG_Set[[#This Row],[Sell Window End]])</f>
        <v/>
      </c>
      <c r="AG567" s="23" t="n"/>
      <c r="AH567" s="23" t="n"/>
      <c r="AJ567" s="23">
        <f t="array" ref="AJ567:AJ567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567" s="23">
        <f t="array" ref="AK567:AK567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567" s="24">
        <f>_xlfn.xlookup(tbl_MTG_Set[[#This Row],[Play Booster Box Product Id]], tbl_Product[Product Id], tbl_Product[Pack Size])</f>
        <v/>
      </c>
      <c r="AM567" s="23">
        <f>(tbl_MTG_Set[[#This Row],[Play Booster Box Cost]]+v_Item_Shipping_Cost_In)/tbl_MTG_Set[[#This Row],[Play Booster Box Size]]</f>
        <v/>
      </c>
      <c r="AN567" s="23" t="n"/>
      <c r="AO567" s="23" t="n"/>
      <c r="AP567" s="23" t="n"/>
      <c r="AQ567" s="23" t="n"/>
      <c r="AT567" s="23">
        <f>tbl_MTG_Set[[#This Row],[Play Booster Sell Price CardMarket]]*tbl_MTG_Set[[#This Row],[Play Booster Expected Market Value]]/tbl_MTG_Set[[#This Row],[Play Boost Sealed Market Value]]</f>
        <v/>
      </c>
    </row>
    <row r="568" ht="15" customHeight="1" s="20">
      <c r="A568" s="19" t="n">
        <v>755</v>
      </c>
      <c r="B568" s="19" t="inlineStr">
        <is>
          <t>Magic 2011 Promos PM11</t>
        </is>
      </c>
      <c r="C568" s="19" t="n">
        <v>6</v>
      </c>
      <c r="D568" s="28" t="n">
        <v>40374</v>
      </c>
      <c r="F568" s="19" t="inlineStr">
        <is>
          <t>en es fr de it pt ja ko ru 汉语 漢語</t>
        </is>
      </c>
      <c r="G568" s="19" t="n">
        <v>1456</v>
      </c>
      <c r="H568" s="19">
        <f>MONTH(NOW())+12*YEAR(NOW())-MONTH(tbl_MTG_Set[[#This Row],[Released On]])-12*YEAR(tbl_MTG_Set[[#This Row],[Released On]])</f>
        <v/>
      </c>
      <c r="I568" s="19">
        <f>_xlfn.xlookup(tbl_MTG_Set[[#This Row],[Type Name]], tbl_MTG_Set_Type[Set Type], tbl_MTG_Set_Type[Index], "(Set Type not found)")</f>
        <v/>
      </c>
      <c r="J568" s="19">
        <f>_xlfn.xlookup(tbl_MTG_Set[[#This Row],[Type Name]], tbl_MTG_Set_Type[Set Type], tbl_MTG_Set_Type[Buy Window Month Start], "(Set Type not found)")</f>
        <v/>
      </c>
      <c r="K568" s="28">
        <f>tbl_MTG_Set[[#This Row],[Released On]]+tbl_MTG_Set[[#This Row],[Buy Window Month Start]]*365.25/12</f>
        <v/>
      </c>
      <c r="L568" s="19">
        <f>_xlfn.xlookup(tbl_MTG_Set[[#This Row],[Type Name]], tbl_MTG_Set_Type[Set Type], tbl_MTG_Set_Type[Buy Window Month End], "(Set Type not found)", 0, 1)</f>
        <v/>
      </c>
      <c r="M568" s="28">
        <f>tbl_MTG_Set[[#This Row],[Released On]]+tbl_MTG_Set[[#This Row],[Buy Window Month End]]*365.25/12</f>
        <v/>
      </c>
      <c r="N568" s="28">
        <f>AND(NOW()&gt;=tbl_MTG_Set[[#This Row],[Buy Window Start]], NOW()&lt;=tbl_MTG_Set[[#This Row],[Buy Window End]])</f>
        <v/>
      </c>
      <c r="O568" s="19">
        <f>_xlfn.xlookup(tbl_MTG_Set[[#This Row],[Type Name]], tbl_MTG_Set_Type[Set Type], tbl_MTG_Set_Type[Heavy Printing Window Month Start], "(Set Type not found)", 0, 1)</f>
        <v/>
      </c>
      <c r="P568" s="28">
        <f>tbl_MTG_Set[[#This Row],[Released On]]+tbl_MTG_Set[[#This Row],[Heavy Printing Window Month Start]]*365.25/12</f>
        <v/>
      </c>
      <c r="Q568" s="19">
        <f>_xlfn.xlookup(tbl_MTG_Set[[#This Row],[Type Name]], tbl_MTG_Set_Type[Set Type], tbl_MTG_Set_Type[Heavy Printing Window Month End], "(Set Type not found)", 0, 1)</f>
        <v/>
      </c>
      <c r="R568" s="28">
        <f>tbl_MTG_Set[[#This Row],[Released On]]+tbl_MTG_Set[[#This Row],[Heavy Printing Window Month End]]*365.25/12</f>
        <v/>
      </c>
      <c r="S568" s="28">
        <f>AND(NOW()&gt;=tbl_MTG_Set[[#This Row],[Heavy Printing Window Start]], NOW()&lt;=tbl_MTG_Set[[#This Row],[Heavy Printing Window End]])</f>
        <v/>
      </c>
      <c r="T568" s="19">
        <f>_xlfn.xlookup(tbl_MTG_Set[[#This Row],[Type Name]], tbl_MTG_Set_Type[Set Type], tbl_MTG_Set_Type[Sell Window Month Start], "(Set Type not found)", 0, 1)</f>
        <v/>
      </c>
      <c r="U568" s="28">
        <f>tbl_MTG_Set[[#This Row],[Released On]]+tbl_MTG_Set[[#This Row],[Sell Window Month Start]]*365.25/12</f>
        <v/>
      </c>
      <c r="V568" s="19">
        <f>_xlfn.xlookup(tbl_MTG_Set[[#This Row],[Type Name]], tbl_MTG_Set_Type[Set Type], tbl_MTG_Set_Type[Sell Window Month End], "(Set Type not found)", 0, 1)</f>
        <v/>
      </c>
      <c r="W568" s="28">
        <f>tbl_MTG_Set[[#This Row],[Released On]]+tbl_MTG_Set[[#This Row],[Sell Window Month End]]*365.25/12</f>
        <v/>
      </c>
      <c r="X568" s="28">
        <f>AND(NOW()&gt;=tbl_MTG_Set[[#This Row],[Sell Window Start]], NOW()&lt;=tbl_MTG_Set[[#This Row],[Sell Window End]])</f>
        <v/>
      </c>
      <c r="AG568" s="23" t="n"/>
      <c r="AH568" s="23" t="n"/>
      <c r="AJ568" s="23">
        <f t="array" ref="AJ568:AJ568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568" s="23">
        <f t="array" ref="AK568:AK568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568" s="24">
        <f>_xlfn.xlookup(tbl_MTG_Set[[#This Row],[Play Booster Box Product Id]], tbl_Product[Product Id], tbl_Product[Pack Size])</f>
        <v/>
      </c>
      <c r="AM568" s="23">
        <f>(tbl_MTG_Set[[#This Row],[Play Booster Box Cost]]+v_Item_Shipping_Cost_In)/tbl_MTG_Set[[#This Row],[Play Booster Box Size]]</f>
        <v/>
      </c>
      <c r="AN568" s="23" t="n"/>
      <c r="AO568" s="23" t="n"/>
      <c r="AP568" s="23" t="n"/>
      <c r="AQ568" s="23" t="n"/>
      <c r="AT568" s="23">
        <f>tbl_MTG_Set[[#This Row],[Play Booster Sell Price CardMarket]]*tbl_MTG_Set[[#This Row],[Play Booster Expected Market Value]]/tbl_MTG_Set[[#This Row],[Play Boost Sealed Market Value]]</f>
        <v/>
      </c>
    </row>
    <row r="569" ht="15" customHeight="1" s="20">
      <c r="A569" s="19" t="n">
        <v>756</v>
      </c>
      <c r="B569" s="19" t="inlineStr">
        <is>
          <t>Magic 2011 Tokens TM11</t>
        </is>
      </c>
      <c r="C569" s="19" t="n">
        <v>6</v>
      </c>
      <c r="D569" s="28" t="n">
        <v>40375</v>
      </c>
      <c r="F569" s="19" t="inlineStr">
        <is>
          <t>en es fr de it pt ja ko ru 汉语 漢語</t>
        </is>
      </c>
      <c r="G569" s="19" t="n">
        <v>1458</v>
      </c>
      <c r="H569" s="19">
        <f>MONTH(NOW())+12*YEAR(NOW())-MONTH(tbl_MTG_Set[[#This Row],[Released On]])-12*YEAR(tbl_MTG_Set[[#This Row],[Released On]])</f>
        <v/>
      </c>
      <c r="I569" s="19">
        <f>_xlfn.xlookup(tbl_MTG_Set[[#This Row],[Type Name]], tbl_MTG_Set_Type[Set Type], tbl_MTG_Set_Type[Index], "(Set Type not found)")</f>
        <v/>
      </c>
      <c r="J569" s="19">
        <f>_xlfn.xlookup(tbl_MTG_Set[[#This Row],[Type Name]], tbl_MTG_Set_Type[Set Type], tbl_MTG_Set_Type[Buy Window Month Start], "(Set Type not found)")</f>
        <v/>
      </c>
      <c r="K569" s="28">
        <f>tbl_MTG_Set[[#This Row],[Released On]]+tbl_MTG_Set[[#This Row],[Buy Window Month Start]]*365.25/12</f>
        <v/>
      </c>
      <c r="L569" s="19">
        <f>_xlfn.xlookup(tbl_MTG_Set[[#This Row],[Type Name]], tbl_MTG_Set_Type[Set Type], tbl_MTG_Set_Type[Buy Window Month End], "(Set Type not found)", 0, 1)</f>
        <v/>
      </c>
      <c r="M569" s="28">
        <f>tbl_MTG_Set[[#This Row],[Released On]]+tbl_MTG_Set[[#This Row],[Buy Window Month End]]*365.25/12</f>
        <v/>
      </c>
      <c r="N569" s="28">
        <f>AND(NOW()&gt;=tbl_MTG_Set[[#This Row],[Buy Window Start]], NOW()&lt;=tbl_MTG_Set[[#This Row],[Buy Window End]])</f>
        <v/>
      </c>
      <c r="O569" s="19">
        <f>_xlfn.xlookup(tbl_MTG_Set[[#This Row],[Type Name]], tbl_MTG_Set_Type[Set Type], tbl_MTG_Set_Type[Heavy Printing Window Month Start], "(Set Type not found)", 0, 1)</f>
        <v/>
      </c>
      <c r="P569" s="28">
        <f>tbl_MTG_Set[[#This Row],[Released On]]+tbl_MTG_Set[[#This Row],[Heavy Printing Window Month Start]]*365.25/12</f>
        <v/>
      </c>
      <c r="Q569" s="19">
        <f>_xlfn.xlookup(tbl_MTG_Set[[#This Row],[Type Name]], tbl_MTG_Set_Type[Set Type], tbl_MTG_Set_Type[Heavy Printing Window Month End], "(Set Type not found)", 0, 1)</f>
        <v/>
      </c>
      <c r="R569" s="28">
        <f>tbl_MTG_Set[[#This Row],[Released On]]+tbl_MTG_Set[[#This Row],[Heavy Printing Window Month End]]*365.25/12</f>
        <v/>
      </c>
      <c r="S569" s="28">
        <f>AND(NOW()&gt;=tbl_MTG_Set[[#This Row],[Heavy Printing Window Start]], NOW()&lt;=tbl_MTG_Set[[#This Row],[Heavy Printing Window End]])</f>
        <v/>
      </c>
      <c r="T569" s="19">
        <f>_xlfn.xlookup(tbl_MTG_Set[[#This Row],[Type Name]], tbl_MTG_Set_Type[Set Type], tbl_MTG_Set_Type[Sell Window Month Start], "(Set Type not found)", 0, 1)</f>
        <v/>
      </c>
      <c r="U569" s="28">
        <f>tbl_MTG_Set[[#This Row],[Released On]]+tbl_MTG_Set[[#This Row],[Sell Window Month Start]]*365.25/12</f>
        <v/>
      </c>
      <c r="V569" s="19">
        <f>_xlfn.xlookup(tbl_MTG_Set[[#This Row],[Type Name]], tbl_MTG_Set_Type[Set Type], tbl_MTG_Set_Type[Sell Window Month End], "(Set Type not found)", 0, 1)</f>
        <v/>
      </c>
      <c r="W569" s="28">
        <f>tbl_MTG_Set[[#This Row],[Released On]]+tbl_MTG_Set[[#This Row],[Sell Window Month End]]*365.25/12</f>
        <v/>
      </c>
      <c r="X569" s="28">
        <f>AND(NOW()&gt;=tbl_MTG_Set[[#This Row],[Sell Window Start]], NOW()&lt;=tbl_MTG_Set[[#This Row],[Sell Window End]])</f>
        <v/>
      </c>
      <c r="AG569" s="23" t="n"/>
      <c r="AH569" s="23" t="n"/>
      <c r="AJ569" s="23">
        <f t="array" ref="AJ569:AJ569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569" s="23">
        <f t="array" ref="AK569:AK569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569" s="24">
        <f>_xlfn.xlookup(tbl_MTG_Set[[#This Row],[Play Booster Box Product Id]], tbl_Product[Product Id], tbl_Product[Pack Size])</f>
        <v/>
      </c>
      <c r="AM569" s="23">
        <f>(tbl_MTG_Set[[#This Row],[Play Booster Box Cost]]+v_Item_Shipping_Cost_In)/tbl_MTG_Set[[#This Row],[Play Booster Box Size]]</f>
        <v/>
      </c>
      <c r="AN569" s="23" t="n"/>
      <c r="AO569" s="23" t="n"/>
      <c r="AP569" s="23" t="n"/>
      <c r="AQ569" s="23" t="n"/>
      <c r="AT569" s="23">
        <f>tbl_MTG_Set[[#This Row],[Play Booster Sell Price CardMarket]]*tbl_MTG_Set[[#This Row],[Play Booster Expected Market Value]]/tbl_MTG_Set[[#This Row],[Play Boost Sealed Market Value]]</f>
        <v/>
      </c>
    </row>
    <row r="570" ht="15" customHeight="1" s="20">
      <c r="A570" s="19" t="n">
        <v>722</v>
      </c>
      <c r="B570" s="19" t="inlineStr">
        <is>
          <t>Magic 2012 M12</t>
        </is>
      </c>
      <c r="C570" s="19" t="n">
        <v>249</v>
      </c>
      <c r="D570" s="28" t="n">
        <v>40739</v>
      </c>
      <c r="F570" s="19" t="inlineStr">
        <is>
          <t>en es fr de it pt ja ko ru 汉语 漢語</t>
        </is>
      </c>
      <c r="G570" s="19" t="n">
        <v>1390</v>
      </c>
      <c r="H570" s="19">
        <f>MONTH(NOW())+12*YEAR(NOW())-MONTH(tbl_MTG_Set[[#This Row],[Released On]])-12*YEAR(tbl_MTG_Set[[#This Row],[Released On]])</f>
        <v/>
      </c>
      <c r="I570" s="19">
        <f>_xlfn.xlookup(tbl_MTG_Set[[#This Row],[Type Name]], tbl_MTG_Set_Type[Set Type], tbl_MTG_Set_Type[Index], "(Set Type not found)")</f>
        <v/>
      </c>
      <c r="J570" s="19">
        <f>_xlfn.xlookup(tbl_MTG_Set[[#This Row],[Type Name]], tbl_MTG_Set_Type[Set Type], tbl_MTG_Set_Type[Buy Window Month Start], "(Set Type not found)")</f>
        <v/>
      </c>
      <c r="K570" s="28">
        <f>tbl_MTG_Set[[#This Row],[Released On]]+tbl_MTG_Set[[#This Row],[Buy Window Month Start]]*365.25/12</f>
        <v/>
      </c>
      <c r="L570" s="19">
        <f>_xlfn.xlookup(tbl_MTG_Set[[#This Row],[Type Name]], tbl_MTG_Set_Type[Set Type], tbl_MTG_Set_Type[Buy Window Month End], "(Set Type not found)", 0, 1)</f>
        <v/>
      </c>
      <c r="M570" s="28">
        <f>tbl_MTG_Set[[#This Row],[Released On]]+tbl_MTG_Set[[#This Row],[Buy Window Month End]]*365.25/12</f>
        <v/>
      </c>
      <c r="N570" s="28">
        <f>AND(NOW()&gt;=tbl_MTG_Set[[#This Row],[Buy Window Start]], NOW()&lt;=tbl_MTG_Set[[#This Row],[Buy Window End]])</f>
        <v/>
      </c>
      <c r="O570" s="19">
        <f>_xlfn.xlookup(tbl_MTG_Set[[#This Row],[Type Name]], tbl_MTG_Set_Type[Set Type], tbl_MTG_Set_Type[Heavy Printing Window Month Start], "(Set Type not found)", 0, 1)</f>
        <v/>
      </c>
      <c r="P570" s="28">
        <f>tbl_MTG_Set[[#This Row],[Released On]]+tbl_MTG_Set[[#This Row],[Heavy Printing Window Month Start]]*365.25/12</f>
        <v/>
      </c>
      <c r="Q570" s="19">
        <f>_xlfn.xlookup(tbl_MTG_Set[[#This Row],[Type Name]], tbl_MTG_Set_Type[Set Type], tbl_MTG_Set_Type[Heavy Printing Window Month End], "(Set Type not found)", 0, 1)</f>
        <v/>
      </c>
      <c r="R570" s="28">
        <f>tbl_MTG_Set[[#This Row],[Released On]]+tbl_MTG_Set[[#This Row],[Heavy Printing Window Month End]]*365.25/12</f>
        <v/>
      </c>
      <c r="S570" s="28">
        <f>AND(NOW()&gt;=tbl_MTG_Set[[#This Row],[Heavy Printing Window Start]], NOW()&lt;=tbl_MTG_Set[[#This Row],[Heavy Printing Window End]])</f>
        <v/>
      </c>
      <c r="T570" s="19">
        <f>_xlfn.xlookup(tbl_MTG_Set[[#This Row],[Type Name]], tbl_MTG_Set_Type[Set Type], tbl_MTG_Set_Type[Sell Window Month Start], "(Set Type not found)", 0, 1)</f>
        <v/>
      </c>
      <c r="U570" s="28">
        <f>tbl_MTG_Set[[#This Row],[Released On]]+tbl_MTG_Set[[#This Row],[Sell Window Month Start]]*365.25/12</f>
        <v/>
      </c>
      <c r="V570" s="19">
        <f>_xlfn.xlookup(tbl_MTG_Set[[#This Row],[Type Name]], tbl_MTG_Set_Type[Set Type], tbl_MTG_Set_Type[Sell Window Month End], "(Set Type not found)", 0, 1)</f>
        <v/>
      </c>
      <c r="W570" s="28">
        <f>tbl_MTG_Set[[#This Row],[Released On]]+tbl_MTG_Set[[#This Row],[Sell Window Month End]]*365.25/12</f>
        <v/>
      </c>
      <c r="X570" s="28">
        <f>AND(NOW()&gt;=tbl_MTG_Set[[#This Row],[Sell Window Start]], NOW()&lt;=tbl_MTG_Set[[#This Row],[Sell Window End]])</f>
        <v/>
      </c>
      <c r="AG570" s="23" t="n"/>
      <c r="AH570" s="23" t="n"/>
      <c r="AJ570" s="23">
        <f t="array" ref="AJ570:AJ570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570" s="23">
        <f t="array" ref="AK570:AK570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570" s="24">
        <f>_xlfn.xlookup(tbl_MTG_Set[[#This Row],[Play Booster Box Product Id]], tbl_Product[Product Id], tbl_Product[Pack Size])</f>
        <v/>
      </c>
      <c r="AM570" s="23">
        <f>(tbl_MTG_Set[[#This Row],[Play Booster Box Cost]]+v_Item_Shipping_Cost_In)/tbl_MTG_Set[[#This Row],[Play Booster Box Size]]</f>
        <v/>
      </c>
      <c r="AN570" s="23" t="n"/>
      <c r="AO570" s="23" t="n"/>
      <c r="AP570" s="23" t="n"/>
      <c r="AQ570" s="23" t="n"/>
      <c r="AT570" s="23">
        <f>tbl_MTG_Set[[#This Row],[Play Booster Sell Price CardMarket]]*tbl_MTG_Set[[#This Row],[Play Booster Expected Market Value]]/tbl_MTG_Set[[#This Row],[Play Boost Sealed Market Value]]</f>
        <v/>
      </c>
    </row>
    <row r="571" ht="15" customHeight="1" s="20">
      <c r="A571" s="19" t="n">
        <v>723</v>
      </c>
      <c r="B571" s="19" t="inlineStr">
        <is>
          <t>Magic 2012 Promos PM12</t>
        </is>
      </c>
      <c r="C571" s="19" t="n">
        <v>3</v>
      </c>
      <c r="D571" s="28" t="n">
        <v>40738</v>
      </c>
      <c r="F571" s="19" t="inlineStr">
        <is>
          <t>en es fr de it pt ja ko ru 汉语 漢語</t>
        </is>
      </c>
      <c r="G571" s="19" t="n">
        <v>1392</v>
      </c>
      <c r="H571" s="19">
        <f>MONTH(NOW())+12*YEAR(NOW())-MONTH(tbl_MTG_Set[[#This Row],[Released On]])-12*YEAR(tbl_MTG_Set[[#This Row],[Released On]])</f>
        <v/>
      </c>
      <c r="I571" s="19">
        <f>_xlfn.xlookup(tbl_MTG_Set[[#This Row],[Type Name]], tbl_MTG_Set_Type[Set Type], tbl_MTG_Set_Type[Index], "(Set Type not found)")</f>
        <v/>
      </c>
      <c r="J571" s="19">
        <f>_xlfn.xlookup(tbl_MTG_Set[[#This Row],[Type Name]], tbl_MTG_Set_Type[Set Type], tbl_MTG_Set_Type[Buy Window Month Start], "(Set Type not found)")</f>
        <v/>
      </c>
      <c r="K571" s="28">
        <f>tbl_MTG_Set[[#This Row],[Released On]]+tbl_MTG_Set[[#This Row],[Buy Window Month Start]]*365.25/12</f>
        <v/>
      </c>
      <c r="L571" s="19">
        <f>_xlfn.xlookup(tbl_MTG_Set[[#This Row],[Type Name]], tbl_MTG_Set_Type[Set Type], tbl_MTG_Set_Type[Buy Window Month End], "(Set Type not found)", 0, 1)</f>
        <v/>
      </c>
      <c r="M571" s="28">
        <f>tbl_MTG_Set[[#This Row],[Released On]]+tbl_MTG_Set[[#This Row],[Buy Window Month End]]*365.25/12</f>
        <v/>
      </c>
      <c r="N571" s="28">
        <f>AND(NOW()&gt;=tbl_MTG_Set[[#This Row],[Buy Window Start]], NOW()&lt;=tbl_MTG_Set[[#This Row],[Buy Window End]])</f>
        <v/>
      </c>
      <c r="O571" s="19">
        <f>_xlfn.xlookup(tbl_MTG_Set[[#This Row],[Type Name]], tbl_MTG_Set_Type[Set Type], tbl_MTG_Set_Type[Heavy Printing Window Month Start], "(Set Type not found)", 0, 1)</f>
        <v/>
      </c>
      <c r="P571" s="28">
        <f>tbl_MTG_Set[[#This Row],[Released On]]+tbl_MTG_Set[[#This Row],[Heavy Printing Window Month Start]]*365.25/12</f>
        <v/>
      </c>
      <c r="Q571" s="19">
        <f>_xlfn.xlookup(tbl_MTG_Set[[#This Row],[Type Name]], tbl_MTG_Set_Type[Set Type], tbl_MTG_Set_Type[Heavy Printing Window Month End], "(Set Type not found)", 0, 1)</f>
        <v/>
      </c>
      <c r="R571" s="28">
        <f>tbl_MTG_Set[[#This Row],[Released On]]+tbl_MTG_Set[[#This Row],[Heavy Printing Window Month End]]*365.25/12</f>
        <v/>
      </c>
      <c r="S571" s="28">
        <f>AND(NOW()&gt;=tbl_MTG_Set[[#This Row],[Heavy Printing Window Start]], NOW()&lt;=tbl_MTG_Set[[#This Row],[Heavy Printing Window End]])</f>
        <v/>
      </c>
      <c r="T571" s="19">
        <f>_xlfn.xlookup(tbl_MTG_Set[[#This Row],[Type Name]], tbl_MTG_Set_Type[Set Type], tbl_MTG_Set_Type[Sell Window Month Start], "(Set Type not found)", 0, 1)</f>
        <v/>
      </c>
      <c r="U571" s="28">
        <f>tbl_MTG_Set[[#This Row],[Released On]]+tbl_MTG_Set[[#This Row],[Sell Window Month Start]]*365.25/12</f>
        <v/>
      </c>
      <c r="V571" s="19">
        <f>_xlfn.xlookup(tbl_MTG_Set[[#This Row],[Type Name]], tbl_MTG_Set_Type[Set Type], tbl_MTG_Set_Type[Sell Window Month End], "(Set Type not found)", 0, 1)</f>
        <v/>
      </c>
      <c r="W571" s="28">
        <f>tbl_MTG_Set[[#This Row],[Released On]]+tbl_MTG_Set[[#This Row],[Sell Window Month End]]*365.25/12</f>
        <v/>
      </c>
      <c r="X571" s="28">
        <f>AND(NOW()&gt;=tbl_MTG_Set[[#This Row],[Sell Window Start]], NOW()&lt;=tbl_MTG_Set[[#This Row],[Sell Window End]])</f>
        <v/>
      </c>
      <c r="AG571" s="23" t="n"/>
      <c r="AH571" s="23" t="n"/>
      <c r="AJ571" s="23">
        <f t="array" ref="AJ571:AJ571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571" s="23">
        <f t="array" ref="AK571:AK571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571" s="24">
        <f>_xlfn.xlookup(tbl_MTG_Set[[#This Row],[Play Booster Box Product Id]], tbl_Product[Product Id], tbl_Product[Pack Size])</f>
        <v/>
      </c>
      <c r="AM571" s="23">
        <f>(tbl_MTG_Set[[#This Row],[Play Booster Box Cost]]+v_Item_Shipping_Cost_In)/tbl_MTG_Set[[#This Row],[Play Booster Box Size]]</f>
        <v/>
      </c>
      <c r="AN571" s="23" t="n"/>
      <c r="AO571" s="23" t="n"/>
      <c r="AP571" s="23" t="n"/>
      <c r="AQ571" s="23" t="n"/>
      <c r="AT571" s="23">
        <f>tbl_MTG_Set[[#This Row],[Play Booster Sell Price CardMarket]]*tbl_MTG_Set[[#This Row],[Play Booster Expected Market Value]]/tbl_MTG_Set[[#This Row],[Play Boost Sealed Market Value]]</f>
        <v/>
      </c>
    </row>
    <row r="572" ht="15" customHeight="1" s="20">
      <c r="A572" s="19" t="n">
        <v>724</v>
      </c>
      <c r="B572" s="19" t="inlineStr">
        <is>
          <t>Magic 2012 Tokens TM12</t>
        </is>
      </c>
      <c r="C572" s="19" t="n">
        <v>7</v>
      </c>
      <c r="D572" s="28" t="n">
        <v>40739</v>
      </c>
      <c r="F572" s="19" t="inlineStr">
        <is>
          <t>en es fr de it pt ja ko ru 汉语 漢語</t>
        </is>
      </c>
      <c r="G572" s="19" t="n">
        <v>1394</v>
      </c>
      <c r="H572" s="19">
        <f>MONTH(NOW())+12*YEAR(NOW())-MONTH(tbl_MTG_Set[[#This Row],[Released On]])-12*YEAR(tbl_MTG_Set[[#This Row],[Released On]])</f>
        <v/>
      </c>
      <c r="I572" s="19">
        <f>_xlfn.xlookup(tbl_MTG_Set[[#This Row],[Type Name]], tbl_MTG_Set_Type[Set Type], tbl_MTG_Set_Type[Index], "(Set Type not found)")</f>
        <v/>
      </c>
      <c r="J572" s="19">
        <f>_xlfn.xlookup(tbl_MTG_Set[[#This Row],[Type Name]], tbl_MTG_Set_Type[Set Type], tbl_MTG_Set_Type[Buy Window Month Start], "(Set Type not found)")</f>
        <v/>
      </c>
      <c r="K572" s="28">
        <f>tbl_MTG_Set[[#This Row],[Released On]]+tbl_MTG_Set[[#This Row],[Buy Window Month Start]]*365.25/12</f>
        <v/>
      </c>
      <c r="L572" s="19">
        <f>_xlfn.xlookup(tbl_MTG_Set[[#This Row],[Type Name]], tbl_MTG_Set_Type[Set Type], tbl_MTG_Set_Type[Buy Window Month End], "(Set Type not found)", 0, 1)</f>
        <v/>
      </c>
      <c r="M572" s="28">
        <f>tbl_MTG_Set[[#This Row],[Released On]]+tbl_MTG_Set[[#This Row],[Buy Window Month End]]*365.25/12</f>
        <v/>
      </c>
      <c r="N572" s="28">
        <f>AND(NOW()&gt;=tbl_MTG_Set[[#This Row],[Buy Window Start]], NOW()&lt;=tbl_MTG_Set[[#This Row],[Buy Window End]])</f>
        <v/>
      </c>
      <c r="O572" s="19">
        <f>_xlfn.xlookup(tbl_MTG_Set[[#This Row],[Type Name]], tbl_MTG_Set_Type[Set Type], tbl_MTG_Set_Type[Heavy Printing Window Month Start], "(Set Type not found)", 0, 1)</f>
        <v/>
      </c>
      <c r="P572" s="28">
        <f>tbl_MTG_Set[[#This Row],[Released On]]+tbl_MTG_Set[[#This Row],[Heavy Printing Window Month Start]]*365.25/12</f>
        <v/>
      </c>
      <c r="Q572" s="19">
        <f>_xlfn.xlookup(tbl_MTG_Set[[#This Row],[Type Name]], tbl_MTG_Set_Type[Set Type], tbl_MTG_Set_Type[Heavy Printing Window Month End], "(Set Type not found)", 0, 1)</f>
        <v/>
      </c>
      <c r="R572" s="28">
        <f>tbl_MTG_Set[[#This Row],[Released On]]+tbl_MTG_Set[[#This Row],[Heavy Printing Window Month End]]*365.25/12</f>
        <v/>
      </c>
      <c r="S572" s="28">
        <f>AND(NOW()&gt;=tbl_MTG_Set[[#This Row],[Heavy Printing Window Start]], NOW()&lt;=tbl_MTG_Set[[#This Row],[Heavy Printing Window End]])</f>
        <v/>
      </c>
      <c r="T572" s="19">
        <f>_xlfn.xlookup(tbl_MTG_Set[[#This Row],[Type Name]], tbl_MTG_Set_Type[Set Type], tbl_MTG_Set_Type[Sell Window Month Start], "(Set Type not found)", 0, 1)</f>
        <v/>
      </c>
      <c r="U572" s="28">
        <f>tbl_MTG_Set[[#This Row],[Released On]]+tbl_MTG_Set[[#This Row],[Sell Window Month Start]]*365.25/12</f>
        <v/>
      </c>
      <c r="V572" s="19">
        <f>_xlfn.xlookup(tbl_MTG_Set[[#This Row],[Type Name]], tbl_MTG_Set_Type[Set Type], tbl_MTG_Set_Type[Sell Window Month End], "(Set Type not found)", 0, 1)</f>
        <v/>
      </c>
      <c r="W572" s="28">
        <f>tbl_MTG_Set[[#This Row],[Released On]]+tbl_MTG_Set[[#This Row],[Sell Window Month End]]*365.25/12</f>
        <v/>
      </c>
      <c r="X572" s="28">
        <f>AND(NOW()&gt;=tbl_MTG_Set[[#This Row],[Sell Window Start]], NOW()&lt;=tbl_MTG_Set[[#This Row],[Sell Window End]])</f>
        <v/>
      </c>
      <c r="AG572" s="23" t="n"/>
      <c r="AH572" s="23" t="n"/>
      <c r="AJ572" s="23">
        <f t="array" ref="AJ572:AJ572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572" s="23">
        <f t="array" ref="AK572:AK572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572" s="24">
        <f>_xlfn.xlookup(tbl_MTG_Set[[#This Row],[Play Booster Box Product Id]], tbl_Product[Product Id], tbl_Product[Pack Size])</f>
        <v/>
      </c>
      <c r="AM572" s="23">
        <f>(tbl_MTG_Set[[#This Row],[Play Booster Box Cost]]+v_Item_Shipping_Cost_In)/tbl_MTG_Set[[#This Row],[Play Booster Box Size]]</f>
        <v/>
      </c>
      <c r="AN572" s="23" t="n"/>
      <c r="AO572" s="23" t="n"/>
      <c r="AP572" s="23" t="n"/>
      <c r="AQ572" s="23" t="n"/>
      <c r="AT572" s="23">
        <f>tbl_MTG_Set[[#This Row],[Play Booster Sell Price CardMarket]]*tbl_MTG_Set[[#This Row],[Play Booster Expected Market Value]]/tbl_MTG_Set[[#This Row],[Play Boost Sealed Market Value]]</f>
        <v/>
      </c>
    </row>
    <row r="573" ht="15" customHeight="1" s="20">
      <c r="A573" s="19" t="n">
        <v>695</v>
      </c>
      <c r="B573" s="19" t="inlineStr">
        <is>
          <t>Magic 2013 M13</t>
        </is>
      </c>
      <c r="C573" s="19" t="n">
        <v>249</v>
      </c>
      <c r="D573" s="28" t="n">
        <v>41103</v>
      </c>
      <c r="F573" s="19" t="inlineStr">
        <is>
          <t>en es fr de it pt ja ko ru 汉语 漢語</t>
        </is>
      </c>
      <c r="G573" s="19" t="n">
        <v>1336</v>
      </c>
      <c r="H573" s="19">
        <f>MONTH(NOW())+12*YEAR(NOW())-MONTH(tbl_MTG_Set[[#This Row],[Released On]])-12*YEAR(tbl_MTG_Set[[#This Row],[Released On]])</f>
        <v/>
      </c>
      <c r="I573" s="19">
        <f>_xlfn.xlookup(tbl_MTG_Set[[#This Row],[Type Name]], tbl_MTG_Set_Type[Set Type], tbl_MTG_Set_Type[Index], "(Set Type not found)")</f>
        <v/>
      </c>
      <c r="J573" s="19">
        <f>_xlfn.xlookup(tbl_MTG_Set[[#This Row],[Type Name]], tbl_MTG_Set_Type[Set Type], tbl_MTG_Set_Type[Buy Window Month Start], "(Set Type not found)")</f>
        <v/>
      </c>
      <c r="K573" s="28">
        <f>tbl_MTG_Set[[#This Row],[Released On]]+tbl_MTG_Set[[#This Row],[Buy Window Month Start]]*365.25/12</f>
        <v/>
      </c>
      <c r="L573" s="19">
        <f>_xlfn.xlookup(tbl_MTG_Set[[#This Row],[Type Name]], tbl_MTG_Set_Type[Set Type], tbl_MTG_Set_Type[Buy Window Month End], "(Set Type not found)", 0, 1)</f>
        <v/>
      </c>
      <c r="M573" s="28">
        <f>tbl_MTG_Set[[#This Row],[Released On]]+tbl_MTG_Set[[#This Row],[Buy Window Month End]]*365.25/12</f>
        <v/>
      </c>
      <c r="N573" s="28">
        <f>AND(NOW()&gt;=tbl_MTG_Set[[#This Row],[Buy Window Start]], NOW()&lt;=tbl_MTG_Set[[#This Row],[Buy Window End]])</f>
        <v/>
      </c>
      <c r="O573" s="19">
        <f>_xlfn.xlookup(tbl_MTG_Set[[#This Row],[Type Name]], tbl_MTG_Set_Type[Set Type], tbl_MTG_Set_Type[Heavy Printing Window Month Start], "(Set Type not found)", 0, 1)</f>
        <v/>
      </c>
      <c r="P573" s="28">
        <f>tbl_MTG_Set[[#This Row],[Released On]]+tbl_MTG_Set[[#This Row],[Heavy Printing Window Month Start]]*365.25/12</f>
        <v/>
      </c>
      <c r="Q573" s="19">
        <f>_xlfn.xlookup(tbl_MTG_Set[[#This Row],[Type Name]], tbl_MTG_Set_Type[Set Type], tbl_MTG_Set_Type[Heavy Printing Window Month End], "(Set Type not found)", 0, 1)</f>
        <v/>
      </c>
      <c r="R573" s="28">
        <f>tbl_MTG_Set[[#This Row],[Released On]]+tbl_MTG_Set[[#This Row],[Heavy Printing Window Month End]]*365.25/12</f>
        <v/>
      </c>
      <c r="S573" s="28">
        <f>AND(NOW()&gt;=tbl_MTG_Set[[#This Row],[Heavy Printing Window Start]], NOW()&lt;=tbl_MTG_Set[[#This Row],[Heavy Printing Window End]])</f>
        <v/>
      </c>
      <c r="T573" s="19">
        <f>_xlfn.xlookup(tbl_MTG_Set[[#This Row],[Type Name]], tbl_MTG_Set_Type[Set Type], tbl_MTG_Set_Type[Sell Window Month Start], "(Set Type not found)", 0, 1)</f>
        <v/>
      </c>
      <c r="U573" s="28">
        <f>tbl_MTG_Set[[#This Row],[Released On]]+tbl_MTG_Set[[#This Row],[Sell Window Month Start]]*365.25/12</f>
        <v/>
      </c>
      <c r="V573" s="19">
        <f>_xlfn.xlookup(tbl_MTG_Set[[#This Row],[Type Name]], tbl_MTG_Set_Type[Set Type], tbl_MTG_Set_Type[Sell Window Month End], "(Set Type not found)", 0, 1)</f>
        <v/>
      </c>
      <c r="W573" s="28">
        <f>tbl_MTG_Set[[#This Row],[Released On]]+tbl_MTG_Set[[#This Row],[Sell Window Month End]]*365.25/12</f>
        <v/>
      </c>
      <c r="X573" s="28">
        <f>AND(NOW()&gt;=tbl_MTG_Set[[#This Row],[Sell Window Start]], NOW()&lt;=tbl_MTG_Set[[#This Row],[Sell Window End]])</f>
        <v/>
      </c>
      <c r="AG573" s="23" t="n"/>
      <c r="AH573" s="23" t="n"/>
      <c r="AJ573" s="23">
        <f t="array" ref="AJ573:AJ573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573" s="23">
        <f t="array" ref="AK573:AK573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573" s="24">
        <f>_xlfn.xlookup(tbl_MTG_Set[[#This Row],[Play Booster Box Product Id]], tbl_Product[Product Id], tbl_Product[Pack Size])</f>
        <v/>
      </c>
      <c r="AM573" s="23">
        <f>(tbl_MTG_Set[[#This Row],[Play Booster Box Cost]]+v_Item_Shipping_Cost_In)/tbl_MTG_Set[[#This Row],[Play Booster Box Size]]</f>
        <v/>
      </c>
      <c r="AN573" s="23" t="n"/>
      <c r="AO573" s="23" t="n"/>
      <c r="AP573" s="23" t="n"/>
      <c r="AQ573" s="23" t="n"/>
      <c r="AT573" s="23">
        <f>tbl_MTG_Set[[#This Row],[Play Booster Sell Price CardMarket]]*tbl_MTG_Set[[#This Row],[Play Booster Expected Market Value]]/tbl_MTG_Set[[#This Row],[Play Boost Sealed Market Value]]</f>
        <v/>
      </c>
    </row>
    <row r="574" ht="15" customHeight="1" s="20">
      <c r="A574" s="19" t="n">
        <v>696</v>
      </c>
      <c r="B574" s="19" t="inlineStr">
        <is>
          <t>Magic 2013 Promos PM13</t>
        </is>
      </c>
      <c r="C574" s="19" t="n">
        <v>6</v>
      </c>
      <c r="D574" s="28" t="n">
        <v>41102</v>
      </c>
      <c r="F574" s="19" t="inlineStr">
        <is>
          <t>en es fr de it pt ja ko ru 汉语 漢語</t>
        </is>
      </c>
      <c r="G574" s="19" t="n">
        <v>1338</v>
      </c>
      <c r="H574" s="19">
        <f>MONTH(NOW())+12*YEAR(NOW())-MONTH(tbl_MTG_Set[[#This Row],[Released On]])-12*YEAR(tbl_MTG_Set[[#This Row],[Released On]])</f>
        <v/>
      </c>
      <c r="I574" s="19">
        <f>_xlfn.xlookup(tbl_MTG_Set[[#This Row],[Type Name]], tbl_MTG_Set_Type[Set Type], tbl_MTG_Set_Type[Index], "(Set Type not found)")</f>
        <v/>
      </c>
      <c r="J574" s="19">
        <f>_xlfn.xlookup(tbl_MTG_Set[[#This Row],[Type Name]], tbl_MTG_Set_Type[Set Type], tbl_MTG_Set_Type[Buy Window Month Start], "(Set Type not found)")</f>
        <v/>
      </c>
      <c r="K574" s="28">
        <f>tbl_MTG_Set[[#This Row],[Released On]]+tbl_MTG_Set[[#This Row],[Buy Window Month Start]]*365.25/12</f>
        <v/>
      </c>
      <c r="L574" s="19">
        <f>_xlfn.xlookup(tbl_MTG_Set[[#This Row],[Type Name]], tbl_MTG_Set_Type[Set Type], tbl_MTG_Set_Type[Buy Window Month End], "(Set Type not found)", 0, 1)</f>
        <v/>
      </c>
      <c r="M574" s="28">
        <f>tbl_MTG_Set[[#This Row],[Released On]]+tbl_MTG_Set[[#This Row],[Buy Window Month End]]*365.25/12</f>
        <v/>
      </c>
      <c r="N574" s="28">
        <f>AND(NOW()&gt;=tbl_MTG_Set[[#This Row],[Buy Window Start]], NOW()&lt;=tbl_MTG_Set[[#This Row],[Buy Window End]])</f>
        <v/>
      </c>
      <c r="O574" s="19">
        <f>_xlfn.xlookup(tbl_MTG_Set[[#This Row],[Type Name]], tbl_MTG_Set_Type[Set Type], tbl_MTG_Set_Type[Heavy Printing Window Month Start], "(Set Type not found)", 0, 1)</f>
        <v/>
      </c>
      <c r="P574" s="28">
        <f>tbl_MTG_Set[[#This Row],[Released On]]+tbl_MTG_Set[[#This Row],[Heavy Printing Window Month Start]]*365.25/12</f>
        <v/>
      </c>
      <c r="Q574" s="19">
        <f>_xlfn.xlookup(tbl_MTG_Set[[#This Row],[Type Name]], tbl_MTG_Set_Type[Set Type], tbl_MTG_Set_Type[Heavy Printing Window Month End], "(Set Type not found)", 0, 1)</f>
        <v/>
      </c>
      <c r="R574" s="28">
        <f>tbl_MTG_Set[[#This Row],[Released On]]+tbl_MTG_Set[[#This Row],[Heavy Printing Window Month End]]*365.25/12</f>
        <v/>
      </c>
      <c r="S574" s="28">
        <f>AND(NOW()&gt;=tbl_MTG_Set[[#This Row],[Heavy Printing Window Start]], NOW()&lt;=tbl_MTG_Set[[#This Row],[Heavy Printing Window End]])</f>
        <v/>
      </c>
      <c r="T574" s="19">
        <f>_xlfn.xlookup(tbl_MTG_Set[[#This Row],[Type Name]], tbl_MTG_Set_Type[Set Type], tbl_MTG_Set_Type[Sell Window Month Start], "(Set Type not found)", 0, 1)</f>
        <v/>
      </c>
      <c r="U574" s="28">
        <f>tbl_MTG_Set[[#This Row],[Released On]]+tbl_MTG_Set[[#This Row],[Sell Window Month Start]]*365.25/12</f>
        <v/>
      </c>
      <c r="V574" s="19">
        <f>_xlfn.xlookup(tbl_MTG_Set[[#This Row],[Type Name]], tbl_MTG_Set_Type[Set Type], tbl_MTG_Set_Type[Sell Window Month End], "(Set Type not found)", 0, 1)</f>
        <v/>
      </c>
      <c r="W574" s="28">
        <f>tbl_MTG_Set[[#This Row],[Released On]]+tbl_MTG_Set[[#This Row],[Sell Window Month End]]*365.25/12</f>
        <v/>
      </c>
      <c r="X574" s="28">
        <f>AND(NOW()&gt;=tbl_MTG_Set[[#This Row],[Sell Window Start]], NOW()&lt;=tbl_MTG_Set[[#This Row],[Sell Window End]])</f>
        <v/>
      </c>
      <c r="AG574" s="23" t="n"/>
      <c r="AH574" s="23" t="n"/>
      <c r="AJ574" s="23">
        <f t="array" ref="AJ574:AJ574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574" s="23">
        <f t="array" ref="AK574:AK574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574" s="24">
        <f>_xlfn.xlookup(tbl_MTG_Set[[#This Row],[Play Booster Box Product Id]], tbl_Product[Product Id], tbl_Product[Pack Size])</f>
        <v/>
      </c>
      <c r="AM574" s="23">
        <f>(tbl_MTG_Set[[#This Row],[Play Booster Box Cost]]+v_Item_Shipping_Cost_In)/tbl_MTG_Set[[#This Row],[Play Booster Box Size]]</f>
        <v/>
      </c>
      <c r="AN574" s="23" t="n"/>
      <c r="AO574" s="23" t="n"/>
      <c r="AP574" s="23" t="n"/>
      <c r="AQ574" s="23" t="n"/>
      <c r="AT574" s="23">
        <f>tbl_MTG_Set[[#This Row],[Play Booster Sell Price CardMarket]]*tbl_MTG_Set[[#This Row],[Play Booster Expected Market Value]]/tbl_MTG_Set[[#This Row],[Play Boost Sealed Market Value]]</f>
        <v/>
      </c>
    </row>
    <row r="575" ht="15" customHeight="1" s="20">
      <c r="A575" s="19" t="n">
        <v>697</v>
      </c>
      <c r="B575" s="19" t="inlineStr">
        <is>
          <t>Magic 2013 Tokens TM13</t>
        </is>
      </c>
      <c r="C575" s="19" t="n">
        <v>11</v>
      </c>
      <c r="D575" s="28" t="n">
        <v>41103</v>
      </c>
      <c r="F575" s="19" t="inlineStr">
        <is>
          <t>en es fr de it pt ja ko ru 汉语 漢語</t>
        </is>
      </c>
      <c r="G575" s="19" t="n">
        <v>1340</v>
      </c>
      <c r="H575" s="19">
        <f>MONTH(NOW())+12*YEAR(NOW())-MONTH(tbl_MTG_Set[[#This Row],[Released On]])-12*YEAR(tbl_MTG_Set[[#This Row],[Released On]])</f>
        <v/>
      </c>
      <c r="I575" s="19">
        <f>_xlfn.xlookup(tbl_MTG_Set[[#This Row],[Type Name]], tbl_MTG_Set_Type[Set Type], tbl_MTG_Set_Type[Index], "(Set Type not found)")</f>
        <v/>
      </c>
      <c r="J575" s="19">
        <f>_xlfn.xlookup(tbl_MTG_Set[[#This Row],[Type Name]], tbl_MTG_Set_Type[Set Type], tbl_MTG_Set_Type[Buy Window Month Start], "(Set Type not found)")</f>
        <v/>
      </c>
      <c r="K575" s="28">
        <f>tbl_MTG_Set[[#This Row],[Released On]]+tbl_MTG_Set[[#This Row],[Buy Window Month Start]]*365.25/12</f>
        <v/>
      </c>
      <c r="L575" s="19">
        <f>_xlfn.xlookup(tbl_MTG_Set[[#This Row],[Type Name]], tbl_MTG_Set_Type[Set Type], tbl_MTG_Set_Type[Buy Window Month End], "(Set Type not found)", 0, 1)</f>
        <v/>
      </c>
      <c r="M575" s="28">
        <f>tbl_MTG_Set[[#This Row],[Released On]]+tbl_MTG_Set[[#This Row],[Buy Window Month End]]*365.25/12</f>
        <v/>
      </c>
      <c r="N575" s="28">
        <f>AND(NOW()&gt;=tbl_MTG_Set[[#This Row],[Buy Window Start]], NOW()&lt;=tbl_MTG_Set[[#This Row],[Buy Window End]])</f>
        <v/>
      </c>
      <c r="O575" s="19">
        <f>_xlfn.xlookup(tbl_MTG_Set[[#This Row],[Type Name]], tbl_MTG_Set_Type[Set Type], tbl_MTG_Set_Type[Heavy Printing Window Month Start], "(Set Type not found)", 0, 1)</f>
        <v/>
      </c>
      <c r="P575" s="28">
        <f>tbl_MTG_Set[[#This Row],[Released On]]+tbl_MTG_Set[[#This Row],[Heavy Printing Window Month Start]]*365.25/12</f>
        <v/>
      </c>
      <c r="Q575" s="19">
        <f>_xlfn.xlookup(tbl_MTG_Set[[#This Row],[Type Name]], tbl_MTG_Set_Type[Set Type], tbl_MTG_Set_Type[Heavy Printing Window Month End], "(Set Type not found)", 0, 1)</f>
        <v/>
      </c>
      <c r="R575" s="28">
        <f>tbl_MTG_Set[[#This Row],[Released On]]+tbl_MTG_Set[[#This Row],[Heavy Printing Window Month End]]*365.25/12</f>
        <v/>
      </c>
      <c r="S575" s="28">
        <f>AND(NOW()&gt;=tbl_MTG_Set[[#This Row],[Heavy Printing Window Start]], NOW()&lt;=tbl_MTG_Set[[#This Row],[Heavy Printing Window End]])</f>
        <v/>
      </c>
      <c r="T575" s="19">
        <f>_xlfn.xlookup(tbl_MTG_Set[[#This Row],[Type Name]], tbl_MTG_Set_Type[Set Type], tbl_MTG_Set_Type[Sell Window Month Start], "(Set Type not found)", 0, 1)</f>
        <v/>
      </c>
      <c r="U575" s="28">
        <f>tbl_MTG_Set[[#This Row],[Released On]]+tbl_MTG_Set[[#This Row],[Sell Window Month Start]]*365.25/12</f>
        <v/>
      </c>
      <c r="V575" s="19">
        <f>_xlfn.xlookup(tbl_MTG_Set[[#This Row],[Type Name]], tbl_MTG_Set_Type[Set Type], tbl_MTG_Set_Type[Sell Window Month End], "(Set Type not found)", 0, 1)</f>
        <v/>
      </c>
      <c r="W575" s="28">
        <f>tbl_MTG_Set[[#This Row],[Released On]]+tbl_MTG_Set[[#This Row],[Sell Window Month End]]*365.25/12</f>
        <v/>
      </c>
      <c r="X575" s="28">
        <f>AND(NOW()&gt;=tbl_MTG_Set[[#This Row],[Sell Window Start]], NOW()&lt;=tbl_MTG_Set[[#This Row],[Sell Window End]])</f>
        <v/>
      </c>
      <c r="AG575" s="23" t="n"/>
      <c r="AH575" s="23" t="n"/>
      <c r="AJ575" s="23">
        <f t="array" ref="AJ575:AJ575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575" s="23">
        <f t="array" ref="AK575:AK575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575" s="24">
        <f>_xlfn.xlookup(tbl_MTG_Set[[#This Row],[Play Booster Box Product Id]], tbl_Product[Product Id], tbl_Product[Pack Size])</f>
        <v/>
      </c>
      <c r="AM575" s="23">
        <f>(tbl_MTG_Set[[#This Row],[Play Booster Box Cost]]+v_Item_Shipping_Cost_In)/tbl_MTG_Set[[#This Row],[Play Booster Box Size]]</f>
        <v/>
      </c>
      <c r="AN575" s="23" t="n"/>
      <c r="AO575" s="23" t="n"/>
      <c r="AP575" s="23" t="n"/>
      <c r="AQ575" s="23" t="n"/>
      <c r="AT575" s="23">
        <f>tbl_MTG_Set[[#This Row],[Play Booster Sell Price CardMarket]]*tbl_MTG_Set[[#This Row],[Play Booster Expected Market Value]]/tbl_MTG_Set[[#This Row],[Play Boost Sealed Market Value]]</f>
        <v/>
      </c>
    </row>
    <row r="576" ht="15" customHeight="1" s="20">
      <c r="A576" s="19" t="n">
        <v>668</v>
      </c>
      <c r="B576" s="19" t="inlineStr">
        <is>
          <t>Magic 2014 M14</t>
        </is>
      </c>
      <c r="C576" s="19" t="n">
        <v>249</v>
      </c>
      <c r="D576" s="28" t="n">
        <v>41474</v>
      </c>
      <c r="F576" s="19" t="inlineStr">
        <is>
          <t>en es fr de it pt ja ko ru 汉语 漢語</t>
        </is>
      </c>
      <c r="G576" s="19" t="n">
        <v>1282</v>
      </c>
      <c r="H576" s="19">
        <f>MONTH(NOW())+12*YEAR(NOW())-MONTH(tbl_MTG_Set[[#This Row],[Released On]])-12*YEAR(tbl_MTG_Set[[#This Row],[Released On]])</f>
        <v/>
      </c>
      <c r="I576" s="19">
        <f>_xlfn.xlookup(tbl_MTG_Set[[#This Row],[Type Name]], tbl_MTG_Set_Type[Set Type], tbl_MTG_Set_Type[Index], "(Set Type not found)")</f>
        <v/>
      </c>
      <c r="J576" s="19">
        <f>_xlfn.xlookup(tbl_MTG_Set[[#This Row],[Type Name]], tbl_MTG_Set_Type[Set Type], tbl_MTG_Set_Type[Buy Window Month Start], "(Set Type not found)")</f>
        <v/>
      </c>
      <c r="K576" s="28">
        <f>tbl_MTG_Set[[#This Row],[Released On]]+tbl_MTG_Set[[#This Row],[Buy Window Month Start]]*365.25/12</f>
        <v/>
      </c>
      <c r="L576" s="19">
        <f>_xlfn.xlookup(tbl_MTG_Set[[#This Row],[Type Name]], tbl_MTG_Set_Type[Set Type], tbl_MTG_Set_Type[Buy Window Month End], "(Set Type not found)", 0, 1)</f>
        <v/>
      </c>
      <c r="M576" s="28">
        <f>tbl_MTG_Set[[#This Row],[Released On]]+tbl_MTG_Set[[#This Row],[Buy Window Month End]]*365.25/12</f>
        <v/>
      </c>
      <c r="N576" s="28">
        <f>AND(NOW()&gt;=tbl_MTG_Set[[#This Row],[Buy Window Start]], NOW()&lt;=tbl_MTG_Set[[#This Row],[Buy Window End]])</f>
        <v/>
      </c>
      <c r="O576" s="19">
        <f>_xlfn.xlookup(tbl_MTG_Set[[#This Row],[Type Name]], tbl_MTG_Set_Type[Set Type], tbl_MTG_Set_Type[Heavy Printing Window Month Start], "(Set Type not found)", 0, 1)</f>
        <v/>
      </c>
      <c r="P576" s="28">
        <f>tbl_MTG_Set[[#This Row],[Released On]]+tbl_MTG_Set[[#This Row],[Heavy Printing Window Month Start]]*365.25/12</f>
        <v/>
      </c>
      <c r="Q576" s="19">
        <f>_xlfn.xlookup(tbl_MTG_Set[[#This Row],[Type Name]], tbl_MTG_Set_Type[Set Type], tbl_MTG_Set_Type[Heavy Printing Window Month End], "(Set Type not found)", 0, 1)</f>
        <v/>
      </c>
      <c r="R576" s="28">
        <f>tbl_MTG_Set[[#This Row],[Released On]]+tbl_MTG_Set[[#This Row],[Heavy Printing Window Month End]]*365.25/12</f>
        <v/>
      </c>
      <c r="S576" s="28">
        <f>AND(NOW()&gt;=tbl_MTG_Set[[#This Row],[Heavy Printing Window Start]], NOW()&lt;=tbl_MTG_Set[[#This Row],[Heavy Printing Window End]])</f>
        <v/>
      </c>
      <c r="T576" s="19">
        <f>_xlfn.xlookup(tbl_MTG_Set[[#This Row],[Type Name]], tbl_MTG_Set_Type[Set Type], tbl_MTG_Set_Type[Sell Window Month Start], "(Set Type not found)", 0, 1)</f>
        <v/>
      </c>
      <c r="U576" s="28">
        <f>tbl_MTG_Set[[#This Row],[Released On]]+tbl_MTG_Set[[#This Row],[Sell Window Month Start]]*365.25/12</f>
        <v/>
      </c>
      <c r="V576" s="19">
        <f>_xlfn.xlookup(tbl_MTG_Set[[#This Row],[Type Name]], tbl_MTG_Set_Type[Set Type], tbl_MTG_Set_Type[Sell Window Month End], "(Set Type not found)", 0, 1)</f>
        <v/>
      </c>
      <c r="W576" s="28">
        <f>tbl_MTG_Set[[#This Row],[Released On]]+tbl_MTG_Set[[#This Row],[Sell Window Month End]]*365.25/12</f>
        <v/>
      </c>
      <c r="X576" s="28">
        <f>AND(NOW()&gt;=tbl_MTG_Set[[#This Row],[Sell Window Start]], NOW()&lt;=tbl_MTG_Set[[#This Row],[Sell Window End]])</f>
        <v/>
      </c>
      <c r="AG576" s="23" t="n"/>
      <c r="AH576" s="23" t="n"/>
      <c r="AJ576" s="23">
        <f t="array" ref="AJ576:AJ576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576" s="23">
        <f t="array" ref="AK576:AK576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576" s="24">
        <f>_xlfn.xlookup(tbl_MTG_Set[[#This Row],[Play Booster Box Product Id]], tbl_Product[Product Id], tbl_Product[Pack Size])</f>
        <v/>
      </c>
      <c r="AM576" s="23">
        <f>(tbl_MTG_Set[[#This Row],[Play Booster Box Cost]]+v_Item_Shipping_Cost_In)/tbl_MTG_Set[[#This Row],[Play Booster Box Size]]</f>
        <v/>
      </c>
      <c r="AN576" s="23" t="n"/>
      <c r="AO576" s="23" t="n"/>
      <c r="AP576" s="23" t="n"/>
      <c r="AQ576" s="23" t="n"/>
      <c r="AT576" s="23">
        <f>tbl_MTG_Set[[#This Row],[Play Booster Sell Price CardMarket]]*tbl_MTG_Set[[#This Row],[Play Booster Expected Market Value]]/tbl_MTG_Set[[#This Row],[Play Boost Sealed Market Value]]</f>
        <v/>
      </c>
    </row>
    <row r="577" ht="15" customHeight="1" s="20">
      <c r="A577" s="19" t="n">
        <v>669</v>
      </c>
      <c r="B577" s="19" t="inlineStr">
        <is>
          <t>Magic 2014 Promos PM14</t>
        </is>
      </c>
      <c r="C577" s="19" t="n">
        <v>6</v>
      </c>
      <c r="D577" s="28" t="n">
        <v>41473</v>
      </c>
      <c r="F577" s="19" t="inlineStr">
        <is>
          <t>en es fr de it pt ja ko ru 汉语 漢語</t>
        </is>
      </c>
      <c r="G577" s="19" t="n">
        <v>1284</v>
      </c>
      <c r="H577" s="19">
        <f>MONTH(NOW())+12*YEAR(NOW())-MONTH(tbl_MTG_Set[[#This Row],[Released On]])-12*YEAR(tbl_MTG_Set[[#This Row],[Released On]])</f>
        <v/>
      </c>
      <c r="I577" s="19">
        <f>_xlfn.xlookup(tbl_MTG_Set[[#This Row],[Type Name]], tbl_MTG_Set_Type[Set Type], tbl_MTG_Set_Type[Index], "(Set Type not found)")</f>
        <v/>
      </c>
      <c r="J577" s="19">
        <f>_xlfn.xlookup(tbl_MTG_Set[[#This Row],[Type Name]], tbl_MTG_Set_Type[Set Type], tbl_MTG_Set_Type[Buy Window Month Start], "(Set Type not found)")</f>
        <v/>
      </c>
      <c r="K577" s="28">
        <f>tbl_MTG_Set[[#This Row],[Released On]]+tbl_MTG_Set[[#This Row],[Buy Window Month Start]]*365.25/12</f>
        <v/>
      </c>
      <c r="L577" s="19">
        <f>_xlfn.xlookup(tbl_MTG_Set[[#This Row],[Type Name]], tbl_MTG_Set_Type[Set Type], tbl_MTG_Set_Type[Buy Window Month End], "(Set Type not found)", 0, 1)</f>
        <v/>
      </c>
      <c r="M577" s="28">
        <f>tbl_MTG_Set[[#This Row],[Released On]]+tbl_MTG_Set[[#This Row],[Buy Window Month End]]*365.25/12</f>
        <v/>
      </c>
      <c r="N577" s="28">
        <f>AND(NOW()&gt;=tbl_MTG_Set[[#This Row],[Buy Window Start]], NOW()&lt;=tbl_MTG_Set[[#This Row],[Buy Window End]])</f>
        <v/>
      </c>
      <c r="O577" s="19">
        <f>_xlfn.xlookup(tbl_MTG_Set[[#This Row],[Type Name]], tbl_MTG_Set_Type[Set Type], tbl_MTG_Set_Type[Heavy Printing Window Month Start], "(Set Type not found)", 0, 1)</f>
        <v/>
      </c>
      <c r="P577" s="28">
        <f>tbl_MTG_Set[[#This Row],[Released On]]+tbl_MTG_Set[[#This Row],[Heavy Printing Window Month Start]]*365.25/12</f>
        <v/>
      </c>
      <c r="Q577" s="19">
        <f>_xlfn.xlookup(tbl_MTG_Set[[#This Row],[Type Name]], tbl_MTG_Set_Type[Set Type], tbl_MTG_Set_Type[Heavy Printing Window Month End], "(Set Type not found)", 0, 1)</f>
        <v/>
      </c>
      <c r="R577" s="28">
        <f>tbl_MTG_Set[[#This Row],[Released On]]+tbl_MTG_Set[[#This Row],[Heavy Printing Window Month End]]*365.25/12</f>
        <v/>
      </c>
      <c r="S577" s="28">
        <f>AND(NOW()&gt;=tbl_MTG_Set[[#This Row],[Heavy Printing Window Start]], NOW()&lt;=tbl_MTG_Set[[#This Row],[Heavy Printing Window End]])</f>
        <v/>
      </c>
      <c r="T577" s="19">
        <f>_xlfn.xlookup(tbl_MTG_Set[[#This Row],[Type Name]], tbl_MTG_Set_Type[Set Type], tbl_MTG_Set_Type[Sell Window Month Start], "(Set Type not found)", 0, 1)</f>
        <v/>
      </c>
      <c r="U577" s="28">
        <f>tbl_MTG_Set[[#This Row],[Released On]]+tbl_MTG_Set[[#This Row],[Sell Window Month Start]]*365.25/12</f>
        <v/>
      </c>
      <c r="V577" s="19">
        <f>_xlfn.xlookup(tbl_MTG_Set[[#This Row],[Type Name]], tbl_MTG_Set_Type[Set Type], tbl_MTG_Set_Type[Sell Window Month End], "(Set Type not found)", 0, 1)</f>
        <v/>
      </c>
      <c r="W577" s="28">
        <f>tbl_MTG_Set[[#This Row],[Released On]]+tbl_MTG_Set[[#This Row],[Sell Window Month End]]*365.25/12</f>
        <v/>
      </c>
      <c r="X577" s="28">
        <f>AND(NOW()&gt;=tbl_MTG_Set[[#This Row],[Sell Window Start]], NOW()&lt;=tbl_MTG_Set[[#This Row],[Sell Window End]])</f>
        <v/>
      </c>
      <c r="AG577" s="23" t="n"/>
      <c r="AH577" s="23" t="n"/>
      <c r="AJ577" s="23">
        <f t="array" ref="AJ577:AJ577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577" s="23">
        <f t="array" ref="AK577:AK577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577" s="24">
        <f>_xlfn.xlookup(tbl_MTG_Set[[#This Row],[Play Booster Box Product Id]], tbl_Product[Product Id], tbl_Product[Pack Size])</f>
        <v/>
      </c>
      <c r="AM577" s="23">
        <f>(tbl_MTG_Set[[#This Row],[Play Booster Box Cost]]+v_Item_Shipping_Cost_In)/tbl_MTG_Set[[#This Row],[Play Booster Box Size]]</f>
        <v/>
      </c>
      <c r="AN577" s="23" t="n"/>
      <c r="AO577" s="23" t="n"/>
      <c r="AP577" s="23" t="n"/>
      <c r="AQ577" s="23" t="n"/>
      <c r="AT577" s="23">
        <f>tbl_MTG_Set[[#This Row],[Play Booster Sell Price CardMarket]]*tbl_MTG_Set[[#This Row],[Play Booster Expected Market Value]]/tbl_MTG_Set[[#This Row],[Play Boost Sealed Market Value]]</f>
        <v/>
      </c>
    </row>
    <row r="578" ht="15" customHeight="1" s="20">
      <c r="A578" s="19" t="n">
        <v>670</v>
      </c>
      <c r="B578" s="19" t="inlineStr">
        <is>
          <t>Magic 2014 Tokens TM14</t>
        </is>
      </c>
      <c r="C578" s="19" t="n">
        <v>13</v>
      </c>
      <c r="D578" s="28" t="n">
        <v>41474</v>
      </c>
      <c r="F578" s="19" t="inlineStr">
        <is>
          <t>en es fr de it pt ja ko ru 汉语 漢語</t>
        </is>
      </c>
      <c r="G578" s="19" t="n">
        <v>1286</v>
      </c>
      <c r="H578" s="19">
        <f>MONTH(NOW())+12*YEAR(NOW())-MONTH(tbl_MTG_Set[[#This Row],[Released On]])-12*YEAR(tbl_MTG_Set[[#This Row],[Released On]])</f>
        <v/>
      </c>
      <c r="I578" s="19">
        <f>_xlfn.xlookup(tbl_MTG_Set[[#This Row],[Type Name]], tbl_MTG_Set_Type[Set Type], tbl_MTG_Set_Type[Index], "(Set Type not found)")</f>
        <v/>
      </c>
      <c r="J578" s="19">
        <f>_xlfn.xlookup(tbl_MTG_Set[[#This Row],[Type Name]], tbl_MTG_Set_Type[Set Type], tbl_MTG_Set_Type[Buy Window Month Start], "(Set Type not found)")</f>
        <v/>
      </c>
      <c r="K578" s="28">
        <f>tbl_MTG_Set[[#This Row],[Released On]]+tbl_MTG_Set[[#This Row],[Buy Window Month Start]]*365.25/12</f>
        <v/>
      </c>
      <c r="L578" s="19">
        <f>_xlfn.xlookup(tbl_MTG_Set[[#This Row],[Type Name]], tbl_MTG_Set_Type[Set Type], tbl_MTG_Set_Type[Buy Window Month End], "(Set Type not found)", 0, 1)</f>
        <v/>
      </c>
      <c r="M578" s="28">
        <f>tbl_MTG_Set[[#This Row],[Released On]]+tbl_MTG_Set[[#This Row],[Buy Window Month End]]*365.25/12</f>
        <v/>
      </c>
      <c r="N578" s="28">
        <f>AND(NOW()&gt;=tbl_MTG_Set[[#This Row],[Buy Window Start]], NOW()&lt;=tbl_MTG_Set[[#This Row],[Buy Window End]])</f>
        <v/>
      </c>
      <c r="O578" s="19">
        <f>_xlfn.xlookup(tbl_MTG_Set[[#This Row],[Type Name]], tbl_MTG_Set_Type[Set Type], tbl_MTG_Set_Type[Heavy Printing Window Month Start], "(Set Type not found)", 0, 1)</f>
        <v/>
      </c>
      <c r="P578" s="28">
        <f>tbl_MTG_Set[[#This Row],[Released On]]+tbl_MTG_Set[[#This Row],[Heavy Printing Window Month Start]]*365.25/12</f>
        <v/>
      </c>
      <c r="Q578" s="19">
        <f>_xlfn.xlookup(tbl_MTG_Set[[#This Row],[Type Name]], tbl_MTG_Set_Type[Set Type], tbl_MTG_Set_Type[Heavy Printing Window Month End], "(Set Type not found)", 0, 1)</f>
        <v/>
      </c>
      <c r="R578" s="28">
        <f>tbl_MTG_Set[[#This Row],[Released On]]+tbl_MTG_Set[[#This Row],[Heavy Printing Window Month End]]*365.25/12</f>
        <v/>
      </c>
      <c r="S578" s="28">
        <f>AND(NOW()&gt;=tbl_MTG_Set[[#This Row],[Heavy Printing Window Start]], NOW()&lt;=tbl_MTG_Set[[#This Row],[Heavy Printing Window End]])</f>
        <v/>
      </c>
      <c r="T578" s="19">
        <f>_xlfn.xlookup(tbl_MTG_Set[[#This Row],[Type Name]], tbl_MTG_Set_Type[Set Type], tbl_MTG_Set_Type[Sell Window Month Start], "(Set Type not found)", 0, 1)</f>
        <v/>
      </c>
      <c r="U578" s="28">
        <f>tbl_MTG_Set[[#This Row],[Released On]]+tbl_MTG_Set[[#This Row],[Sell Window Month Start]]*365.25/12</f>
        <v/>
      </c>
      <c r="V578" s="19">
        <f>_xlfn.xlookup(tbl_MTG_Set[[#This Row],[Type Name]], tbl_MTG_Set_Type[Set Type], tbl_MTG_Set_Type[Sell Window Month End], "(Set Type not found)", 0, 1)</f>
        <v/>
      </c>
      <c r="W578" s="28">
        <f>tbl_MTG_Set[[#This Row],[Released On]]+tbl_MTG_Set[[#This Row],[Sell Window Month End]]*365.25/12</f>
        <v/>
      </c>
      <c r="X578" s="28">
        <f>AND(NOW()&gt;=tbl_MTG_Set[[#This Row],[Sell Window Start]], NOW()&lt;=tbl_MTG_Set[[#This Row],[Sell Window End]])</f>
        <v/>
      </c>
      <c r="AG578" s="23" t="n"/>
      <c r="AH578" s="23" t="n"/>
      <c r="AJ578" s="23">
        <f t="array" ref="AJ578:AJ578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578" s="23">
        <f t="array" ref="AK578:AK578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578" s="24">
        <f>_xlfn.xlookup(tbl_MTG_Set[[#This Row],[Play Booster Box Product Id]], tbl_Product[Product Id], tbl_Product[Pack Size])</f>
        <v/>
      </c>
      <c r="AM578" s="23">
        <f>(tbl_MTG_Set[[#This Row],[Play Booster Box Cost]]+v_Item_Shipping_Cost_In)/tbl_MTG_Set[[#This Row],[Play Booster Box Size]]</f>
        <v/>
      </c>
      <c r="AN578" s="23" t="n"/>
      <c r="AO578" s="23" t="n"/>
      <c r="AP578" s="23" t="n"/>
      <c r="AQ578" s="23" t="n"/>
      <c r="AT578" s="23">
        <f>tbl_MTG_Set[[#This Row],[Play Booster Sell Price CardMarket]]*tbl_MTG_Set[[#This Row],[Play Booster Expected Market Value]]/tbl_MTG_Set[[#This Row],[Play Boost Sealed Market Value]]</f>
        <v/>
      </c>
    </row>
    <row r="579" ht="15" customHeight="1" s="20">
      <c r="A579" s="19" t="n">
        <v>633</v>
      </c>
      <c r="B579" s="19" t="inlineStr">
        <is>
          <t>Magic 2015 Clash Pack CP1</t>
        </is>
      </c>
      <c r="C579" s="19" t="n">
        <v>6</v>
      </c>
      <c r="D579" s="28" t="n">
        <v>41838</v>
      </c>
      <c r="F579" s="19" t="inlineStr">
        <is>
          <t>en es fr de it pt ja ko ru 汉语 漢語</t>
        </is>
      </c>
      <c r="G579" s="19" t="n">
        <v>1212</v>
      </c>
      <c r="H579" s="19">
        <f>MONTH(NOW())+12*YEAR(NOW())-MONTH(tbl_MTG_Set[[#This Row],[Released On]])-12*YEAR(tbl_MTG_Set[[#This Row],[Released On]])</f>
        <v/>
      </c>
      <c r="I579" s="19">
        <f>_xlfn.xlookup(tbl_MTG_Set[[#This Row],[Type Name]], tbl_MTG_Set_Type[Set Type], tbl_MTG_Set_Type[Index], "(Set Type not found)")</f>
        <v/>
      </c>
      <c r="J579" s="19">
        <f>_xlfn.xlookup(tbl_MTG_Set[[#This Row],[Type Name]], tbl_MTG_Set_Type[Set Type], tbl_MTG_Set_Type[Buy Window Month Start], "(Set Type not found)")</f>
        <v/>
      </c>
      <c r="K579" s="28">
        <f>tbl_MTG_Set[[#This Row],[Released On]]+tbl_MTG_Set[[#This Row],[Buy Window Month Start]]*365.25/12</f>
        <v/>
      </c>
      <c r="L579" s="19">
        <f>_xlfn.xlookup(tbl_MTG_Set[[#This Row],[Type Name]], tbl_MTG_Set_Type[Set Type], tbl_MTG_Set_Type[Buy Window Month End], "(Set Type not found)", 0, 1)</f>
        <v/>
      </c>
      <c r="M579" s="28">
        <f>tbl_MTG_Set[[#This Row],[Released On]]+tbl_MTG_Set[[#This Row],[Buy Window Month End]]*365.25/12</f>
        <v/>
      </c>
      <c r="N579" s="28">
        <f>AND(NOW()&gt;=tbl_MTG_Set[[#This Row],[Buy Window Start]], NOW()&lt;=tbl_MTG_Set[[#This Row],[Buy Window End]])</f>
        <v/>
      </c>
      <c r="O579" s="19">
        <f>_xlfn.xlookup(tbl_MTG_Set[[#This Row],[Type Name]], tbl_MTG_Set_Type[Set Type], tbl_MTG_Set_Type[Heavy Printing Window Month Start], "(Set Type not found)", 0, 1)</f>
        <v/>
      </c>
      <c r="P579" s="28">
        <f>tbl_MTG_Set[[#This Row],[Released On]]+tbl_MTG_Set[[#This Row],[Heavy Printing Window Month Start]]*365.25/12</f>
        <v/>
      </c>
      <c r="Q579" s="19">
        <f>_xlfn.xlookup(tbl_MTG_Set[[#This Row],[Type Name]], tbl_MTG_Set_Type[Set Type], tbl_MTG_Set_Type[Heavy Printing Window Month End], "(Set Type not found)", 0, 1)</f>
        <v/>
      </c>
      <c r="R579" s="28">
        <f>tbl_MTG_Set[[#This Row],[Released On]]+tbl_MTG_Set[[#This Row],[Heavy Printing Window Month End]]*365.25/12</f>
        <v/>
      </c>
      <c r="S579" s="28">
        <f>AND(NOW()&gt;=tbl_MTG_Set[[#This Row],[Heavy Printing Window Start]], NOW()&lt;=tbl_MTG_Set[[#This Row],[Heavy Printing Window End]])</f>
        <v/>
      </c>
      <c r="T579" s="19">
        <f>_xlfn.xlookup(tbl_MTG_Set[[#This Row],[Type Name]], tbl_MTG_Set_Type[Set Type], tbl_MTG_Set_Type[Sell Window Month Start], "(Set Type not found)", 0, 1)</f>
        <v/>
      </c>
      <c r="U579" s="28">
        <f>tbl_MTG_Set[[#This Row],[Released On]]+tbl_MTG_Set[[#This Row],[Sell Window Month Start]]*365.25/12</f>
        <v/>
      </c>
      <c r="V579" s="19">
        <f>_xlfn.xlookup(tbl_MTG_Set[[#This Row],[Type Name]], tbl_MTG_Set_Type[Set Type], tbl_MTG_Set_Type[Sell Window Month End], "(Set Type not found)", 0, 1)</f>
        <v/>
      </c>
      <c r="W579" s="28">
        <f>tbl_MTG_Set[[#This Row],[Released On]]+tbl_MTG_Set[[#This Row],[Sell Window Month End]]*365.25/12</f>
        <v/>
      </c>
      <c r="X579" s="28">
        <f>AND(NOW()&gt;=tbl_MTG_Set[[#This Row],[Sell Window Start]], NOW()&lt;=tbl_MTG_Set[[#This Row],[Sell Window End]])</f>
        <v/>
      </c>
      <c r="AG579" s="23" t="n"/>
      <c r="AH579" s="23" t="n"/>
      <c r="AJ579" s="23">
        <f t="array" ref="AJ579:AJ579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579" s="23">
        <f t="array" ref="AK579:AK579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579" s="24">
        <f>_xlfn.xlookup(tbl_MTG_Set[[#This Row],[Play Booster Box Product Id]], tbl_Product[Product Id], tbl_Product[Pack Size])</f>
        <v/>
      </c>
      <c r="AM579" s="23">
        <f>(tbl_MTG_Set[[#This Row],[Play Booster Box Cost]]+v_Item_Shipping_Cost_In)/tbl_MTG_Set[[#This Row],[Play Booster Box Size]]</f>
        <v/>
      </c>
      <c r="AN579" s="23" t="n"/>
      <c r="AO579" s="23" t="n"/>
      <c r="AP579" s="23" t="n"/>
      <c r="AQ579" s="23" t="n"/>
      <c r="AT579" s="23">
        <f>tbl_MTG_Set[[#This Row],[Play Booster Sell Price CardMarket]]*tbl_MTG_Set[[#This Row],[Play Booster Expected Market Value]]/tbl_MTG_Set[[#This Row],[Play Boost Sealed Market Value]]</f>
        <v/>
      </c>
    </row>
    <row r="580" ht="15" customHeight="1" s="20">
      <c r="A580" s="19" t="n">
        <v>630</v>
      </c>
      <c r="B580" s="19" t="inlineStr">
        <is>
          <t>Magic 2015 M15</t>
        </is>
      </c>
      <c r="C580" s="19" t="n">
        <v>284</v>
      </c>
      <c r="D580" s="28" t="n">
        <v>41838</v>
      </c>
      <c r="F580" s="19" t="inlineStr">
        <is>
          <t>en es fr de it pt ja ko ru 汉语 漢語</t>
        </is>
      </c>
      <c r="G580" s="19" t="n">
        <v>1206</v>
      </c>
      <c r="H580" s="19">
        <f>MONTH(NOW())+12*YEAR(NOW())-MONTH(tbl_MTG_Set[[#This Row],[Released On]])-12*YEAR(tbl_MTG_Set[[#This Row],[Released On]])</f>
        <v/>
      </c>
      <c r="I580" s="19">
        <f>_xlfn.xlookup(tbl_MTG_Set[[#This Row],[Type Name]], tbl_MTG_Set_Type[Set Type], tbl_MTG_Set_Type[Index], "(Set Type not found)")</f>
        <v/>
      </c>
      <c r="J580" s="19">
        <f>_xlfn.xlookup(tbl_MTG_Set[[#This Row],[Type Name]], tbl_MTG_Set_Type[Set Type], tbl_MTG_Set_Type[Buy Window Month Start], "(Set Type not found)")</f>
        <v/>
      </c>
      <c r="K580" s="28">
        <f>tbl_MTG_Set[[#This Row],[Released On]]+tbl_MTG_Set[[#This Row],[Buy Window Month Start]]*365.25/12</f>
        <v/>
      </c>
      <c r="L580" s="19">
        <f>_xlfn.xlookup(tbl_MTG_Set[[#This Row],[Type Name]], tbl_MTG_Set_Type[Set Type], tbl_MTG_Set_Type[Buy Window Month End], "(Set Type not found)", 0, 1)</f>
        <v/>
      </c>
      <c r="M580" s="28">
        <f>tbl_MTG_Set[[#This Row],[Released On]]+tbl_MTG_Set[[#This Row],[Buy Window Month End]]*365.25/12</f>
        <v/>
      </c>
      <c r="N580" s="28">
        <f>AND(NOW()&gt;=tbl_MTG_Set[[#This Row],[Buy Window Start]], NOW()&lt;=tbl_MTG_Set[[#This Row],[Buy Window End]])</f>
        <v/>
      </c>
      <c r="O580" s="19">
        <f>_xlfn.xlookup(tbl_MTG_Set[[#This Row],[Type Name]], tbl_MTG_Set_Type[Set Type], tbl_MTG_Set_Type[Heavy Printing Window Month Start], "(Set Type not found)", 0, 1)</f>
        <v/>
      </c>
      <c r="P580" s="28">
        <f>tbl_MTG_Set[[#This Row],[Released On]]+tbl_MTG_Set[[#This Row],[Heavy Printing Window Month Start]]*365.25/12</f>
        <v/>
      </c>
      <c r="Q580" s="19">
        <f>_xlfn.xlookup(tbl_MTG_Set[[#This Row],[Type Name]], tbl_MTG_Set_Type[Set Type], tbl_MTG_Set_Type[Heavy Printing Window Month End], "(Set Type not found)", 0, 1)</f>
        <v/>
      </c>
      <c r="R580" s="28">
        <f>tbl_MTG_Set[[#This Row],[Released On]]+tbl_MTG_Set[[#This Row],[Heavy Printing Window Month End]]*365.25/12</f>
        <v/>
      </c>
      <c r="S580" s="28">
        <f>AND(NOW()&gt;=tbl_MTG_Set[[#This Row],[Heavy Printing Window Start]], NOW()&lt;=tbl_MTG_Set[[#This Row],[Heavy Printing Window End]])</f>
        <v/>
      </c>
      <c r="T580" s="19">
        <f>_xlfn.xlookup(tbl_MTG_Set[[#This Row],[Type Name]], tbl_MTG_Set_Type[Set Type], tbl_MTG_Set_Type[Sell Window Month Start], "(Set Type not found)", 0, 1)</f>
        <v/>
      </c>
      <c r="U580" s="28">
        <f>tbl_MTG_Set[[#This Row],[Released On]]+tbl_MTG_Set[[#This Row],[Sell Window Month Start]]*365.25/12</f>
        <v/>
      </c>
      <c r="V580" s="19">
        <f>_xlfn.xlookup(tbl_MTG_Set[[#This Row],[Type Name]], tbl_MTG_Set_Type[Set Type], tbl_MTG_Set_Type[Sell Window Month End], "(Set Type not found)", 0, 1)</f>
        <v/>
      </c>
      <c r="W580" s="28">
        <f>tbl_MTG_Set[[#This Row],[Released On]]+tbl_MTG_Set[[#This Row],[Sell Window Month End]]*365.25/12</f>
        <v/>
      </c>
      <c r="X580" s="28">
        <f>AND(NOW()&gt;=tbl_MTG_Set[[#This Row],[Sell Window Start]], NOW()&lt;=tbl_MTG_Set[[#This Row],[Sell Window End]])</f>
        <v/>
      </c>
      <c r="AG580" s="23" t="n"/>
      <c r="AH580" s="23" t="n"/>
      <c r="AJ580" s="23">
        <f t="array" ref="AJ580:AJ580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580" s="23">
        <f t="array" ref="AK580:AK580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580" s="24">
        <f>_xlfn.xlookup(tbl_MTG_Set[[#This Row],[Play Booster Box Product Id]], tbl_Product[Product Id], tbl_Product[Pack Size])</f>
        <v/>
      </c>
      <c r="AM580" s="23">
        <f>(tbl_MTG_Set[[#This Row],[Play Booster Box Cost]]+v_Item_Shipping_Cost_In)/tbl_MTG_Set[[#This Row],[Play Booster Box Size]]</f>
        <v/>
      </c>
      <c r="AN580" s="23" t="n"/>
      <c r="AO580" s="23" t="n"/>
      <c r="AP580" s="23" t="n"/>
      <c r="AQ580" s="23" t="n"/>
      <c r="AT580" s="23">
        <f>tbl_MTG_Set[[#This Row],[Play Booster Sell Price CardMarket]]*tbl_MTG_Set[[#This Row],[Play Booster Expected Market Value]]/tbl_MTG_Set[[#This Row],[Play Boost Sealed Market Value]]</f>
        <v/>
      </c>
    </row>
    <row r="581" ht="15" customHeight="1" s="20">
      <c r="A581" s="19" t="n">
        <v>631</v>
      </c>
      <c r="B581" s="19" t="inlineStr">
        <is>
          <t>Magic 2015 Promos PM15</t>
        </is>
      </c>
      <c r="C581" s="19" t="n">
        <v>14</v>
      </c>
      <c r="D581" s="28" t="n">
        <v>41837</v>
      </c>
      <c r="F581" s="19" t="inlineStr">
        <is>
          <t>en es fr de it pt ja ko ru 汉语 漢語</t>
        </is>
      </c>
      <c r="G581" s="19" t="n">
        <v>1208</v>
      </c>
      <c r="H581" s="19">
        <f>MONTH(NOW())+12*YEAR(NOW())-MONTH(tbl_MTG_Set[[#This Row],[Released On]])-12*YEAR(tbl_MTG_Set[[#This Row],[Released On]])</f>
        <v/>
      </c>
      <c r="I581" s="19">
        <f>_xlfn.xlookup(tbl_MTG_Set[[#This Row],[Type Name]], tbl_MTG_Set_Type[Set Type], tbl_MTG_Set_Type[Index], "(Set Type not found)")</f>
        <v/>
      </c>
      <c r="J581" s="19">
        <f>_xlfn.xlookup(tbl_MTG_Set[[#This Row],[Type Name]], tbl_MTG_Set_Type[Set Type], tbl_MTG_Set_Type[Buy Window Month Start], "(Set Type not found)")</f>
        <v/>
      </c>
      <c r="K581" s="28">
        <f>tbl_MTG_Set[[#This Row],[Released On]]+tbl_MTG_Set[[#This Row],[Buy Window Month Start]]*365.25/12</f>
        <v/>
      </c>
      <c r="L581" s="19">
        <f>_xlfn.xlookup(tbl_MTG_Set[[#This Row],[Type Name]], tbl_MTG_Set_Type[Set Type], tbl_MTG_Set_Type[Buy Window Month End], "(Set Type not found)", 0, 1)</f>
        <v/>
      </c>
      <c r="M581" s="28">
        <f>tbl_MTG_Set[[#This Row],[Released On]]+tbl_MTG_Set[[#This Row],[Buy Window Month End]]*365.25/12</f>
        <v/>
      </c>
      <c r="N581" s="28">
        <f>AND(NOW()&gt;=tbl_MTG_Set[[#This Row],[Buy Window Start]], NOW()&lt;=tbl_MTG_Set[[#This Row],[Buy Window End]])</f>
        <v/>
      </c>
      <c r="O581" s="19">
        <f>_xlfn.xlookup(tbl_MTG_Set[[#This Row],[Type Name]], tbl_MTG_Set_Type[Set Type], tbl_MTG_Set_Type[Heavy Printing Window Month Start], "(Set Type not found)", 0, 1)</f>
        <v/>
      </c>
      <c r="P581" s="28">
        <f>tbl_MTG_Set[[#This Row],[Released On]]+tbl_MTG_Set[[#This Row],[Heavy Printing Window Month Start]]*365.25/12</f>
        <v/>
      </c>
      <c r="Q581" s="19">
        <f>_xlfn.xlookup(tbl_MTG_Set[[#This Row],[Type Name]], tbl_MTG_Set_Type[Set Type], tbl_MTG_Set_Type[Heavy Printing Window Month End], "(Set Type not found)", 0, 1)</f>
        <v/>
      </c>
      <c r="R581" s="28">
        <f>tbl_MTG_Set[[#This Row],[Released On]]+tbl_MTG_Set[[#This Row],[Heavy Printing Window Month End]]*365.25/12</f>
        <v/>
      </c>
      <c r="S581" s="28">
        <f>AND(NOW()&gt;=tbl_MTG_Set[[#This Row],[Heavy Printing Window Start]], NOW()&lt;=tbl_MTG_Set[[#This Row],[Heavy Printing Window End]])</f>
        <v/>
      </c>
      <c r="T581" s="19">
        <f>_xlfn.xlookup(tbl_MTG_Set[[#This Row],[Type Name]], tbl_MTG_Set_Type[Set Type], tbl_MTG_Set_Type[Sell Window Month Start], "(Set Type not found)", 0, 1)</f>
        <v/>
      </c>
      <c r="U581" s="28">
        <f>tbl_MTG_Set[[#This Row],[Released On]]+tbl_MTG_Set[[#This Row],[Sell Window Month Start]]*365.25/12</f>
        <v/>
      </c>
      <c r="V581" s="19">
        <f>_xlfn.xlookup(tbl_MTG_Set[[#This Row],[Type Name]], tbl_MTG_Set_Type[Set Type], tbl_MTG_Set_Type[Sell Window Month End], "(Set Type not found)", 0, 1)</f>
        <v/>
      </c>
      <c r="W581" s="28">
        <f>tbl_MTG_Set[[#This Row],[Released On]]+tbl_MTG_Set[[#This Row],[Sell Window Month End]]*365.25/12</f>
        <v/>
      </c>
      <c r="X581" s="28">
        <f>AND(NOW()&gt;=tbl_MTG_Set[[#This Row],[Sell Window Start]], NOW()&lt;=tbl_MTG_Set[[#This Row],[Sell Window End]])</f>
        <v/>
      </c>
      <c r="AG581" s="23" t="n"/>
      <c r="AH581" s="23" t="n"/>
      <c r="AJ581" s="23">
        <f t="array" ref="AJ581:AJ581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581" s="23">
        <f t="array" ref="AK581:AK581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581" s="24">
        <f>_xlfn.xlookup(tbl_MTG_Set[[#This Row],[Play Booster Box Product Id]], tbl_Product[Product Id], tbl_Product[Pack Size])</f>
        <v/>
      </c>
      <c r="AM581" s="23">
        <f>(tbl_MTG_Set[[#This Row],[Play Booster Box Cost]]+v_Item_Shipping_Cost_In)/tbl_MTG_Set[[#This Row],[Play Booster Box Size]]</f>
        <v/>
      </c>
      <c r="AN581" s="23" t="n"/>
      <c r="AO581" s="23" t="n"/>
      <c r="AP581" s="23" t="n"/>
      <c r="AQ581" s="23" t="n"/>
      <c r="AT581" s="23">
        <f>tbl_MTG_Set[[#This Row],[Play Booster Sell Price CardMarket]]*tbl_MTG_Set[[#This Row],[Play Booster Expected Market Value]]/tbl_MTG_Set[[#This Row],[Play Boost Sealed Market Value]]</f>
        <v/>
      </c>
    </row>
    <row r="582" ht="15" customHeight="1" s="20">
      <c r="A582" s="19" t="n">
        <v>632</v>
      </c>
      <c r="B582" s="19" t="inlineStr">
        <is>
          <t>Magic 2015 Tokens TM15</t>
        </is>
      </c>
      <c r="C582" s="19" t="n">
        <v>14</v>
      </c>
      <c r="D582" s="28" t="n">
        <v>41838</v>
      </c>
      <c r="F582" s="19" t="inlineStr">
        <is>
          <t>en es fr de it pt ja ko ru 汉语 漢語</t>
        </is>
      </c>
      <c r="G582" s="19" t="n">
        <v>1210</v>
      </c>
      <c r="H582" s="19">
        <f>MONTH(NOW())+12*YEAR(NOW())-MONTH(tbl_MTG_Set[[#This Row],[Released On]])-12*YEAR(tbl_MTG_Set[[#This Row],[Released On]])</f>
        <v/>
      </c>
      <c r="I582" s="19">
        <f>_xlfn.xlookup(tbl_MTG_Set[[#This Row],[Type Name]], tbl_MTG_Set_Type[Set Type], tbl_MTG_Set_Type[Index], "(Set Type not found)")</f>
        <v/>
      </c>
      <c r="J582" s="19">
        <f>_xlfn.xlookup(tbl_MTG_Set[[#This Row],[Type Name]], tbl_MTG_Set_Type[Set Type], tbl_MTG_Set_Type[Buy Window Month Start], "(Set Type not found)")</f>
        <v/>
      </c>
      <c r="K582" s="28">
        <f>tbl_MTG_Set[[#This Row],[Released On]]+tbl_MTG_Set[[#This Row],[Buy Window Month Start]]*365.25/12</f>
        <v/>
      </c>
      <c r="L582" s="19">
        <f>_xlfn.xlookup(tbl_MTG_Set[[#This Row],[Type Name]], tbl_MTG_Set_Type[Set Type], tbl_MTG_Set_Type[Buy Window Month End], "(Set Type not found)", 0, 1)</f>
        <v/>
      </c>
      <c r="M582" s="28">
        <f>tbl_MTG_Set[[#This Row],[Released On]]+tbl_MTG_Set[[#This Row],[Buy Window Month End]]*365.25/12</f>
        <v/>
      </c>
      <c r="N582" s="28">
        <f>AND(NOW()&gt;=tbl_MTG_Set[[#This Row],[Buy Window Start]], NOW()&lt;=tbl_MTG_Set[[#This Row],[Buy Window End]])</f>
        <v/>
      </c>
      <c r="O582" s="19">
        <f>_xlfn.xlookup(tbl_MTG_Set[[#This Row],[Type Name]], tbl_MTG_Set_Type[Set Type], tbl_MTG_Set_Type[Heavy Printing Window Month Start], "(Set Type not found)", 0, 1)</f>
        <v/>
      </c>
      <c r="P582" s="28">
        <f>tbl_MTG_Set[[#This Row],[Released On]]+tbl_MTG_Set[[#This Row],[Heavy Printing Window Month Start]]*365.25/12</f>
        <v/>
      </c>
      <c r="Q582" s="19">
        <f>_xlfn.xlookup(tbl_MTG_Set[[#This Row],[Type Name]], tbl_MTG_Set_Type[Set Type], tbl_MTG_Set_Type[Heavy Printing Window Month End], "(Set Type not found)", 0, 1)</f>
        <v/>
      </c>
      <c r="R582" s="28">
        <f>tbl_MTG_Set[[#This Row],[Released On]]+tbl_MTG_Set[[#This Row],[Heavy Printing Window Month End]]*365.25/12</f>
        <v/>
      </c>
      <c r="S582" s="28">
        <f>AND(NOW()&gt;=tbl_MTG_Set[[#This Row],[Heavy Printing Window Start]], NOW()&lt;=tbl_MTG_Set[[#This Row],[Heavy Printing Window End]])</f>
        <v/>
      </c>
      <c r="T582" s="19">
        <f>_xlfn.xlookup(tbl_MTG_Set[[#This Row],[Type Name]], tbl_MTG_Set_Type[Set Type], tbl_MTG_Set_Type[Sell Window Month Start], "(Set Type not found)", 0, 1)</f>
        <v/>
      </c>
      <c r="U582" s="28">
        <f>tbl_MTG_Set[[#This Row],[Released On]]+tbl_MTG_Set[[#This Row],[Sell Window Month Start]]*365.25/12</f>
        <v/>
      </c>
      <c r="V582" s="19">
        <f>_xlfn.xlookup(tbl_MTG_Set[[#This Row],[Type Name]], tbl_MTG_Set_Type[Set Type], tbl_MTG_Set_Type[Sell Window Month End], "(Set Type not found)", 0, 1)</f>
        <v/>
      </c>
      <c r="W582" s="28">
        <f>tbl_MTG_Set[[#This Row],[Released On]]+tbl_MTG_Set[[#This Row],[Sell Window Month End]]*365.25/12</f>
        <v/>
      </c>
      <c r="X582" s="28">
        <f>AND(NOW()&gt;=tbl_MTG_Set[[#This Row],[Sell Window Start]], NOW()&lt;=tbl_MTG_Set[[#This Row],[Sell Window End]])</f>
        <v/>
      </c>
      <c r="AG582" s="23" t="n"/>
      <c r="AH582" s="23" t="n"/>
      <c r="AJ582" s="23">
        <f t="array" ref="AJ582:AJ582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582" s="23">
        <f t="array" ref="AK582:AK582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582" s="24">
        <f>_xlfn.xlookup(tbl_MTG_Set[[#This Row],[Play Booster Box Product Id]], tbl_Product[Product Id], tbl_Product[Pack Size])</f>
        <v/>
      </c>
      <c r="AM582" s="23">
        <f>(tbl_MTG_Set[[#This Row],[Play Booster Box Cost]]+v_Item_Shipping_Cost_In)/tbl_MTG_Set[[#This Row],[Play Booster Box Size]]</f>
        <v/>
      </c>
      <c r="AN582" s="23" t="n"/>
      <c r="AO582" s="23" t="n"/>
      <c r="AP582" s="23" t="n"/>
      <c r="AQ582" s="23" t="n"/>
      <c r="AT582" s="23">
        <f>tbl_MTG_Set[[#This Row],[Play Booster Sell Price CardMarket]]*tbl_MTG_Set[[#This Row],[Play Booster Expected Market Value]]/tbl_MTG_Set[[#This Row],[Play Boost Sealed Market Value]]</f>
        <v/>
      </c>
    </row>
    <row r="583" ht="15" customHeight="1" s="20">
      <c r="A583" s="19" t="n">
        <v>899</v>
      </c>
      <c r="B583" s="19" t="inlineStr">
        <is>
          <t>Magic Online Avatars PMOA</t>
        </is>
      </c>
      <c r="C583" s="19" t="n">
        <v>85</v>
      </c>
      <c r="D583" s="28" t="n">
        <v>37622</v>
      </c>
      <c r="F583" s="19" t="inlineStr">
        <is>
          <t>en es fr de it pt ja ko ru 汉语 漢語</t>
        </is>
      </c>
      <c r="G583" s="19" t="n">
        <v>1744</v>
      </c>
      <c r="H583" s="19">
        <f>MONTH(NOW())+12*YEAR(NOW())-MONTH(tbl_MTG_Set[[#This Row],[Released On]])-12*YEAR(tbl_MTG_Set[[#This Row],[Released On]])</f>
        <v/>
      </c>
      <c r="I583" s="19">
        <f>_xlfn.xlookup(tbl_MTG_Set[[#This Row],[Type Name]], tbl_MTG_Set_Type[Set Type], tbl_MTG_Set_Type[Index], "(Set Type not found)")</f>
        <v/>
      </c>
      <c r="J583" s="19">
        <f>_xlfn.xlookup(tbl_MTG_Set[[#This Row],[Type Name]], tbl_MTG_Set_Type[Set Type], tbl_MTG_Set_Type[Buy Window Month Start], "(Set Type not found)")</f>
        <v/>
      </c>
      <c r="K583" s="28">
        <f>tbl_MTG_Set[[#This Row],[Released On]]+tbl_MTG_Set[[#This Row],[Buy Window Month Start]]*365.25/12</f>
        <v/>
      </c>
      <c r="L583" s="19">
        <f>_xlfn.xlookup(tbl_MTG_Set[[#This Row],[Type Name]], tbl_MTG_Set_Type[Set Type], tbl_MTG_Set_Type[Buy Window Month End], "(Set Type not found)", 0, 1)</f>
        <v/>
      </c>
      <c r="M583" s="28">
        <f>tbl_MTG_Set[[#This Row],[Released On]]+tbl_MTG_Set[[#This Row],[Buy Window Month End]]*365.25/12</f>
        <v/>
      </c>
      <c r="N583" s="28">
        <f>AND(NOW()&gt;=tbl_MTG_Set[[#This Row],[Buy Window Start]], NOW()&lt;=tbl_MTG_Set[[#This Row],[Buy Window End]])</f>
        <v/>
      </c>
      <c r="O583" s="19">
        <f>_xlfn.xlookup(tbl_MTG_Set[[#This Row],[Type Name]], tbl_MTG_Set_Type[Set Type], tbl_MTG_Set_Type[Heavy Printing Window Month Start], "(Set Type not found)", 0, 1)</f>
        <v/>
      </c>
      <c r="P583" s="28">
        <f>tbl_MTG_Set[[#This Row],[Released On]]+tbl_MTG_Set[[#This Row],[Heavy Printing Window Month Start]]*365.25/12</f>
        <v/>
      </c>
      <c r="Q583" s="19">
        <f>_xlfn.xlookup(tbl_MTG_Set[[#This Row],[Type Name]], tbl_MTG_Set_Type[Set Type], tbl_MTG_Set_Type[Heavy Printing Window Month End], "(Set Type not found)", 0, 1)</f>
        <v/>
      </c>
      <c r="R583" s="28">
        <f>tbl_MTG_Set[[#This Row],[Released On]]+tbl_MTG_Set[[#This Row],[Heavy Printing Window Month End]]*365.25/12</f>
        <v/>
      </c>
      <c r="S583" s="28">
        <f>AND(NOW()&gt;=tbl_MTG_Set[[#This Row],[Heavy Printing Window Start]], NOW()&lt;=tbl_MTG_Set[[#This Row],[Heavy Printing Window End]])</f>
        <v/>
      </c>
      <c r="T583" s="19">
        <f>_xlfn.xlookup(tbl_MTG_Set[[#This Row],[Type Name]], tbl_MTG_Set_Type[Set Type], tbl_MTG_Set_Type[Sell Window Month Start], "(Set Type not found)", 0, 1)</f>
        <v/>
      </c>
      <c r="U583" s="28">
        <f>tbl_MTG_Set[[#This Row],[Released On]]+tbl_MTG_Set[[#This Row],[Sell Window Month Start]]*365.25/12</f>
        <v/>
      </c>
      <c r="V583" s="19">
        <f>_xlfn.xlookup(tbl_MTG_Set[[#This Row],[Type Name]], tbl_MTG_Set_Type[Set Type], tbl_MTG_Set_Type[Sell Window Month End], "(Set Type not found)", 0, 1)</f>
        <v/>
      </c>
      <c r="W583" s="28">
        <f>tbl_MTG_Set[[#This Row],[Released On]]+tbl_MTG_Set[[#This Row],[Sell Window Month End]]*365.25/12</f>
        <v/>
      </c>
      <c r="X583" s="28">
        <f>AND(NOW()&gt;=tbl_MTG_Set[[#This Row],[Sell Window Start]], NOW()&lt;=tbl_MTG_Set[[#This Row],[Sell Window End]])</f>
        <v/>
      </c>
      <c r="AG583" s="23" t="n"/>
      <c r="AH583" s="23" t="n"/>
      <c r="AJ583" s="23">
        <f t="array" ref="AJ583:AJ583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583" s="23">
        <f t="array" ref="AK583:AK583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583" s="24">
        <f>_xlfn.xlookup(tbl_MTG_Set[[#This Row],[Play Booster Box Product Id]], tbl_Product[Product Id], tbl_Product[Pack Size])</f>
        <v/>
      </c>
      <c r="AM583" s="23">
        <f>(tbl_MTG_Set[[#This Row],[Play Booster Box Cost]]+v_Item_Shipping_Cost_In)/tbl_MTG_Set[[#This Row],[Play Booster Box Size]]</f>
        <v/>
      </c>
      <c r="AN583" s="23" t="n"/>
      <c r="AO583" s="23" t="n"/>
      <c r="AP583" s="23" t="n"/>
      <c r="AQ583" s="23" t="n"/>
      <c r="AT583" s="23">
        <f>tbl_MTG_Set[[#This Row],[Play Booster Sell Price CardMarket]]*tbl_MTG_Set[[#This Row],[Play Booster Expected Market Value]]/tbl_MTG_Set[[#This Row],[Play Boost Sealed Market Value]]</f>
        <v/>
      </c>
    </row>
    <row r="584" ht="15" customHeight="1" s="20">
      <c r="A584" s="19" t="n">
        <v>910</v>
      </c>
      <c r="B584" s="19" t="inlineStr">
        <is>
          <t>Magic Online Promos PRM</t>
        </is>
      </c>
      <c r="C584" s="19" t="n">
        <v>3110</v>
      </c>
      <c r="D584" s="28" t="n">
        <v>37431</v>
      </c>
      <c r="F584" s="19" t="inlineStr">
        <is>
          <t>en es fr de it pt ja ko ru 汉语 漢語</t>
        </is>
      </c>
      <c r="G584" s="19" t="n">
        <v>1766</v>
      </c>
      <c r="H584" s="19">
        <f>MONTH(NOW())+12*YEAR(NOW())-MONTH(tbl_MTG_Set[[#This Row],[Released On]])-12*YEAR(tbl_MTG_Set[[#This Row],[Released On]])</f>
        <v/>
      </c>
      <c r="I584" s="19">
        <f>_xlfn.xlookup(tbl_MTG_Set[[#This Row],[Type Name]], tbl_MTG_Set_Type[Set Type], tbl_MTG_Set_Type[Index], "(Set Type not found)")</f>
        <v/>
      </c>
      <c r="J584" s="19">
        <f>_xlfn.xlookup(tbl_MTG_Set[[#This Row],[Type Name]], tbl_MTG_Set_Type[Set Type], tbl_MTG_Set_Type[Buy Window Month Start], "(Set Type not found)")</f>
        <v/>
      </c>
      <c r="K584" s="28">
        <f>tbl_MTG_Set[[#This Row],[Released On]]+tbl_MTG_Set[[#This Row],[Buy Window Month Start]]*365.25/12</f>
        <v/>
      </c>
      <c r="L584" s="19">
        <f>_xlfn.xlookup(tbl_MTG_Set[[#This Row],[Type Name]], tbl_MTG_Set_Type[Set Type], tbl_MTG_Set_Type[Buy Window Month End], "(Set Type not found)", 0, 1)</f>
        <v/>
      </c>
      <c r="M584" s="28">
        <f>tbl_MTG_Set[[#This Row],[Released On]]+tbl_MTG_Set[[#This Row],[Buy Window Month End]]*365.25/12</f>
        <v/>
      </c>
      <c r="N584" s="28">
        <f>AND(NOW()&gt;=tbl_MTG_Set[[#This Row],[Buy Window Start]], NOW()&lt;=tbl_MTG_Set[[#This Row],[Buy Window End]])</f>
        <v/>
      </c>
      <c r="O584" s="19">
        <f>_xlfn.xlookup(tbl_MTG_Set[[#This Row],[Type Name]], tbl_MTG_Set_Type[Set Type], tbl_MTG_Set_Type[Heavy Printing Window Month Start], "(Set Type not found)", 0, 1)</f>
        <v/>
      </c>
      <c r="P584" s="28">
        <f>tbl_MTG_Set[[#This Row],[Released On]]+tbl_MTG_Set[[#This Row],[Heavy Printing Window Month Start]]*365.25/12</f>
        <v/>
      </c>
      <c r="Q584" s="19">
        <f>_xlfn.xlookup(tbl_MTG_Set[[#This Row],[Type Name]], tbl_MTG_Set_Type[Set Type], tbl_MTG_Set_Type[Heavy Printing Window Month End], "(Set Type not found)", 0, 1)</f>
        <v/>
      </c>
      <c r="R584" s="28">
        <f>tbl_MTG_Set[[#This Row],[Released On]]+tbl_MTG_Set[[#This Row],[Heavy Printing Window Month End]]*365.25/12</f>
        <v/>
      </c>
      <c r="S584" s="28">
        <f>AND(NOW()&gt;=tbl_MTG_Set[[#This Row],[Heavy Printing Window Start]], NOW()&lt;=tbl_MTG_Set[[#This Row],[Heavy Printing Window End]])</f>
        <v/>
      </c>
      <c r="T584" s="19">
        <f>_xlfn.xlookup(tbl_MTG_Set[[#This Row],[Type Name]], tbl_MTG_Set_Type[Set Type], tbl_MTG_Set_Type[Sell Window Month Start], "(Set Type not found)", 0, 1)</f>
        <v/>
      </c>
      <c r="U584" s="28">
        <f>tbl_MTG_Set[[#This Row],[Released On]]+tbl_MTG_Set[[#This Row],[Sell Window Month Start]]*365.25/12</f>
        <v/>
      </c>
      <c r="V584" s="19">
        <f>_xlfn.xlookup(tbl_MTG_Set[[#This Row],[Type Name]], tbl_MTG_Set_Type[Set Type], tbl_MTG_Set_Type[Sell Window Month End], "(Set Type not found)", 0, 1)</f>
        <v/>
      </c>
      <c r="W584" s="28">
        <f>tbl_MTG_Set[[#This Row],[Released On]]+tbl_MTG_Set[[#This Row],[Sell Window Month End]]*365.25/12</f>
        <v/>
      </c>
      <c r="X584" s="28">
        <f>AND(NOW()&gt;=tbl_MTG_Set[[#This Row],[Sell Window Start]], NOW()&lt;=tbl_MTG_Set[[#This Row],[Sell Window End]])</f>
        <v/>
      </c>
      <c r="AG584" s="23" t="n"/>
      <c r="AH584" s="23" t="n"/>
      <c r="AJ584" s="23">
        <f t="array" ref="AJ584:AJ584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584" s="23">
        <f t="array" ref="AK584:AK584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584" s="24">
        <f>_xlfn.xlookup(tbl_MTG_Set[[#This Row],[Play Booster Box Product Id]], tbl_Product[Product Id], tbl_Product[Pack Size])</f>
        <v/>
      </c>
      <c r="AM584" s="23">
        <f>(tbl_MTG_Set[[#This Row],[Play Booster Box Cost]]+v_Item_Shipping_Cost_In)/tbl_MTG_Set[[#This Row],[Play Booster Box Size]]</f>
        <v/>
      </c>
      <c r="AN584" s="23" t="n"/>
      <c r="AO584" s="23" t="n"/>
      <c r="AP584" s="23" t="n"/>
      <c r="AQ584" s="23" t="n"/>
      <c r="AT584" s="23">
        <f>tbl_MTG_Set[[#This Row],[Play Booster Sell Price CardMarket]]*tbl_MTG_Set[[#This Row],[Play Booster Expected Market Value]]/tbl_MTG_Set[[#This Row],[Play Boost Sealed Market Value]]</f>
        <v/>
      </c>
    </row>
    <row r="585" ht="15" customHeight="1" s="20">
      <c r="A585" s="19" t="n">
        <v>747</v>
      </c>
      <c r="B585" s="19" t="inlineStr">
        <is>
          <t>Magic Online Theme Decks TD0</t>
        </is>
      </c>
      <c r="C585" s="19" t="n">
        <v>197</v>
      </c>
      <c r="D585" s="28" t="n">
        <v>40490</v>
      </c>
      <c r="F585" s="19" t="inlineStr">
        <is>
          <t>en es fr de it pt ja ko ru 汉语 漢語</t>
        </is>
      </c>
      <c r="G585" s="19" t="n">
        <v>1440</v>
      </c>
      <c r="H585" s="19">
        <f>MONTH(NOW())+12*YEAR(NOW())-MONTH(tbl_MTG_Set[[#This Row],[Released On]])-12*YEAR(tbl_MTG_Set[[#This Row],[Released On]])</f>
        <v/>
      </c>
      <c r="I585" s="19">
        <f>_xlfn.xlookup(tbl_MTG_Set[[#This Row],[Type Name]], tbl_MTG_Set_Type[Set Type], tbl_MTG_Set_Type[Index], "(Set Type not found)")</f>
        <v/>
      </c>
      <c r="J585" s="19">
        <f>_xlfn.xlookup(tbl_MTG_Set[[#This Row],[Type Name]], tbl_MTG_Set_Type[Set Type], tbl_MTG_Set_Type[Buy Window Month Start], "(Set Type not found)")</f>
        <v/>
      </c>
      <c r="K585" s="28">
        <f>tbl_MTG_Set[[#This Row],[Released On]]+tbl_MTG_Set[[#This Row],[Buy Window Month Start]]*365.25/12</f>
        <v/>
      </c>
      <c r="L585" s="19">
        <f>_xlfn.xlookup(tbl_MTG_Set[[#This Row],[Type Name]], tbl_MTG_Set_Type[Set Type], tbl_MTG_Set_Type[Buy Window Month End], "(Set Type not found)", 0, 1)</f>
        <v/>
      </c>
      <c r="M585" s="28">
        <f>tbl_MTG_Set[[#This Row],[Released On]]+tbl_MTG_Set[[#This Row],[Buy Window Month End]]*365.25/12</f>
        <v/>
      </c>
      <c r="N585" s="28">
        <f>AND(NOW()&gt;=tbl_MTG_Set[[#This Row],[Buy Window Start]], NOW()&lt;=tbl_MTG_Set[[#This Row],[Buy Window End]])</f>
        <v/>
      </c>
      <c r="O585" s="19">
        <f>_xlfn.xlookup(tbl_MTG_Set[[#This Row],[Type Name]], tbl_MTG_Set_Type[Set Type], tbl_MTG_Set_Type[Heavy Printing Window Month Start], "(Set Type not found)", 0, 1)</f>
        <v/>
      </c>
      <c r="P585" s="28">
        <f>tbl_MTG_Set[[#This Row],[Released On]]+tbl_MTG_Set[[#This Row],[Heavy Printing Window Month Start]]*365.25/12</f>
        <v/>
      </c>
      <c r="Q585" s="19">
        <f>_xlfn.xlookup(tbl_MTG_Set[[#This Row],[Type Name]], tbl_MTG_Set_Type[Set Type], tbl_MTG_Set_Type[Heavy Printing Window Month End], "(Set Type not found)", 0, 1)</f>
        <v/>
      </c>
      <c r="R585" s="28">
        <f>tbl_MTG_Set[[#This Row],[Released On]]+tbl_MTG_Set[[#This Row],[Heavy Printing Window Month End]]*365.25/12</f>
        <v/>
      </c>
      <c r="S585" s="28">
        <f>AND(NOW()&gt;=tbl_MTG_Set[[#This Row],[Heavy Printing Window Start]], NOW()&lt;=tbl_MTG_Set[[#This Row],[Heavy Printing Window End]])</f>
        <v/>
      </c>
      <c r="T585" s="19">
        <f>_xlfn.xlookup(tbl_MTG_Set[[#This Row],[Type Name]], tbl_MTG_Set_Type[Set Type], tbl_MTG_Set_Type[Sell Window Month Start], "(Set Type not found)", 0, 1)</f>
        <v/>
      </c>
      <c r="U585" s="28">
        <f>tbl_MTG_Set[[#This Row],[Released On]]+tbl_MTG_Set[[#This Row],[Sell Window Month Start]]*365.25/12</f>
        <v/>
      </c>
      <c r="V585" s="19">
        <f>_xlfn.xlookup(tbl_MTG_Set[[#This Row],[Type Name]], tbl_MTG_Set_Type[Set Type], tbl_MTG_Set_Type[Sell Window Month End], "(Set Type not found)", 0, 1)</f>
        <v/>
      </c>
      <c r="W585" s="28">
        <f>tbl_MTG_Set[[#This Row],[Released On]]+tbl_MTG_Set[[#This Row],[Sell Window Month End]]*365.25/12</f>
        <v/>
      </c>
      <c r="X585" s="28">
        <f>AND(NOW()&gt;=tbl_MTG_Set[[#This Row],[Sell Window Start]], NOW()&lt;=tbl_MTG_Set[[#This Row],[Sell Window End]])</f>
        <v/>
      </c>
      <c r="AG585" s="23" t="n"/>
      <c r="AH585" s="23" t="n"/>
      <c r="AJ585" s="23">
        <f t="array" ref="AJ585:AJ585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585" s="23">
        <f t="array" ref="AK585:AK585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585" s="24">
        <f>_xlfn.xlookup(tbl_MTG_Set[[#This Row],[Play Booster Box Product Id]], tbl_Product[Product Id], tbl_Product[Pack Size])</f>
        <v/>
      </c>
      <c r="AM585" s="23">
        <f>(tbl_MTG_Set[[#This Row],[Play Booster Box Cost]]+v_Item_Shipping_Cost_In)/tbl_MTG_Set[[#This Row],[Play Booster Box Size]]</f>
        <v/>
      </c>
      <c r="AN585" s="23" t="n"/>
      <c r="AO585" s="23" t="n"/>
      <c r="AP585" s="23" t="n"/>
      <c r="AQ585" s="23" t="n"/>
      <c r="AT585" s="23">
        <f>tbl_MTG_Set[[#This Row],[Play Booster Sell Price CardMarket]]*tbl_MTG_Set[[#This Row],[Play Booster Expected Market Value]]/tbl_MTG_Set[[#This Row],[Play Boost Sealed Market Value]]</f>
        <v/>
      </c>
    </row>
    <row r="586" ht="15" customHeight="1" s="20">
      <c r="A586" s="19" t="n">
        <v>596</v>
      </c>
      <c r="B586" s="19" t="inlineStr">
        <is>
          <t>Magic Origins Clash Pack CP3</t>
        </is>
      </c>
      <c r="C586" s="19" t="n">
        <v>6</v>
      </c>
      <c r="D586" s="28" t="n">
        <v>42202</v>
      </c>
      <c r="F586" s="19" t="inlineStr">
        <is>
          <t>en es fr de it pt ja ko ru 汉语 漢語</t>
        </is>
      </c>
      <c r="G586" s="19" t="n">
        <v>1138</v>
      </c>
      <c r="H586" s="19">
        <f>MONTH(NOW())+12*YEAR(NOW())-MONTH(tbl_MTG_Set[[#This Row],[Released On]])-12*YEAR(tbl_MTG_Set[[#This Row],[Released On]])</f>
        <v/>
      </c>
      <c r="I586" s="19">
        <f>_xlfn.xlookup(tbl_MTG_Set[[#This Row],[Type Name]], tbl_MTG_Set_Type[Set Type], tbl_MTG_Set_Type[Index], "(Set Type not found)")</f>
        <v/>
      </c>
      <c r="J586" s="19">
        <f>_xlfn.xlookup(tbl_MTG_Set[[#This Row],[Type Name]], tbl_MTG_Set_Type[Set Type], tbl_MTG_Set_Type[Buy Window Month Start], "(Set Type not found)")</f>
        <v/>
      </c>
      <c r="K586" s="28">
        <f>tbl_MTG_Set[[#This Row],[Released On]]+tbl_MTG_Set[[#This Row],[Buy Window Month Start]]*365.25/12</f>
        <v/>
      </c>
      <c r="L586" s="19">
        <f>_xlfn.xlookup(tbl_MTG_Set[[#This Row],[Type Name]], tbl_MTG_Set_Type[Set Type], tbl_MTG_Set_Type[Buy Window Month End], "(Set Type not found)", 0, 1)</f>
        <v/>
      </c>
      <c r="M586" s="28">
        <f>tbl_MTG_Set[[#This Row],[Released On]]+tbl_MTG_Set[[#This Row],[Buy Window Month End]]*365.25/12</f>
        <v/>
      </c>
      <c r="N586" s="28">
        <f>AND(NOW()&gt;=tbl_MTG_Set[[#This Row],[Buy Window Start]], NOW()&lt;=tbl_MTG_Set[[#This Row],[Buy Window End]])</f>
        <v/>
      </c>
      <c r="O586" s="19">
        <f>_xlfn.xlookup(tbl_MTG_Set[[#This Row],[Type Name]], tbl_MTG_Set_Type[Set Type], tbl_MTG_Set_Type[Heavy Printing Window Month Start], "(Set Type not found)", 0, 1)</f>
        <v/>
      </c>
      <c r="P586" s="28">
        <f>tbl_MTG_Set[[#This Row],[Released On]]+tbl_MTG_Set[[#This Row],[Heavy Printing Window Month Start]]*365.25/12</f>
        <v/>
      </c>
      <c r="Q586" s="19">
        <f>_xlfn.xlookup(tbl_MTG_Set[[#This Row],[Type Name]], tbl_MTG_Set_Type[Set Type], tbl_MTG_Set_Type[Heavy Printing Window Month End], "(Set Type not found)", 0, 1)</f>
        <v/>
      </c>
      <c r="R586" s="28">
        <f>tbl_MTG_Set[[#This Row],[Released On]]+tbl_MTG_Set[[#This Row],[Heavy Printing Window Month End]]*365.25/12</f>
        <v/>
      </c>
      <c r="S586" s="28">
        <f>AND(NOW()&gt;=tbl_MTG_Set[[#This Row],[Heavy Printing Window Start]], NOW()&lt;=tbl_MTG_Set[[#This Row],[Heavy Printing Window End]])</f>
        <v/>
      </c>
      <c r="T586" s="19">
        <f>_xlfn.xlookup(tbl_MTG_Set[[#This Row],[Type Name]], tbl_MTG_Set_Type[Set Type], tbl_MTG_Set_Type[Sell Window Month Start], "(Set Type not found)", 0, 1)</f>
        <v/>
      </c>
      <c r="U586" s="28">
        <f>tbl_MTG_Set[[#This Row],[Released On]]+tbl_MTG_Set[[#This Row],[Sell Window Month Start]]*365.25/12</f>
        <v/>
      </c>
      <c r="V586" s="19">
        <f>_xlfn.xlookup(tbl_MTG_Set[[#This Row],[Type Name]], tbl_MTG_Set_Type[Set Type], tbl_MTG_Set_Type[Sell Window Month End], "(Set Type not found)", 0, 1)</f>
        <v/>
      </c>
      <c r="W586" s="28">
        <f>tbl_MTG_Set[[#This Row],[Released On]]+tbl_MTG_Set[[#This Row],[Sell Window Month End]]*365.25/12</f>
        <v/>
      </c>
      <c r="X586" s="28">
        <f>AND(NOW()&gt;=tbl_MTG_Set[[#This Row],[Sell Window Start]], NOW()&lt;=tbl_MTG_Set[[#This Row],[Sell Window End]])</f>
        <v/>
      </c>
      <c r="AG586" s="23" t="n"/>
      <c r="AH586" s="23" t="n"/>
      <c r="AJ586" s="23">
        <f t="array" ref="AJ586:AJ586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586" s="23">
        <f t="array" ref="AK586:AK586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586" s="24">
        <f>_xlfn.xlookup(tbl_MTG_Set[[#This Row],[Play Booster Box Product Id]], tbl_Product[Product Id], tbl_Product[Pack Size])</f>
        <v/>
      </c>
      <c r="AM586" s="23">
        <f>(tbl_MTG_Set[[#This Row],[Play Booster Box Cost]]+v_Item_Shipping_Cost_In)/tbl_MTG_Set[[#This Row],[Play Booster Box Size]]</f>
        <v/>
      </c>
      <c r="AN586" s="23" t="n"/>
      <c r="AO586" s="23" t="n"/>
      <c r="AP586" s="23" t="n"/>
      <c r="AQ586" s="23" t="n"/>
      <c r="AT586" s="23">
        <f>tbl_MTG_Set[[#This Row],[Play Booster Sell Price CardMarket]]*tbl_MTG_Set[[#This Row],[Play Booster Expected Market Value]]/tbl_MTG_Set[[#This Row],[Play Boost Sealed Market Value]]</f>
        <v/>
      </c>
    </row>
    <row r="587" ht="15" customHeight="1" s="20">
      <c r="A587" s="19" t="n">
        <v>593</v>
      </c>
      <c r="B587" s="19" t="inlineStr">
        <is>
          <t>Magic Origins ORI</t>
        </is>
      </c>
      <c r="C587" s="19" t="n">
        <v>288</v>
      </c>
      <c r="D587" s="28" t="n">
        <v>42202</v>
      </c>
      <c r="F587" s="19" t="inlineStr">
        <is>
          <t>en es fr de it pt ja ko ru 汉语 漢語</t>
        </is>
      </c>
      <c r="G587" s="19" t="n">
        <v>1132</v>
      </c>
      <c r="H587" s="19">
        <f>MONTH(NOW())+12*YEAR(NOW())-MONTH(tbl_MTG_Set[[#This Row],[Released On]])-12*YEAR(tbl_MTG_Set[[#This Row],[Released On]])</f>
        <v/>
      </c>
      <c r="I587" s="19">
        <f>_xlfn.xlookup(tbl_MTG_Set[[#This Row],[Type Name]], tbl_MTG_Set_Type[Set Type], tbl_MTG_Set_Type[Index], "(Set Type not found)")</f>
        <v/>
      </c>
      <c r="J587" s="19">
        <f>_xlfn.xlookup(tbl_MTG_Set[[#This Row],[Type Name]], tbl_MTG_Set_Type[Set Type], tbl_MTG_Set_Type[Buy Window Month Start], "(Set Type not found)")</f>
        <v/>
      </c>
      <c r="K587" s="28">
        <f>tbl_MTG_Set[[#This Row],[Released On]]+tbl_MTG_Set[[#This Row],[Buy Window Month Start]]*365.25/12</f>
        <v/>
      </c>
      <c r="L587" s="19">
        <f>_xlfn.xlookup(tbl_MTG_Set[[#This Row],[Type Name]], tbl_MTG_Set_Type[Set Type], tbl_MTG_Set_Type[Buy Window Month End], "(Set Type not found)", 0, 1)</f>
        <v/>
      </c>
      <c r="M587" s="28">
        <f>tbl_MTG_Set[[#This Row],[Released On]]+tbl_MTG_Set[[#This Row],[Buy Window Month End]]*365.25/12</f>
        <v/>
      </c>
      <c r="N587" s="28">
        <f>AND(NOW()&gt;=tbl_MTG_Set[[#This Row],[Buy Window Start]], NOW()&lt;=tbl_MTG_Set[[#This Row],[Buy Window End]])</f>
        <v/>
      </c>
      <c r="O587" s="19">
        <f>_xlfn.xlookup(tbl_MTG_Set[[#This Row],[Type Name]], tbl_MTG_Set_Type[Set Type], tbl_MTG_Set_Type[Heavy Printing Window Month Start], "(Set Type not found)", 0, 1)</f>
        <v/>
      </c>
      <c r="P587" s="28">
        <f>tbl_MTG_Set[[#This Row],[Released On]]+tbl_MTG_Set[[#This Row],[Heavy Printing Window Month Start]]*365.25/12</f>
        <v/>
      </c>
      <c r="Q587" s="19">
        <f>_xlfn.xlookup(tbl_MTG_Set[[#This Row],[Type Name]], tbl_MTG_Set_Type[Set Type], tbl_MTG_Set_Type[Heavy Printing Window Month End], "(Set Type not found)", 0, 1)</f>
        <v/>
      </c>
      <c r="R587" s="28">
        <f>tbl_MTG_Set[[#This Row],[Released On]]+tbl_MTG_Set[[#This Row],[Heavy Printing Window Month End]]*365.25/12</f>
        <v/>
      </c>
      <c r="S587" s="28">
        <f>AND(NOW()&gt;=tbl_MTG_Set[[#This Row],[Heavy Printing Window Start]], NOW()&lt;=tbl_MTG_Set[[#This Row],[Heavy Printing Window End]])</f>
        <v/>
      </c>
      <c r="T587" s="19">
        <f>_xlfn.xlookup(tbl_MTG_Set[[#This Row],[Type Name]], tbl_MTG_Set_Type[Set Type], tbl_MTG_Set_Type[Sell Window Month Start], "(Set Type not found)", 0, 1)</f>
        <v/>
      </c>
      <c r="U587" s="28">
        <f>tbl_MTG_Set[[#This Row],[Released On]]+tbl_MTG_Set[[#This Row],[Sell Window Month Start]]*365.25/12</f>
        <v/>
      </c>
      <c r="V587" s="19">
        <f>_xlfn.xlookup(tbl_MTG_Set[[#This Row],[Type Name]], tbl_MTG_Set_Type[Set Type], tbl_MTG_Set_Type[Sell Window Month End], "(Set Type not found)", 0, 1)</f>
        <v/>
      </c>
      <c r="W587" s="28">
        <f>tbl_MTG_Set[[#This Row],[Released On]]+tbl_MTG_Set[[#This Row],[Sell Window Month End]]*365.25/12</f>
        <v/>
      </c>
      <c r="X587" s="28">
        <f>AND(NOW()&gt;=tbl_MTG_Set[[#This Row],[Sell Window Start]], NOW()&lt;=tbl_MTG_Set[[#This Row],[Sell Window End]])</f>
        <v/>
      </c>
      <c r="AG587" s="23" t="n"/>
      <c r="AH587" s="23" t="n"/>
      <c r="AJ587" s="23">
        <f t="array" ref="AJ587:AJ587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587" s="23">
        <f t="array" ref="AK587:AK587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587" s="24">
        <f>_xlfn.xlookup(tbl_MTG_Set[[#This Row],[Play Booster Box Product Id]], tbl_Product[Product Id], tbl_Product[Pack Size])</f>
        <v/>
      </c>
      <c r="AM587" s="23">
        <f>(tbl_MTG_Set[[#This Row],[Play Booster Box Cost]]+v_Item_Shipping_Cost_In)/tbl_MTG_Set[[#This Row],[Play Booster Box Size]]</f>
        <v/>
      </c>
      <c r="AN587" s="23" t="n"/>
      <c r="AO587" s="23" t="n"/>
      <c r="AP587" s="23" t="n"/>
      <c r="AQ587" s="23" t="n"/>
      <c r="AT587" s="23">
        <f>tbl_MTG_Set[[#This Row],[Play Booster Sell Price CardMarket]]*tbl_MTG_Set[[#This Row],[Play Booster Expected Market Value]]/tbl_MTG_Set[[#This Row],[Play Boost Sealed Market Value]]</f>
        <v/>
      </c>
    </row>
    <row r="588" ht="15" customHeight="1" s="20">
      <c r="A588" s="19" t="n">
        <v>594</v>
      </c>
      <c r="B588" s="19" t="inlineStr">
        <is>
          <t>Magic Origins Promos PORI</t>
        </is>
      </c>
      <c r="C588" s="19" t="n">
        <v>54</v>
      </c>
      <c r="D588" s="28" t="n">
        <v>42202</v>
      </c>
      <c r="F588" s="19" t="inlineStr">
        <is>
          <t>en es fr de it pt ja ko ru 汉语 漢語</t>
        </is>
      </c>
      <c r="G588" s="19" t="n">
        <v>1134</v>
      </c>
      <c r="H588" s="19">
        <f>MONTH(NOW())+12*YEAR(NOW())-MONTH(tbl_MTG_Set[[#This Row],[Released On]])-12*YEAR(tbl_MTG_Set[[#This Row],[Released On]])</f>
        <v/>
      </c>
      <c r="I588" s="19">
        <f>_xlfn.xlookup(tbl_MTG_Set[[#This Row],[Type Name]], tbl_MTG_Set_Type[Set Type], tbl_MTG_Set_Type[Index], "(Set Type not found)")</f>
        <v/>
      </c>
      <c r="J588" s="19">
        <f>_xlfn.xlookup(tbl_MTG_Set[[#This Row],[Type Name]], tbl_MTG_Set_Type[Set Type], tbl_MTG_Set_Type[Buy Window Month Start], "(Set Type not found)")</f>
        <v/>
      </c>
      <c r="K588" s="28">
        <f>tbl_MTG_Set[[#This Row],[Released On]]+tbl_MTG_Set[[#This Row],[Buy Window Month Start]]*365.25/12</f>
        <v/>
      </c>
      <c r="L588" s="19">
        <f>_xlfn.xlookup(tbl_MTG_Set[[#This Row],[Type Name]], tbl_MTG_Set_Type[Set Type], tbl_MTG_Set_Type[Buy Window Month End], "(Set Type not found)", 0, 1)</f>
        <v/>
      </c>
      <c r="M588" s="28">
        <f>tbl_MTG_Set[[#This Row],[Released On]]+tbl_MTG_Set[[#This Row],[Buy Window Month End]]*365.25/12</f>
        <v/>
      </c>
      <c r="N588" s="28">
        <f>AND(NOW()&gt;=tbl_MTG_Set[[#This Row],[Buy Window Start]], NOW()&lt;=tbl_MTG_Set[[#This Row],[Buy Window End]])</f>
        <v/>
      </c>
      <c r="O588" s="19">
        <f>_xlfn.xlookup(tbl_MTG_Set[[#This Row],[Type Name]], tbl_MTG_Set_Type[Set Type], tbl_MTG_Set_Type[Heavy Printing Window Month Start], "(Set Type not found)", 0, 1)</f>
        <v/>
      </c>
      <c r="P588" s="28">
        <f>tbl_MTG_Set[[#This Row],[Released On]]+tbl_MTG_Set[[#This Row],[Heavy Printing Window Month Start]]*365.25/12</f>
        <v/>
      </c>
      <c r="Q588" s="19">
        <f>_xlfn.xlookup(tbl_MTG_Set[[#This Row],[Type Name]], tbl_MTG_Set_Type[Set Type], tbl_MTG_Set_Type[Heavy Printing Window Month End], "(Set Type not found)", 0, 1)</f>
        <v/>
      </c>
      <c r="R588" s="28">
        <f>tbl_MTG_Set[[#This Row],[Released On]]+tbl_MTG_Set[[#This Row],[Heavy Printing Window Month End]]*365.25/12</f>
        <v/>
      </c>
      <c r="S588" s="28">
        <f>AND(NOW()&gt;=tbl_MTG_Set[[#This Row],[Heavy Printing Window Start]], NOW()&lt;=tbl_MTG_Set[[#This Row],[Heavy Printing Window End]])</f>
        <v/>
      </c>
      <c r="T588" s="19">
        <f>_xlfn.xlookup(tbl_MTG_Set[[#This Row],[Type Name]], tbl_MTG_Set_Type[Set Type], tbl_MTG_Set_Type[Sell Window Month Start], "(Set Type not found)", 0, 1)</f>
        <v/>
      </c>
      <c r="U588" s="28">
        <f>tbl_MTG_Set[[#This Row],[Released On]]+tbl_MTG_Set[[#This Row],[Sell Window Month Start]]*365.25/12</f>
        <v/>
      </c>
      <c r="V588" s="19">
        <f>_xlfn.xlookup(tbl_MTG_Set[[#This Row],[Type Name]], tbl_MTG_Set_Type[Set Type], tbl_MTG_Set_Type[Sell Window Month End], "(Set Type not found)", 0, 1)</f>
        <v/>
      </c>
      <c r="W588" s="28">
        <f>tbl_MTG_Set[[#This Row],[Released On]]+tbl_MTG_Set[[#This Row],[Sell Window Month End]]*365.25/12</f>
        <v/>
      </c>
      <c r="X588" s="28">
        <f>AND(NOW()&gt;=tbl_MTG_Set[[#This Row],[Sell Window Start]], NOW()&lt;=tbl_MTG_Set[[#This Row],[Sell Window End]])</f>
        <v/>
      </c>
      <c r="AG588" s="23" t="n"/>
      <c r="AH588" s="23" t="n"/>
      <c r="AJ588" s="23">
        <f t="array" ref="AJ588:AJ588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588" s="23">
        <f t="array" ref="AK588:AK588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588" s="24">
        <f>_xlfn.xlookup(tbl_MTG_Set[[#This Row],[Play Booster Box Product Id]], tbl_Product[Product Id], tbl_Product[Pack Size])</f>
        <v/>
      </c>
      <c r="AM588" s="23">
        <f>(tbl_MTG_Set[[#This Row],[Play Booster Box Cost]]+v_Item_Shipping_Cost_In)/tbl_MTG_Set[[#This Row],[Play Booster Box Size]]</f>
        <v/>
      </c>
      <c r="AN588" s="23" t="n"/>
      <c r="AO588" s="23" t="n"/>
      <c r="AP588" s="23" t="n"/>
      <c r="AQ588" s="23" t="n"/>
      <c r="AT588" s="23">
        <f>tbl_MTG_Set[[#This Row],[Play Booster Sell Price CardMarket]]*tbl_MTG_Set[[#This Row],[Play Booster Expected Market Value]]/tbl_MTG_Set[[#This Row],[Play Boost Sealed Market Value]]</f>
        <v/>
      </c>
    </row>
    <row r="589" ht="15" customHeight="1" s="20">
      <c r="A589" s="19" t="n">
        <v>595</v>
      </c>
      <c r="B589" s="19" t="inlineStr">
        <is>
          <t>Magic Origins Tokens TORI</t>
        </is>
      </c>
      <c r="C589" s="19" t="n">
        <v>15</v>
      </c>
      <c r="D589" s="28" t="n">
        <v>42202</v>
      </c>
      <c r="F589" s="19" t="inlineStr">
        <is>
          <t>en es fr de it pt ja ko ru 汉语 漢語</t>
        </is>
      </c>
      <c r="G589" s="19" t="n">
        <v>1136</v>
      </c>
      <c r="H589" s="19">
        <f>MONTH(NOW())+12*YEAR(NOW())-MONTH(tbl_MTG_Set[[#This Row],[Released On]])-12*YEAR(tbl_MTG_Set[[#This Row],[Released On]])</f>
        <v/>
      </c>
      <c r="I589" s="19">
        <f>_xlfn.xlookup(tbl_MTG_Set[[#This Row],[Type Name]], tbl_MTG_Set_Type[Set Type], tbl_MTG_Set_Type[Index], "(Set Type not found)")</f>
        <v/>
      </c>
      <c r="J589" s="19">
        <f>_xlfn.xlookup(tbl_MTG_Set[[#This Row],[Type Name]], tbl_MTG_Set_Type[Set Type], tbl_MTG_Set_Type[Buy Window Month Start], "(Set Type not found)")</f>
        <v/>
      </c>
      <c r="K589" s="28">
        <f>tbl_MTG_Set[[#This Row],[Released On]]+tbl_MTG_Set[[#This Row],[Buy Window Month Start]]*365.25/12</f>
        <v/>
      </c>
      <c r="L589" s="19">
        <f>_xlfn.xlookup(tbl_MTG_Set[[#This Row],[Type Name]], tbl_MTG_Set_Type[Set Type], tbl_MTG_Set_Type[Buy Window Month End], "(Set Type not found)", 0, 1)</f>
        <v/>
      </c>
      <c r="M589" s="28">
        <f>tbl_MTG_Set[[#This Row],[Released On]]+tbl_MTG_Set[[#This Row],[Buy Window Month End]]*365.25/12</f>
        <v/>
      </c>
      <c r="N589" s="28">
        <f>AND(NOW()&gt;=tbl_MTG_Set[[#This Row],[Buy Window Start]], NOW()&lt;=tbl_MTG_Set[[#This Row],[Buy Window End]])</f>
        <v/>
      </c>
      <c r="O589" s="19">
        <f>_xlfn.xlookup(tbl_MTG_Set[[#This Row],[Type Name]], tbl_MTG_Set_Type[Set Type], tbl_MTG_Set_Type[Heavy Printing Window Month Start], "(Set Type not found)", 0, 1)</f>
        <v/>
      </c>
      <c r="P589" s="28">
        <f>tbl_MTG_Set[[#This Row],[Released On]]+tbl_MTG_Set[[#This Row],[Heavy Printing Window Month Start]]*365.25/12</f>
        <v/>
      </c>
      <c r="Q589" s="19">
        <f>_xlfn.xlookup(tbl_MTG_Set[[#This Row],[Type Name]], tbl_MTG_Set_Type[Set Type], tbl_MTG_Set_Type[Heavy Printing Window Month End], "(Set Type not found)", 0, 1)</f>
        <v/>
      </c>
      <c r="R589" s="28">
        <f>tbl_MTG_Set[[#This Row],[Released On]]+tbl_MTG_Set[[#This Row],[Heavy Printing Window Month End]]*365.25/12</f>
        <v/>
      </c>
      <c r="S589" s="28">
        <f>AND(NOW()&gt;=tbl_MTG_Set[[#This Row],[Heavy Printing Window Start]], NOW()&lt;=tbl_MTG_Set[[#This Row],[Heavy Printing Window End]])</f>
        <v/>
      </c>
      <c r="T589" s="19">
        <f>_xlfn.xlookup(tbl_MTG_Set[[#This Row],[Type Name]], tbl_MTG_Set_Type[Set Type], tbl_MTG_Set_Type[Sell Window Month Start], "(Set Type not found)", 0, 1)</f>
        <v/>
      </c>
      <c r="U589" s="28">
        <f>tbl_MTG_Set[[#This Row],[Released On]]+tbl_MTG_Set[[#This Row],[Sell Window Month Start]]*365.25/12</f>
        <v/>
      </c>
      <c r="V589" s="19">
        <f>_xlfn.xlookup(tbl_MTG_Set[[#This Row],[Type Name]], tbl_MTG_Set_Type[Set Type], tbl_MTG_Set_Type[Sell Window Month End], "(Set Type not found)", 0, 1)</f>
        <v/>
      </c>
      <c r="W589" s="28">
        <f>tbl_MTG_Set[[#This Row],[Released On]]+tbl_MTG_Set[[#This Row],[Sell Window Month End]]*365.25/12</f>
        <v/>
      </c>
      <c r="X589" s="28">
        <f>AND(NOW()&gt;=tbl_MTG_Set[[#This Row],[Sell Window Start]], NOW()&lt;=tbl_MTG_Set[[#This Row],[Sell Window End]])</f>
        <v/>
      </c>
      <c r="AG589" s="23" t="n"/>
      <c r="AH589" s="23" t="n"/>
      <c r="AJ589" s="23">
        <f t="array" ref="AJ589:AJ589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589" s="23">
        <f t="array" ref="AK589:AK589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589" s="24">
        <f>_xlfn.xlookup(tbl_MTG_Set[[#This Row],[Play Booster Box Product Id]], tbl_Product[Product Id], tbl_Product[Pack Size])</f>
        <v/>
      </c>
      <c r="AM589" s="23">
        <f>(tbl_MTG_Set[[#This Row],[Play Booster Box Cost]]+v_Item_Shipping_Cost_In)/tbl_MTG_Set[[#This Row],[Play Booster Box Size]]</f>
        <v/>
      </c>
      <c r="AN589" s="23" t="n"/>
      <c r="AO589" s="23" t="n"/>
      <c r="AP589" s="23" t="n"/>
      <c r="AQ589" s="23" t="n"/>
      <c r="AT589" s="23">
        <f>tbl_MTG_Set[[#This Row],[Play Booster Sell Price CardMarket]]*tbl_MTG_Set[[#This Row],[Play Booster Expected Market Value]]/tbl_MTG_Set[[#This Row],[Play Boost Sealed Market Value]]</f>
        <v/>
      </c>
    </row>
    <row r="590" ht="15" customHeight="1" s="20">
      <c r="A590" s="19" t="n">
        <v>930</v>
      </c>
      <c r="B590" s="19" t="inlineStr">
        <is>
          <t>Magic Player Rewards 2001 MPR</t>
        </is>
      </c>
      <c r="C590" s="19" t="n">
        <v>8</v>
      </c>
      <c r="D590" s="28" t="n">
        <v>36892</v>
      </c>
      <c r="F590" s="19" t="inlineStr">
        <is>
          <t>en es fr de it pt ja ko ru 汉语 漢語</t>
        </is>
      </c>
      <c r="G590" s="19" t="n">
        <v>1806</v>
      </c>
      <c r="H590" s="19">
        <f>MONTH(NOW())+12*YEAR(NOW())-MONTH(tbl_MTG_Set[[#This Row],[Released On]])-12*YEAR(tbl_MTG_Set[[#This Row],[Released On]])</f>
        <v/>
      </c>
      <c r="I590" s="19">
        <f>_xlfn.xlookup(tbl_MTG_Set[[#This Row],[Type Name]], tbl_MTG_Set_Type[Set Type], tbl_MTG_Set_Type[Index], "(Set Type not found)")</f>
        <v/>
      </c>
      <c r="J590" s="19">
        <f>_xlfn.xlookup(tbl_MTG_Set[[#This Row],[Type Name]], tbl_MTG_Set_Type[Set Type], tbl_MTG_Set_Type[Buy Window Month Start], "(Set Type not found)")</f>
        <v/>
      </c>
      <c r="K590" s="28">
        <f>tbl_MTG_Set[[#This Row],[Released On]]+tbl_MTG_Set[[#This Row],[Buy Window Month Start]]*365.25/12</f>
        <v/>
      </c>
      <c r="L590" s="19">
        <f>_xlfn.xlookup(tbl_MTG_Set[[#This Row],[Type Name]], tbl_MTG_Set_Type[Set Type], tbl_MTG_Set_Type[Buy Window Month End], "(Set Type not found)", 0, 1)</f>
        <v/>
      </c>
      <c r="M590" s="28">
        <f>tbl_MTG_Set[[#This Row],[Released On]]+tbl_MTG_Set[[#This Row],[Buy Window Month End]]*365.25/12</f>
        <v/>
      </c>
      <c r="N590" s="28">
        <f>AND(NOW()&gt;=tbl_MTG_Set[[#This Row],[Buy Window Start]], NOW()&lt;=tbl_MTG_Set[[#This Row],[Buy Window End]])</f>
        <v/>
      </c>
      <c r="O590" s="19">
        <f>_xlfn.xlookup(tbl_MTG_Set[[#This Row],[Type Name]], tbl_MTG_Set_Type[Set Type], tbl_MTG_Set_Type[Heavy Printing Window Month Start], "(Set Type not found)", 0, 1)</f>
        <v/>
      </c>
      <c r="P590" s="28">
        <f>tbl_MTG_Set[[#This Row],[Released On]]+tbl_MTG_Set[[#This Row],[Heavy Printing Window Month Start]]*365.25/12</f>
        <v/>
      </c>
      <c r="Q590" s="19">
        <f>_xlfn.xlookup(tbl_MTG_Set[[#This Row],[Type Name]], tbl_MTG_Set_Type[Set Type], tbl_MTG_Set_Type[Heavy Printing Window Month End], "(Set Type not found)", 0, 1)</f>
        <v/>
      </c>
      <c r="R590" s="28">
        <f>tbl_MTG_Set[[#This Row],[Released On]]+tbl_MTG_Set[[#This Row],[Heavy Printing Window Month End]]*365.25/12</f>
        <v/>
      </c>
      <c r="S590" s="28">
        <f>AND(NOW()&gt;=tbl_MTG_Set[[#This Row],[Heavy Printing Window Start]], NOW()&lt;=tbl_MTG_Set[[#This Row],[Heavy Printing Window End]])</f>
        <v/>
      </c>
      <c r="T590" s="19">
        <f>_xlfn.xlookup(tbl_MTG_Set[[#This Row],[Type Name]], tbl_MTG_Set_Type[Set Type], tbl_MTG_Set_Type[Sell Window Month Start], "(Set Type not found)", 0, 1)</f>
        <v/>
      </c>
      <c r="U590" s="28">
        <f>tbl_MTG_Set[[#This Row],[Released On]]+tbl_MTG_Set[[#This Row],[Sell Window Month Start]]*365.25/12</f>
        <v/>
      </c>
      <c r="V590" s="19">
        <f>_xlfn.xlookup(tbl_MTG_Set[[#This Row],[Type Name]], tbl_MTG_Set_Type[Set Type], tbl_MTG_Set_Type[Sell Window Month End], "(Set Type not found)", 0, 1)</f>
        <v/>
      </c>
      <c r="W590" s="28">
        <f>tbl_MTG_Set[[#This Row],[Released On]]+tbl_MTG_Set[[#This Row],[Sell Window Month End]]*365.25/12</f>
        <v/>
      </c>
      <c r="X590" s="28">
        <f>AND(NOW()&gt;=tbl_MTG_Set[[#This Row],[Sell Window Start]], NOW()&lt;=tbl_MTG_Set[[#This Row],[Sell Window End]])</f>
        <v/>
      </c>
      <c r="AG590" s="23" t="n"/>
      <c r="AH590" s="23" t="n"/>
      <c r="AJ590" s="23">
        <f t="array" ref="AJ590:AJ590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590" s="23">
        <f t="array" ref="AK590:AK590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590" s="24">
        <f>_xlfn.xlookup(tbl_MTG_Set[[#This Row],[Play Booster Box Product Id]], tbl_Product[Product Id], tbl_Product[Pack Size])</f>
        <v/>
      </c>
      <c r="AM590" s="23">
        <f>(tbl_MTG_Set[[#This Row],[Play Booster Box Cost]]+v_Item_Shipping_Cost_In)/tbl_MTG_Set[[#This Row],[Play Booster Box Size]]</f>
        <v/>
      </c>
      <c r="AN590" s="23" t="n"/>
      <c r="AO590" s="23" t="n"/>
      <c r="AP590" s="23" t="n"/>
      <c r="AQ590" s="23" t="n"/>
      <c r="AT590" s="23">
        <f>tbl_MTG_Set[[#This Row],[Play Booster Sell Price CardMarket]]*tbl_MTG_Set[[#This Row],[Play Booster Expected Market Value]]/tbl_MTG_Set[[#This Row],[Play Boost Sealed Market Value]]</f>
        <v/>
      </c>
    </row>
    <row r="591" ht="15" customHeight="1" s="20">
      <c r="A591" s="19" t="n">
        <v>916</v>
      </c>
      <c r="B591" s="19" t="inlineStr">
        <is>
          <t>Magic Player Rewards 2002 PR2</t>
        </is>
      </c>
      <c r="C591" s="19" t="n">
        <v>6</v>
      </c>
      <c r="D591" s="28" t="n">
        <v>37257</v>
      </c>
      <c r="F591" s="19" t="inlineStr">
        <is>
          <t>en es fr de it pt ja ko ru 汉语 漢語</t>
        </is>
      </c>
      <c r="G591" s="19" t="n">
        <v>1778</v>
      </c>
      <c r="H591" s="19">
        <f>MONTH(NOW())+12*YEAR(NOW())-MONTH(tbl_MTG_Set[[#This Row],[Released On]])-12*YEAR(tbl_MTG_Set[[#This Row],[Released On]])</f>
        <v/>
      </c>
      <c r="I591" s="19">
        <f>_xlfn.xlookup(tbl_MTG_Set[[#This Row],[Type Name]], tbl_MTG_Set_Type[Set Type], tbl_MTG_Set_Type[Index], "(Set Type not found)")</f>
        <v/>
      </c>
      <c r="J591" s="19">
        <f>_xlfn.xlookup(tbl_MTG_Set[[#This Row],[Type Name]], tbl_MTG_Set_Type[Set Type], tbl_MTG_Set_Type[Buy Window Month Start], "(Set Type not found)")</f>
        <v/>
      </c>
      <c r="K591" s="28">
        <f>tbl_MTG_Set[[#This Row],[Released On]]+tbl_MTG_Set[[#This Row],[Buy Window Month Start]]*365.25/12</f>
        <v/>
      </c>
      <c r="L591" s="19">
        <f>_xlfn.xlookup(tbl_MTG_Set[[#This Row],[Type Name]], tbl_MTG_Set_Type[Set Type], tbl_MTG_Set_Type[Buy Window Month End], "(Set Type not found)", 0, 1)</f>
        <v/>
      </c>
      <c r="M591" s="28">
        <f>tbl_MTG_Set[[#This Row],[Released On]]+tbl_MTG_Set[[#This Row],[Buy Window Month End]]*365.25/12</f>
        <v/>
      </c>
      <c r="N591" s="28">
        <f>AND(NOW()&gt;=tbl_MTG_Set[[#This Row],[Buy Window Start]], NOW()&lt;=tbl_MTG_Set[[#This Row],[Buy Window End]])</f>
        <v/>
      </c>
      <c r="O591" s="19">
        <f>_xlfn.xlookup(tbl_MTG_Set[[#This Row],[Type Name]], tbl_MTG_Set_Type[Set Type], tbl_MTG_Set_Type[Heavy Printing Window Month Start], "(Set Type not found)", 0, 1)</f>
        <v/>
      </c>
      <c r="P591" s="28">
        <f>tbl_MTG_Set[[#This Row],[Released On]]+tbl_MTG_Set[[#This Row],[Heavy Printing Window Month Start]]*365.25/12</f>
        <v/>
      </c>
      <c r="Q591" s="19">
        <f>_xlfn.xlookup(tbl_MTG_Set[[#This Row],[Type Name]], tbl_MTG_Set_Type[Set Type], tbl_MTG_Set_Type[Heavy Printing Window Month End], "(Set Type not found)", 0, 1)</f>
        <v/>
      </c>
      <c r="R591" s="28">
        <f>tbl_MTG_Set[[#This Row],[Released On]]+tbl_MTG_Set[[#This Row],[Heavy Printing Window Month End]]*365.25/12</f>
        <v/>
      </c>
      <c r="S591" s="28">
        <f>AND(NOW()&gt;=tbl_MTG_Set[[#This Row],[Heavy Printing Window Start]], NOW()&lt;=tbl_MTG_Set[[#This Row],[Heavy Printing Window End]])</f>
        <v/>
      </c>
      <c r="T591" s="19">
        <f>_xlfn.xlookup(tbl_MTG_Set[[#This Row],[Type Name]], tbl_MTG_Set_Type[Set Type], tbl_MTG_Set_Type[Sell Window Month Start], "(Set Type not found)", 0, 1)</f>
        <v/>
      </c>
      <c r="U591" s="28">
        <f>tbl_MTG_Set[[#This Row],[Released On]]+tbl_MTG_Set[[#This Row],[Sell Window Month Start]]*365.25/12</f>
        <v/>
      </c>
      <c r="V591" s="19">
        <f>_xlfn.xlookup(tbl_MTG_Set[[#This Row],[Type Name]], tbl_MTG_Set_Type[Set Type], tbl_MTG_Set_Type[Sell Window Month End], "(Set Type not found)", 0, 1)</f>
        <v/>
      </c>
      <c r="W591" s="28">
        <f>tbl_MTG_Set[[#This Row],[Released On]]+tbl_MTG_Set[[#This Row],[Sell Window Month End]]*365.25/12</f>
        <v/>
      </c>
      <c r="X591" s="28">
        <f>AND(NOW()&gt;=tbl_MTG_Set[[#This Row],[Sell Window Start]], NOW()&lt;=tbl_MTG_Set[[#This Row],[Sell Window End]])</f>
        <v/>
      </c>
      <c r="AG591" s="23" t="n"/>
      <c r="AH591" s="23" t="n"/>
      <c r="AJ591" s="23">
        <f t="array" ref="AJ591:AJ591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591" s="23">
        <f t="array" ref="AK591:AK591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591" s="24">
        <f>_xlfn.xlookup(tbl_MTG_Set[[#This Row],[Play Booster Box Product Id]], tbl_Product[Product Id], tbl_Product[Pack Size])</f>
        <v/>
      </c>
      <c r="AM591" s="23">
        <f>(tbl_MTG_Set[[#This Row],[Play Booster Box Cost]]+v_Item_Shipping_Cost_In)/tbl_MTG_Set[[#This Row],[Play Booster Box Size]]</f>
        <v/>
      </c>
      <c r="AN591" s="23" t="n"/>
      <c r="AO591" s="23" t="n"/>
      <c r="AP591" s="23" t="n"/>
      <c r="AQ591" s="23" t="n"/>
      <c r="AT591" s="23">
        <f>tbl_MTG_Set[[#This Row],[Play Booster Sell Price CardMarket]]*tbl_MTG_Set[[#This Row],[Play Booster Expected Market Value]]/tbl_MTG_Set[[#This Row],[Play Boost Sealed Market Value]]</f>
        <v/>
      </c>
    </row>
    <row r="592" ht="15" customHeight="1" s="20">
      <c r="A592" s="19" t="n">
        <v>903</v>
      </c>
      <c r="B592" s="19" t="inlineStr">
        <is>
          <t>Magic Player Rewards 2003 P03</t>
        </is>
      </c>
      <c r="C592" s="19" t="n">
        <v>7</v>
      </c>
      <c r="D592" s="28" t="n">
        <v>37622</v>
      </c>
      <c r="F592" s="19" t="inlineStr">
        <is>
          <t>en es fr de it pt ja ko ru 汉语 漢語</t>
        </is>
      </c>
      <c r="G592" s="19" t="n">
        <v>1752</v>
      </c>
      <c r="H592" s="19">
        <f>MONTH(NOW())+12*YEAR(NOW())-MONTH(tbl_MTG_Set[[#This Row],[Released On]])-12*YEAR(tbl_MTG_Set[[#This Row],[Released On]])</f>
        <v/>
      </c>
      <c r="I592" s="19">
        <f>_xlfn.xlookup(tbl_MTG_Set[[#This Row],[Type Name]], tbl_MTG_Set_Type[Set Type], tbl_MTG_Set_Type[Index], "(Set Type not found)")</f>
        <v/>
      </c>
      <c r="J592" s="19">
        <f>_xlfn.xlookup(tbl_MTG_Set[[#This Row],[Type Name]], tbl_MTG_Set_Type[Set Type], tbl_MTG_Set_Type[Buy Window Month Start], "(Set Type not found)")</f>
        <v/>
      </c>
      <c r="K592" s="28">
        <f>tbl_MTG_Set[[#This Row],[Released On]]+tbl_MTG_Set[[#This Row],[Buy Window Month Start]]*365.25/12</f>
        <v/>
      </c>
      <c r="L592" s="19">
        <f>_xlfn.xlookup(tbl_MTG_Set[[#This Row],[Type Name]], tbl_MTG_Set_Type[Set Type], tbl_MTG_Set_Type[Buy Window Month End], "(Set Type not found)", 0, 1)</f>
        <v/>
      </c>
      <c r="M592" s="28">
        <f>tbl_MTG_Set[[#This Row],[Released On]]+tbl_MTG_Set[[#This Row],[Buy Window Month End]]*365.25/12</f>
        <v/>
      </c>
      <c r="N592" s="28">
        <f>AND(NOW()&gt;=tbl_MTG_Set[[#This Row],[Buy Window Start]], NOW()&lt;=tbl_MTG_Set[[#This Row],[Buy Window End]])</f>
        <v/>
      </c>
      <c r="O592" s="19">
        <f>_xlfn.xlookup(tbl_MTG_Set[[#This Row],[Type Name]], tbl_MTG_Set_Type[Set Type], tbl_MTG_Set_Type[Heavy Printing Window Month Start], "(Set Type not found)", 0, 1)</f>
        <v/>
      </c>
      <c r="P592" s="28">
        <f>tbl_MTG_Set[[#This Row],[Released On]]+tbl_MTG_Set[[#This Row],[Heavy Printing Window Month Start]]*365.25/12</f>
        <v/>
      </c>
      <c r="Q592" s="19">
        <f>_xlfn.xlookup(tbl_MTG_Set[[#This Row],[Type Name]], tbl_MTG_Set_Type[Set Type], tbl_MTG_Set_Type[Heavy Printing Window Month End], "(Set Type not found)", 0, 1)</f>
        <v/>
      </c>
      <c r="R592" s="28">
        <f>tbl_MTG_Set[[#This Row],[Released On]]+tbl_MTG_Set[[#This Row],[Heavy Printing Window Month End]]*365.25/12</f>
        <v/>
      </c>
      <c r="S592" s="28">
        <f>AND(NOW()&gt;=tbl_MTG_Set[[#This Row],[Heavy Printing Window Start]], NOW()&lt;=tbl_MTG_Set[[#This Row],[Heavy Printing Window End]])</f>
        <v/>
      </c>
      <c r="T592" s="19">
        <f>_xlfn.xlookup(tbl_MTG_Set[[#This Row],[Type Name]], tbl_MTG_Set_Type[Set Type], tbl_MTG_Set_Type[Sell Window Month Start], "(Set Type not found)", 0, 1)</f>
        <v/>
      </c>
      <c r="U592" s="28">
        <f>tbl_MTG_Set[[#This Row],[Released On]]+tbl_MTG_Set[[#This Row],[Sell Window Month Start]]*365.25/12</f>
        <v/>
      </c>
      <c r="V592" s="19">
        <f>_xlfn.xlookup(tbl_MTG_Set[[#This Row],[Type Name]], tbl_MTG_Set_Type[Set Type], tbl_MTG_Set_Type[Sell Window Month End], "(Set Type not found)", 0, 1)</f>
        <v/>
      </c>
      <c r="W592" s="28">
        <f>tbl_MTG_Set[[#This Row],[Released On]]+tbl_MTG_Set[[#This Row],[Sell Window Month End]]*365.25/12</f>
        <v/>
      </c>
      <c r="X592" s="28">
        <f>AND(NOW()&gt;=tbl_MTG_Set[[#This Row],[Sell Window Start]], NOW()&lt;=tbl_MTG_Set[[#This Row],[Sell Window End]])</f>
        <v/>
      </c>
      <c r="AG592" s="23" t="n"/>
      <c r="AH592" s="23" t="n"/>
      <c r="AJ592" s="23">
        <f t="array" ref="AJ592:AJ592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592" s="23">
        <f t="array" ref="AK592:AK592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592" s="24">
        <f>_xlfn.xlookup(tbl_MTG_Set[[#This Row],[Play Booster Box Product Id]], tbl_Product[Product Id], tbl_Product[Pack Size])</f>
        <v/>
      </c>
      <c r="AM592" s="23">
        <f>(tbl_MTG_Set[[#This Row],[Play Booster Box Cost]]+v_Item_Shipping_Cost_In)/tbl_MTG_Set[[#This Row],[Play Booster Box Size]]</f>
        <v/>
      </c>
      <c r="AN592" s="23" t="n"/>
      <c r="AO592" s="23" t="n"/>
      <c r="AP592" s="23" t="n"/>
      <c r="AQ592" s="23" t="n"/>
      <c r="AT592" s="23">
        <f>tbl_MTG_Set[[#This Row],[Play Booster Sell Price CardMarket]]*tbl_MTG_Set[[#This Row],[Play Booster Expected Market Value]]/tbl_MTG_Set[[#This Row],[Play Boost Sealed Market Value]]</f>
        <v/>
      </c>
    </row>
    <row r="593" ht="15" customHeight="1" s="20">
      <c r="A593" s="19" t="n">
        <v>888</v>
      </c>
      <c r="B593" s="19" t="inlineStr">
        <is>
          <t>Magic Player Rewards 2004 P04</t>
        </is>
      </c>
      <c r="C593" s="19" t="n">
        <v>6</v>
      </c>
      <c r="D593" s="28" t="n">
        <v>37987</v>
      </c>
      <c r="F593" s="19" t="inlineStr">
        <is>
          <t>en es fr de it pt ja ko ru 汉语 漢語</t>
        </is>
      </c>
      <c r="G593" s="19" t="n">
        <v>1722</v>
      </c>
      <c r="H593" s="19">
        <f>MONTH(NOW())+12*YEAR(NOW())-MONTH(tbl_MTG_Set[[#This Row],[Released On]])-12*YEAR(tbl_MTG_Set[[#This Row],[Released On]])</f>
        <v/>
      </c>
      <c r="I593" s="19">
        <f>_xlfn.xlookup(tbl_MTG_Set[[#This Row],[Type Name]], tbl_MTG_Set_Type[Set Type], tbl_MTG_Set_Type[Index], "(Set Type not found)")</f>
        <v/>
      </c>
      <c r="J593" s="19">
        <f>_xlfn.xlookup(tbl_MTG_Set[[#This Row],[Type Name]], tbl_MTG_Set_Type[Set Type], tbl_MTG_Set_Type[Buy Window Month Start], "(Set Type not found)")</f>
        <v/>
      </c>
      <c r="K593" s="28">
        <f>tbl_MTG_Set[[#This Row],[Released On]]+tbl_MTG_Set[[#This Row],[Buy Window Month Start]]*365.25/12</f>
        <v/>
      </c>
      <c r="L593" s="19">
        <f>_xlfn.xlookup(tbl_MTG_Set[[#This Row],[Type Name]], tbl_MTG_Set_Type[Set Type], tbl_MTG_Set_Type[Buy Window Month End], "(Set Type not found)", 0, 1)</f>
        <v/>
      </c>
      <c r="M593" s="28">
        <f>tbl_MTG_Set[[#This Row],[Released On]]+tbl_MTG_Set[[#This Row],[Buy Window Month End]]*365.25/12</f>
        <v/>
      </c>
      <c r="N593" s="28">
        <f>AND(NOW()&gt;=tbl_MTG_Set[[#This Row],[Buy Window Start]], NOW()&lt;=tbl_MTG_Set[[#This Row],[Buy Window End]])</f>
        <v/>
      </c>
      <c r="O593" s="19">
        <f>_xlfn.xlookup(tbl_MTG_Set[[#This Row],[Type Name]], tbl_MTG_Set_Type[Set Type], tbl_MTG_Set_Type[Heavy Printing Window Month Start], "(Set Type not found)", 0, 1)</f>
        <v/>
      </c>
      <c r="P593" s="28">
        <f>tbl_MTG_Set[[#This Row],[Released On]]+tbl_MTG_Set[[#This Row],[Heavy Printing Window Month Start]]*365.25/12</f>
        <v/>
      </c>
      <c r="Q593" s="19">
        <f>_xlfn.xlookup(tbl_MTG_Set[[#This Row],[Type Name]], tbl_MTG_Set_Type[Set Type], tbl_MTG_Set_Type[Heavy Printing Window Month End], "(Set Type not found)", 0, 1)</f>
        <v/>
      </c>
      <c r="R593" s="28">
        <f>tbl_MTG_Set[[#This Row],[Released On]]+tbl_MTG_Set[[#This Row],[Heavy Printing Window Month End]]*365.25/12</f>
        <v/>
      </c>
      <c r="S593" s="28">
        <f>AND(NOW()&gt;=tbl_MTG_Set[[#This Row],[Heavy Printing Window Start]], NOW()&lt;=tbl_MTG_Set[[#This Row],[Heavy Printing Window End]])</f>
        <v/>
      </c>
      <c r="T593" s="19">
        <f>_xlfn.xlookup(tbl_MTG_Set[[#This Row],[Type Name]], tbl_MTG_Set_Type[Set Type], tbl_MTG_Set_Type[Sell Window Month Start], "(Set Type not found)", 0, 1)</f>
        <v/>
      </c>
      <c r="U593" s="28">
        <f>tbl_MTG_Set[[#This Row],[Released On]]+tbl_MTG_Set[[#This Row],[Sell Window Month Start]]*365.25/12</f>
        <v/>
      </c>
      <c r="V593" s="19">
        <f>_xlfn.xlookup(tbl_MTG_Set[[#This Row],[Type Name]], tbl_MTG_Set_Type[Set Type], tbl_MTG_Set_Type[Sell Window Month End], "(Set Type not found)", 0, 1)</f>
        <v/>
      </c>
      <c r="W593" s="28">
        <f>tbl_MTG_Set[[#This Row],[Released On]]+tbl_MTG_Set[[#This Row],[Sell Window Month End]]*365.25/12</f>
        <v/>
      </c>
      <c r="X593" s="28">
        <f>AND(NOW()&gt;=tbl_MTG_Set[[#This Row],[Sell Window Start]], NOW()&lt;=tbl_MTG_Set[[#This Row],[Sell Window End]])</f>
        <v/>
      </c>
      <c r="AG593" s="23" t="n"/>
      <c r="AH593" s="23" t="n"/>
      <c r="AJ593" s="23">
        <f t="array" ref="AJ593:AJ593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593" s="23">
        <f t="array" ref="AK593:AK593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593" s="24">
        <f>_xlfn.xlookup(tbl_MTG_Set[[#This Row],[Play Booster Box Product Id]], tbl_Product[Product Id], tbl_Product[Pack Size])</f>
        <v/>
      </c>
      <c r="AM593" s="23">
        <f>(tbl_MTG_Set[[#This Row],[Play Booster Box Cost]]+v_Item_Shipping_Cost_In)/tbl_MTG_Set[[#This Row],[Play Booster Box Size]]</f>
        <v/>
      </c>
      <c r="AN593" s="23" t="n"/>
      <c r="AO593" s="23" t="n"/>
      <c r="AP593" s="23" t="n"/>
      <c r="AQ593" s="23" t="n"/>
      <c r="AT593" s="23">
        <f>tbl_MTG_Set[[#This Row],[Play Booster Sell Price CardMarket]]*tbl_MTG_Set[[#This Row],[Play Booster Expected Market Value]]/tbl_MTG_Set[[#This Row],[Play Boost Sealed Market Value]]</f>
        <v/>
      </c>
    </row>
    <row r="594" ht="15" customHeight="1" s="20">
      <c r="A594" s="19" t="n">
        <v>875</v>
      </c>
      <c r="B594" s="19" t="inlineStr">
        <is>
          <t>Magic Player Rewards 2005 P05</t>
        </is>
      </c>
      <c r="C594" s="19" t="n">
        <v>6</v>
      </c>
      <c r="D594" s="28" t="n">
        <v>38353</v>
      </c>
      <c r="F594" s="19" t="inlineStr">
        <is>
          <t>en es fr de it pt ja ko ru 汉语 漢語</t>
        </is>
      </c>
      <c r="G594" s="19" t="n">
        <v>1696</v>
      </c>
      <c r="H594" s="19">
        <f>MONTH(NOW())+12*YEAR(NOW())-MONTH(tbl_MTG_Set[[#This Row],[Released On]])-12*YEAR(tbl_MTG_Set[[#This Row],[Released On]])</f>
        <v/>
      </c>
      <c r="I594" s="19">
        <f>_xlfn.xlookup(tbl_MTG_Set[[#This Row],[Type Name]], tbl_MTG_Set_Type[Set Type], tbl_MTG_Set_Type[Index], "(Set Type not found)")</f>
        <v/>
      </c>
      <c r="J594" s="19">
        <f>_xlfn.xlookup(tbl_MTG_Set[[#This Row],[Type Name]], tbl_MTG_Set_Type[Set Type], tbl_MTG_Set_Type[Buy Window Month Start], "(Set Type not found)")</f>
        <v/>
      </c>
      <c r="K594" s="28">
        <f>tbl_MTG_Set[[#This Row],[Released On]]+tbl_MTG_Set[[#This Row],[Buy Window Month Start]]*365.25/12</f>
        <v/>
      </c>
      <c r="L594" s="19">
        <f>_xlfn.xlookup(tbl_MTG_Set[[#This Row],[Type Name]], tbl_MTG_Set_Type[Set Type], tbl_MTG_Set_Type[Buy Window Month End], "(Set Type not found)", 0, 1)</f>
        <v/>
      </c>
      <c r="M594" s="28">
        <f>tbl_MTG_Set[[#This Row],[Released On]]+tbl_MTG_Set[[#This Row],[Buy Window Month End]]*365.25/12</f>
        <v/>
      </c>
      <c r="N594" s="28">
        <f>AND(NOW()&gt;=tbl_MTG_Set[[#This Row],[Buy Window Start]], NOW()&lt;=tbl_MTG_Set[[#This Row],[Buy Window End]])</f>
        <v/>
      </c>
      <c r="O594" s="19">
        <f>_xlfn.xlookup(tbl_MTG_Set[[#This Row],[Type Name]], tbl_MTG_Set_Type[Set Type], tbl_MTG_Set_Type[Heavy Printing Window Month Start], "(Set Type not found)", 0, 1)</f>
        <v/>
      </c>
      <c r="P594" s="28">
        <f>tbl_MTG_Set[[#This Row],[Released On]]+tbl_MTG_Set[[#This Row],[Heavy Printing Window Month Start]]*365.25/12</f>
        <v/>
      </c>
      <c r="Q594" s="19">
        <f>_xlfn.xlookup(tbl_MTG_Set[[#This Row],[Type Name]], tbl_MTG_Set_Type[Set Type], tbl_MTG_Set_Type[Heavy Printing Window Month End], "(Set Type not found)", 0, 1)</f>
        <v/>
      </c>
      <c r="R594" s="28">
        <f>tbl_MTG_Set[[#This Row],[Released On]]+tbl_MTG_Set[[#This Row],[Heavy Printing Window Month End]]*365.25/12</f>
        <v/>
      </c>
      <c r="S594" s="28">
        <f>AND(NOW()&gt;=tbl_MTG_Set[[#This Row],[Heavy Printing Window Start]], NOW()&lt;=tbl_MTG_Set[[#This Row],[Heavy Printing Window End]])</f>
        <v/>
      </c>
      <c r="T594" s="19">
        <f>_xlfn.xlookup(tbl_MTG_Set[[#This Row],[Type Name]], tbl_MTG_Set_Type[Set Type], tbl_MTG_Set_Type[Sell Window Month Start], "(Set Type not found)", 0, 1)</f>
        <v/>
      </c>
      <c r="U594" s="28">
        <f>tbl_MTG_Set[[#This Row],[Released On]]+tbl_MTG_Set[[#This Row],[Sell Window Month Start]]*365.25/12</f>
        <v/>
      </c>
      <c r="V594" s="19">
        <f>_xlfn.xlookup(tbl_MTG_Set[[#This Row],[Type Name]], tbl_MTG_Set_Type[Set Type], tbl_MTG_Set_Type[Sell Window Month End], "(Set Type not found)", 0, 1)</f>
        <v/>
      </c>
      <c r="W594" s="28">
        <f>tbl_MTG_Set[[#This Row],[Released On]]+tbl_MTG_Set[[#This Row],[Sell Window Month End]]*365.25/12</f>
        <v/>
      </c>
      <c r="X594" s="28">
        <f>AND(NOW()&gt;=tbl_MTG_Set[[#This Row],[Sell Window Start]], NOW()&lt;=tbl_MTG_Set[[#This Row],[Sell Window End]])</f>
        <v/>
      </c>
      <c r="AG594" s="23" t="n"/>
      <c r="AH594" s="23" t="n"/>
      <c r="AJ594" s="23">
        <f t="array" ref="AJ594:AJ594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594" s="23">
        <f t="array" ref="AK594:AK594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594" s="24">
        <f>_xlfn.xlookup(tbl_MTG_Set[[#This Row],[Play Booster Box Product Id]], tbl_Product[Product Id], tbl_Product[Pack Size])</f>
        <v/>
      </c>
      <c r="AM594" s="23">
        <f>(tbl_MTG_Set[[#This Row],[Play Booster Box Cost]]+v_Item_Shipping_Cost_In)/tbl_MTG_Set[[#This Row],[Play Booster Box Size]]</f>
        <v/>
      </c>
      <c r="AN594" s="23" t="n"/>
      <c r="AO594" s="23" t="n"/>
      <c r="AP594" s="23" t="n"/>
      <c r="AQ594" s="23" t="n"/>
      <c r="AT594" s="23">
        <f>tbl_MTG_Set[[#This Row],[Play Booster Sell Price CardMarket]]*tbl_MTG_Set[[#This Row],[Play Booster Expected Market Value]]/tbl_MTG_Set[[#This Row],[Play Boost Sealed Market Value]]</f>
        <v/>
      </c>
    </row>
    <row r="595" ht="15" customHeight="1" s="20">
      <c r="A595" s="19" t="n">
        <v>860</v>
      </c>
      <c r="B595" s="19" t="inlineStr">
        <is>
          <t>Magic Player Rewards 2006 P06</t>
        </is>
      </c>
      <c r="C595" s="19" t="n">
        <v>7</v>
      </c>
      <c r="D595" s="28" t="n">
        <v>38718</v>
      </c>
      <c r="F595" s="19" t="inlineStr">
        <is>
          <t>en es fr de it pt ja ko ru 汉语 漢語</t>
        </is>
      </c>
      <c r="G595" s="19" t="n">
        <v>1666</v>
      </c>
      <c r="H595" s="19">
        <f>MONTH(NOW())+12*YEAR(NOW())-MONTH(tbl_MTG_Set[[#This Row],[Released On]])-12*YEAR(tbl_MTG_Set[[#This Row],[Released On]])</f>
        <v/>
      </c>
      <c r="I595" s="19">
        <f>_xlfn.xlookup(tbl_MTG_Set[[#This Row],[Type Name]], tbl_MTG_Set_Type[Set Type], tbl_MTG_Set_Type[Index], "(Set Type not found)")</f>
        <v/>
      </c>
      <c r="J595" s="19">
        <f>_xlfn.xlookup(tbl_MTG_Set[[#This Row],[Type Name]], tbl_MTG_Set_Type[Set Type], tbl_MTG_Set_Type[Buy Window Month Start], "(Set Type not found)")</f>
        <v/>
      </c>
      <c r="K595" s="28">
        <f>tbl_MTG_Set[[#This Row],[Released On]]+tbl_MTG_Set[[#This Row],[Buy Window Month Start]]*365.25/12</f>
        <v/>
      </c>
      <c r="L595" s="19">
        <f>_xlfn.xlookup(tbl_MTG_Set[[#This Row],[Type Name]], tbl_MTG_Set_Type[Set Type], tbl_MTG_Set_Type[Buy Window Month End], "(Set Type not found)", 0, 1)</f>
        <v/>
      </c>
      <c r="M595" s="28">
        <f>tbl_MTG_Set[[#This Row],[Released On]]+tbl_MTG_Set[[#This Row],[Buy Window Month End]]*365.25/12</f>
        <v/>
      </c>
      <c r="N595" s="28">
        <f>AND(NOW()&gt;=tbl_MTG_Set[[#This Row],[Buy Window Start]], NOW()&lt;=tbl_MTG_Set[[#This Row],[Buy Window End]])</f>
        <v/>
      </c>
      <c r="O595" s="19">
        <f>_xlfn.xlookup(tbl_MTG_Set[[#This Row],[Type Name]], tbl_MTG_Set_Type[Set Type], tbl_MTG_Set_Type[Heavy Printing Window Month Start], "(Set Type not found)", 0, 1)</f>
        <v/>
      </c>
      <c r="P595" s="28">
        <f>tbl_MTG_Set[[#This Row],[Released On]]+tbl_MTG_Set[[#This Row],[Heavy Printing Window Month Start]]*365.25/12</f>
        <v/>
      </c>
      <c r="Q595" s="19">
        <f>_xlfn.xlookup(tbl_MTG_Set[[#This Row],[Type Name]], tbl_MTG_Set_Type[Set Type], tbl_MTG_Set_Type[Heavy Printing Window Month End], "(Set Type not found)", 0, 1)</f>
        <v/>
      </c>
      <c r="R595" s="28">
        <f>tbl_MTG_Set[[#This Row],[Released On]]+tbl_MTG_Set[[#This Row],[Heavy Printing Window Month End]]*365.25/12</f>
        <v/>
      </c>
      <c r="S595" s="28">
        <f>AND(NOW()&gt;=tbl_MTG_Set[[#This Row],[Heavy Printing Window Start]], NOW()&lt;=tbl_MTG_Set[[#This Row],[Heavy Printing Window End]])</f>
        <v/>
      </c>
      <c r="T595" s="19">
        <f>_xlfn.xlookup(tbl_MTG_Set[[#This Row],[Type Name]], tbl_MTG_Set_Type[Set Type], tbl_MTG_Set_Type[Sell Window Month Start], "(Set Type not found)", 0, 1)</f>
        <v/>
      </c>
      <c r="U595" s="28">
        <f>tbl_MTG_Set[[#This Row],[Released On]]+tbl_MTG_Set[[#This Row],[Sell Window Month Start]]*365.25/12</f>
        <v/>
      </c>
      <c r="V595" s="19">
        <f>_xlfn.xlookup(tbl_MTG_Set[[#This Row],[Type Name]], tbl_MTG_Set_Type[Set Type], tbl_MTG_Set_Type[Sell Window Month End], "(Set Type not found)", 0, 1)</f>
        <v/>
      </c>
      <c r="W595" s="28">
        <f>tbl_MTG_Set[[#This Row],[Released On]]+tbl_MTG_Set[[#This Row],[Sell Window Month End]]*365.25/12</f>
        <v/>
      </c>
      <c r="X595" s="28">
        <f>AND(NOW()&gt;=tbl_MTG_Set[[#This Row],[Sell Window Start]], NOW()&lt;=tbl_MTG_Set[[#This Row],[Sell Window End]])</f>
        <v/>
      </c>
      <c r="AG595" s="23" t="n"/>
      <c r="AH595" s="23" t="n"/>
      <c r="AJ595" s="23">
        <f t="array" ref="AJ595:AJ595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595" s="23">
        <f t="array" ref="AK595:AK595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595" s="24">
        <f>_xlfn.xlookup(tbl_MTG_Set[[#This Row],[Play Booster Box Product Id]], tbl_Product[Product Id], tbl_Product[Pack Size])</f>
        <v/>
      </c>
      <c r="AM595" s="23">
        <f>(tbl_MTG_Set[[#This Row],[Play Booster Box Cost]]+v_Item_Shipping_Cost_In)/tbl_MTG_Set[[#This Row],[Play Booster Box Size]]</f>
        <v/>
      </c>
      <c r="AN595" s="23" t="n"/>
      <c r="AO595" s="23" t="n"/>
      <c r="AP595" s="23" t="n"/>
      <c r="AQ595" s="23" t="n"/>
      <c r="AT595" s="23">
        <f>tbl_MTG_Set[[#This Row],[Play Booster Sell Price CardMarket]]*tbl_MTG_Set[[#This Row],[Play Booster Expected Market Value]]/tbl_MTG_Set[[#This Row],[Play Boost Sealed Market Value]]</f>
        <v/>
      </c>
    </row>
    <row r="596" ht="15" customHeight="1" s="20">
      <c r="A596" s="19" t="n">
        <v>839</v>
      </c>
      <c r="B596" s="19" t="inlineStr">
        <is>
          <t>Magic Player Rewards 2007 P07</t>
        </is>
      </c>
      <c r="C596" s="19" t="n">
        <v>7</v>
      </c>
      <c r="D596" s="28" t="n">
        <v>39083</v>
      </c>
      <c r="F596" s="19" t="inlineStr">
        <is>
          <t>en es fr de it pt ja ko ru 汉语 漢語</t>
        </is>
      </c>
      <c r="G596" s="19" t="n">
        <v>1624</v>
      </c>
      <c r="H596" s="19">
        <f>MONTH(NOW())+12*YEAR(NOW())-MONTH(tbl_MTG_Set[[#This Row],[Released On]])-12*YEAR(tbl_MTG_Set[[#This Row],[Released On]])</f>
        <v/>
      </c>
      <c r="I596" s="19">
        <f>_xlfn.xlookup(tbl_MTG_Set[[#This Row],[Type Name]], tbl_MTG_Set_Type[Set Type], tbl_MTG_Set_Type[Index], "(Set Type not found)")</f>
        <v/>
      </c>
      <c r="J596" s="19">
        <f>_xlfn.xlookup(tbl_MTG_Set[[#This Row],[Type Name]], tbl_MTG_Set_Type[Set Type], tbl_MTG_Set_Type[Buy Window Month Start], "(Set Type not found)")</f>
        <v/>
      </c>
      <c r="K596" s="28">
        <f>tbl_MTG_Set[[#This Row],[Released On]]+tbl_MTG_Set[[#This Row],[Buy Window Month Start]]*365.25/12</f>
        <v/>
      </c>
      <c r="L596" s="19">
        <f>_xlfn.xlookup(tbl_MTG_Set[[#This Row],[Type Name]], tbl_MTG_Set_Type[Set Type], tbl_MTG_Set_Type[Buy Window Month End], "(Set Type not found)", 0, 1)</f>
        <v/>
      </c>
      <c r="M596" s="28">
        <f>tbl_MTG_Set[[#This Row],[Released On]]+tbl_MTG_Set[[#This Row],[Buy Window Month End]]*365.25/12</f>
        <v/>
      </c>
      <c r="N596" s="28">
        <f>AND(NOW()&gt;=tbl_MTG_Set[[#This Row],[Buy Window Start]], NOW()&lt;=tbl_MTG_Set[[#This Row],[Buy Window End]])</f>
        <v/>
      </c>
      <c r="O596" s="19">
        <f>_xlfn.xlookup(tbl_MTG_Set[[#This Row],[Type Name]], tbl_MTG_Set_Type[Set Type], tbl_MTG_Set_Type[Heavy Printing Window Month Start], "(Set Type not found)", 0, 1)</f>
        <v/>
      </c>
      <c r="P596" s="28">
        <f>tbl_MTG_Set[[#This Row],[Released On]]+tbl_MTG_Set[[#This Row],[Heavy Printing Window Month Start]]*365.25/12</f>
        <v/>
      </c>
      <c r="Q596" s="19">
        <f>_xlfn.xlookup(tbl_MTG_Set[[#This Row],[Type Name]], tbl_MTG_Set_Type[Set Type], tbl_MTG_Set_Type[Heavy Printing Window Month End], "(Set Type not found)", 0, 1)</f>
        <v/>
      </c>
      <c r="R596" s="28">
        <f>tbl_MTG_Set[[#This Row],[Released On]]+tbl_MTG_Set[[#This Row],[Heavy Printing Window Month End]]*365.25/12</f>
        <v/>
      </c>
      <c r="S596" s="28">
        <f>AND(NOW()&gt;=tbl_MTG_Set[[#This Row],[Heavy Printing Window Start]], NOW()&lt;=tbl_MTG_Set[[#This Row],[Heavy Printing Window End]])</f>
        <v/>
      </c>
      <c r="T596" s="19">
        <f>_xlfn.xlookup(tbl_MTG_Set[[#This Row],[Type Name]], tbl_MTG_Set_Type[Set Type], tbl_MTG_Set_Type[Sell Window Month Start], "(Set Type not found)", 0, 1)</f>
        <v/>
      </c>
      <c r="U596" s="28">
        <f>tbl_MTG_Set[[#This Row],[Released On]]+tbl_MTG_Set[[#This Row],[Sell Window Month Start]]*365.25/12</f>
        <v/>
      </c>
      <c r="V596" s="19">
        <f>_xlfn.xlookup(tbl_MTG_Set[[#This Row],[Type Name]], tbl_MTG_Set_Type[Set Type], tbl_MTG_Set_Type[Sell Window Month End], "(Set Type not found)", 0, 1)</f>
        <v/>
      </c>
      <c r="W596" s="28">
        <f>tbl_MTG_Set[[#This Row],[Released On]]+tbl_MTG_Set[[#This Row],[Sell Window Month End]]*365.25/12</f>
        <v/>
      </c>
      <c r="X596" s="28">
        <f>AND(NOW()&gt;=tbl_MTG_Set[[#This Row],[Sell Window Start]], NOW()&lt;=tbl_MTG_Set[[#This Row],[Sell Window End]])</f>
        <v/>
      </c>
      <c r="AG596" s="23" t="n"/>
      <c r="AH596" s="23" t="n"/>
      <c r="AJ596" s="23">
        <f t="array" ref="AJ596:AJ596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596" s="23">
        <f t="array" ref="AK596:AK596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596" s="24">
        <f>_xlfn.xlookup(tbl_MTG_Set[[#This Row],[Play Booster Box Product Id]], tbl_Product[Product Id], tbl_Product[Pack Size])</f>
        <v/>
      </c>
      <c r="AM596" s="23">
        <f>(tbl_MTG_Set[[#This Row],[Play Booster Box Cost]]+v_Item_Shipping_Cost_In)/tbl_MTG_Set[[#This Row],[Play Booster Box Size]]</f>
        <v/>
      </c>
      <c r="AN596" s="23" t="n"/>
      <c r="AO596" s="23" t="n"/>
      <c r="AP596" s="23" t="n"/>
      <c r="AQ596" s="23" t="n"/>
      <c r="AT596" s="23">
        <f>tbl_MTG_Set[[#This Row],[Play Booster Sell Price CardMarket]]*tbl_MTG_Set[[#This Row],[Play Booster Expected Market Value]]/tbl_MTG_Set[[#This Row],[Play Boost Sealed Market Value]]</f>
        <v/>
      </c>
    </row>
    <row r="597" ht="15" customHeight="1" s="20">
      <c r="A597" s="19" t="n">
        <v>819</v>
      </c>
      <c r="B597" s="19" t="inlineStr">
        <is>
          <t>Magic Player Rewards 2008 P08</t>
        </is>
      </c>
      <c r="C597" s="19" t="n">
        <v>7</v>
      </c>
      <c r="D597" s="28" t="n">
        <v>39448</v>
      </c>
      <c r="F597" s="19" t="inlineStr">
        <is>
          <t>en es fr de it pt ja ko ru 汉语 漢語</t>
        </is>
      </c>
      <c r="G597" s="19" t="n">
        <v>1584</v>
      </c>
      <c r="H597" s="19">
        <f>MONTH(NOW())+12*YEAR(NOW())-MONTH(tbl_MTG_Set[[#This Row],[Released On]])-12*YEAR(tbl_MTG_Set[[#This Row],[Released On]])</f>
        <v/>
      </c>
      <c r="I597" s="19">
        <f>_xlfn.xlookup(tbl_MTG_Set[[#This Row],[Type Name]], tbl_MTG_Set_Type[Set Type], tbl_MTG_Set_Type[Index], "(Set Type not found)")</f>
        <v/>
      </c>
      <c r="J597" s="19">
        <f>_xlfn.xlookup(tbl_MTG_Set[[#This Row],[Type Name]], tbl_MTG_Set_Type[Set Type], tbl_MTG_Set_Type[Buy Window Month Start], "(Set Type not found)")</f>
        <v/>
      </c>
      <c r="K597" s="28">
        <f>tbl_MTG_Set[[#This Row],[Released On]]+tbl_MTG_Set[[#This Row],[Buy Window Month Start]]*365.25/12</f>
        <v/>
      </c>
      <c r="L597" s="19">
        <f>_xlfn.xlookup(tbl_MTG_Set[[#This Row],[Type Name]], tbl_MTG_Set_Type[Set Type], tbl_MTG_Set_Type[Buy Window Month End], "(Set Type not found)", 0, 1)</f>
        <v/>
      </c>
      <c r="M597" s="28">
        <f>tbl_MTG_Set[[#This Row],[Released On]]+tbl_MTG_Set[[#This Row],[Buy Window Month End]]*365.25/12</f>
        <v/>
      </c>
      <c r="N597" s="28">
        <f>AND(NOW()&gt;=tbl_MTG_Set[[#This Row],[Buy Window Start]], NOW()&lt;=tbl_MTG_Set[[#This Row],[Buy Window End]])</f>
        <v/>
      </c>
      <c r="O597" s="19">
        <f>_xlfn.xlookup(tbl_MTG_Set[[#This Row],[Type Name]], tbl_MTG_Set_Type[Set Type], tbl_MTG_Set_Type[Heavy Printing Window Month Start], "(Set Type not found)", 0, 1)</f>
        <v/>
      </c>
      <c r="P597" s="28">
        <f>tbl_MTG_Set[[#This Row],[Released On]]+tbl_MTG_Set[[#This Row],[Heavy Printing Window Month Start]]*365.25/12</f>
        <v/>
      </c>
      <c r="Q597" s="19">
        <f>_xlfn.xlookup(tbl_MTG_Set[[#This Row],[Type Name]], tbl_MTG_Set_Type[Set Type], tbl_MTG_Set_Type[Heavy Printing Window Month End], "(Set Type not found)", 0, 1)</f>
        <v/>
      </c>
      <c r="R597" s="28">
        <f>tbl_MTG_Set[[#This Row],[Released On]]+tbl_MTG_Set[[#This Row],[Heavy Printing Window Month End]]*365.25/12</f>
        <v/>
      </c>
      <c r="S597" s="28">
        <f>AND(NOW()&gt;=tbl_MTG_Set[[#This Row],[Heavy Printing Window Start]], NOW()&lt;=tbl_MTG_Set[[#This Row],[Heavy Printing Window End]])</f>
        <v/>
      </c>
      <c r="T597" s="19">
        <f>_xlfn.xlookup(tbl_MTG_Set[[#This Row],[Type Name]], tbl_MTG_Set_Type[Set Type], tbl_MTG_Set_Type[Sell Window Month Start], "(Set Type not found)", 0, 1)</f>
        <v/>
      </c>
      <c r="U597" s="28">
        <f>tbl_MTG_Set[[#This Row],[Released On]]+tbl_MTG_Set[[#This Row],[Sell Window Month Start]]*365.25/12</f>
        <v/>
      </c>
      <c r="V597" s="19">
        <f>_xlfn.xlookup(tbl_MTG_Set[[#This Row],[Type Name]], tbl_MTG_Set_Type[Set Type], tbl_MTG_Set_Type[Sell Window Month End], "(Set Type not found)", 0, 1)</f>
        <v/>
      </c>
      <c r="W597" s="28">
        <f>tbl_MTG_Set[[#This Row],[Released On]]+tbl_MTG_Set[[#This Row],[Sell Window Month End]]*365.25/12</f>
        <v/>
      </c>
      <c r="X597" s="28">
        <f>AND(NOW()&gt;=tbl_MTG_Set[[#This Row],[Sell Window Start]], NOW()&lt;=tbl_MTG_Set[[#This Row],[Sell Window End]])</f>
        <v/>
      </c>
      <c r="AG597" s="23" t="n"/>
      <c r="AH597" s="23" t="n"/>
      <c r="AJ597" s="23">
        <f t="array" ref="AJ597:AJ597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597" s="23">
        <f t="array" ref="AK597:AK597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597" s="24">
        <f>_xlfn.xlookup(tbl_MTG_Set[[#This Row],[Play Booster Box Product Id]], tbl_Product[Product Id], tbl_Product[Pack Size])</f>
        <v/>
      </c>
      <c r="AM597" s="23">
        <f>(tbl_MTG_Set[[#This Row],[Play Booster Box Cost]]+v_Item_Shipping_Cost_In)/tbl_MTG_Set[[#This Row],[Play Booster Box Size]]</f>
        <v/>
      </c>
      <c r="AN597" s="23" t="n"/>
      <c r="AO597" s="23" t="n"/>
      <c r="AP597" s="23" t="n"/>
      <c r="AQ597" s="23" t="n"/>
      <c r="AT597" s="23">
        <f>tbl_MTG_Set[[#This Row],[Play Booster Sell Price CardMarket]]*tbl_MTG_Set[[#This Row],[Play Booster Expected Market Value]]/tbl_MTG_Set[[#This Row],[Play Boost Sealed Market Value]]</f>
        <v/>
      </c>
    </row>
    <row r="598" ht="15" customHeight="1" s="20">
      <c r="A598" s="19" t="n">
        <v>799</v>
      </c>
      <c r="B598" s="19" t="inlineStr">
        <is>
          <t>Magic Player Rewards 2009 P09</t>
        </is>
      </c>
      <c r="C598" s="19" t="n">
        <v>13</v>
      </c>
      <c r="D598" s="28" t="n">
        <v>39814</v>
      </c>
      <c r="F598" s="19" t="inlineStr">
        <is>
          <t>en es fr de it pt ja ko ru 汉语 漢語</t>
        </is>
      </c>
      <c r="G598" s="19" t="n">
        <v>1544</v>
      </c>
      <c r="H598" s="19">
        <f>MONTH(NOW())+12*YEAR(NOW())-MONTH(tbl_MTG_Set[[#This Row],[Released On]])-12*YEAR(tbl_MTG_Set[[#This Row],[Released On]])</f>
        <v/>
      </c>
      <c r="I598" s="19">
        <f>_xlfn.xlookup(tbl_MTG_Set[[#This Row],[Type Name]], tbl_MTG_Set_Type[Set Type], tbl_MTG_Set_Type[Index], "(Set Type not found)")</f>
        <v/>
      </c>
      <c r="J598" s="19">
        <f>_xlfn.xlookup(tbl_MTG_Set[[#This Row],[Type Name]], tbl_MTG_Set_Type[Set Type], tbl_MTG_Set_Type[Buy Window Month Start], "(Set Type not found)")</f>
        <v/>
      </c>
      <c r="K598" s="28">
        <f>tbl_MTG_Set[[#This Row],[Released On]]+tbl_MTG_Set[[#This Row],[Buy Window Month Start]]*365.25/12</f>
        <v/>
      </c>
      <c r="L598" s="19">
        <f>_xlfn.xlookup(tbl_MTG_Set[[#This Row],[Type Name]], tbl_MTG_Set_Type[Set Type], tbl_MTG_Set_Type[Buy Window Month End], "(Set Type not found)", 0, 1)</f>
        <v/>
      </c>
      <c r="M598" s="28">
        <f>tbl_MTG_Set[[#This Row],[Released On]]+tbl_MTG_Set[[#This Row],[Buy Window Month End]]*365.25/12</f>
        <v/>
      </c>
      <c r="N598" s="28">
        <f>AND(NOW()&gt;=tbl_MTG_Set[[#This Row],[Buy Window Start]], NOW()&lt;=tbl_MTG_Set[[#This Row],[Buy Window End]])</f>
        <v/>
      </c>
      <c r="O598" s="19">
        <f>_xlfn.xlookup(tbl_MTG_Set[[#This Row],[Type Name]], tbl_MTG_Set_Type[Set Type], tbl_MTG_Set_Type[Heavy Printing Window Month Start], "(Set Type not found)", 0, 1)</f>
        <v/>
      </c>
      <c r="P598" s="28">
        <f>tbl_MTG_Set[[#This Row],[Released On]]+tbl_MTG_Set[[#This Row],[Heavy Printing Window Month Start]]*365.25/12</f>
        <v/>
      </c>
      <c r="Q598" s="19">
        <f>_xlfn.xlookup(tbl_MTG_Set[[#This Row],[Type Name]], tbl_MTG_Set_Type[Set Type], tbl_MTG_Set_Type[Heavy Printing Window Month End], "(Set Type not found)", 0, 1)</f>
        <v/>
      </c>
      <c r="R598" s="28">
        <f>tbl_MTG_Set[[#This Row],[Released On]]+tbl_MTG_Set[[#This Row],[Heavy Printing Window Month End]]*365.25/12</f>
        <v/>
      </c>
      <c r="S598" s="28">
        <f>AND(NOW()&gt;=tbl_MTG_Set[[#This Row],[Heavy Printing Window Start]], NOW()&lt;=tbl_MTG_Set[[#This Row],[Heavy Printing Window End]])</f>
        <v/>
      </c>
      <c r="T598" s="19">
        <f>_xlfn.xlookup(tbl_MTG_Set[[#This Row],[Type Name]], tbl_MTG_Set_Type[Set Type], tbl_MTG_Set_Type[Sell Window Month Start], "(Set Type not found)", 0, 1)</f>
        <v/>
      </c>
      <c r="U598" s="28">
        <f>tbl_MTG_Set[[#This Row],[Released On]]+tbl_MTG_Set[[#This Row],[Sell Window Month Start]]*365.25/12</f>
        <v/>
      </c>
      <c r="V598" s="19">
        <f>_xlfn.xlookup(tbl_MTG_Set[[#This Row],[Type Name]], tbl_MTG_Set_Type[Set Type], tbl_MTG_Set_Type[Sell Window Month End], "(Set Type not found)", 0, 1)</f>
        <v/>
      </c>
      <c r="W598" s="28">
        <f>tbl_MTG_Set[[#This Row],[Released On]]+tbl_MTG_Set[[#This Row],[Sell Window Month End]]*365.25/12</f>
        <v/>
      </c>
      <c r="X598" s="28">
        <f>AND(NOW()&gt;=tbl_MTG_Set[[#This Row],[Sell Window Start]], NOW()&lt;=tbl_MTG_Set[[#This Row],[Sell Window End]])</f>
        <v/>
      </c>
      <c r="AG598" s="23" t="n"/>
      <c r="AH598" s="23" t="n"/>
      <c r="AJ598" s="23">
        <f t="array" ref="AJ598:AJ598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598" s="23">
        <f t="array" ref="AK598:AK598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598" s="24">
        <f>_xlfn.xlookup(tbl_MTG_Set[[#This Row],[Play Booster Box Product Id]], tbl_Product[Product Id], tbl_Product[Pack Size])</f>
        <v/>
      </c>
      <c r="AM598" s="23">
        <f>(tbl_MTG_Set[[#This Row],[Play Booster Box Cost]]+v_Item_Shipping_Cost_In)/tbl_MTG_Set[[#This Row],[Play Booster Box Size]]</f>
        <v/>
      </c>
      <c r="AN598" s="23" t="n"/>
      <c r="AO598" s="23" t="n"/>
      <c r="AP598" s="23" t="n"/>
      <c r="AQ598" s="23" t="n"/>
      <c r="AT598" s="23">
        <f>tbl_MTG_Set[[#This Row],[Play Booster Sell Price CardMarket]]*tbl_MTG_Set[[#This Row],[Play Booster Expected Market Value]]/tbl_MTG_Set[[#This Row],[Play Boost Sealed Market Value]]</f>
        <v/>
      </c>
    </row>
    <row r="599" ht="15" customHeight="1" s="20">
      <c r="A599" s="19" t="n">
        <v>770</v>
      </c>
      <c r="B599" s="19" t="inlineStr">
        <is>
          <t>Magic Player Rewards 2010 P10</t>
        </is>
      </c>
      <c r="C599" s="19" t="n">
        <v>13</v>
      </c>
      <c r="D599" s="28" t="n">
        <v>40179</v>
      </c>
      <c r="F599" s="19" t="inlineStr">
        <is>
          <t>en es fr de it pt ja ko ru 汉语 漢語</t>
        </is>
      </c>
      <c r="G599" s="19" t="n">
        <v>1486</v>
      </c>
      <c r="H599" s="19">
        <f>MONTH(NOW())+12*YEAR(NOW())-MONTH(tbl_MTG_Set[[#This Row],[Released On]])-12*YEAR(tbl_MTG_Set[[#This Row],[Released On]])</f>
        <v/>
      </c>
      <c r="I599" s="19">
        <f>_xlfn.xlookup(tbl_MTG_Set[[#This Row],[Type Name]], tbl_MTG_Set_Type[Set Type], tbl_MTG_Set_Type[Index], "(Set Type not found)")</f>
        <v/>
      </c>
      <c r="J599" s="19">
        <f>_xlfn.xlookup(tbl_MTG_Set[[#This Row],[Type Name]], tbl_MTG_Set_Type[Set Type], tbl_MTG_Set_Type[Buy Window Month Start], "(Set Type not found)")</f>
        <v/>
      </c>
      <c r="K599" s="28">
        <f>tbl_MTG_Set[[#This Row],[Released On]]+tbl_MTG_Set[[#This Row],[Buy Window Month Start]]*365.25/12</f>
        <v/>
      </c>
      <c r="L599" s="19">
        <f>_xlfn.xlookup(tbl_MTG_Set[[#This Row],[Type Name]], tbl_MTG_Set_Type[Set Type], tbl_MTG_Set_Type[Buy Window Month End], "(Set Type not found)", 0, 1)</f>
        <v/>
      </c>
      <c r="M599" s="28">
        <f>tbl_MTG_Set[[#This Row],[Released On]]+tbl_MTG_Set[[#This Row],[Buy Window Month End]]*365.25/12</f>
        <v/>
      </c>
      <c r="N599" s="28">
        <f>AND(NOW()&gt;=tbl_MTG_Set[[#This Row],[Buy Window Start]], NOW()&lt;=tbl_MTG_Set[[#This Row],[Buy Window End]])</f>
        <v/>
      </c>
      <c r="O599" s="19">
        <f>_xlfn.xlookup(tbl_MTG_Set[[#This Row],[Type Name]], tbl_MTG_Set_Type[Set Type], tbl_MTG_Set_Type[Heavy Printing Window Month Start], "(Set Type not found)", 0, 1)</f>
        <v/>
      </c>
      <c r="P599" s="28">
        <f>tbl_MTG_Set[[#This Row],[Released On]]+tbl_MTG_Set[[#This Row],[Heavy Printing Window Month Start]]*365.25/12</f>
        <v/>
      </c>
      <c r="Q599" s="19">
        <f>_xlfn.xlookup(tbl_MTG_Set[[#This Row],[Type Name]], tbl_MTG_Set_Type[Set Type], tbl_MTG_Set_Type[Heavy Printing Window Month End], "(Set Type not found)", 0, 1)</f>
        <v/>
      </c>
      <c r="R599" s="28">
        <f>tbl_MTG_Set[[#This Row],[Released On]]+tbl_MTG_Set[[#This Row],[Heavy Printing Window Month End]]*365.25/12</f>
        <v/>
      </c>
      <c r="S599" s="28">
        <f>AND(NOW()&gt;=tbl_MTG_Set[[#This Row],[Heavy Printing Window Start]], NOW()&lt;=tbl_MTG_Set[[#This Row],[Heavy Printing Window End]])</f>
        <v/>
      </c>
      <c r="T599" s="19">
        <f>_xlfn.xlookup(tbl_MTG_Set[[#This Row],[Type Name]], tbl_MTG_Set_Type[Set Type], tbl_MTG_Set_Type[Sell Window Month Start], "(Set Type not found)", 0, 1)</f>
        <v/>
      </c>
      <c r="U599" s="28">
        <f>tbl_MTG_Set[[#This Row],[Released On]]+tbl_MTG_Set[[#This Row],[Sell Window Month Start]]*365.25/12</f>
        <v/>
      </c>
      <c r="V599" s="19">
        <f>_xlfn.xlookup(tbl_MTG_Set[[#This Row],[Type Name]], tbl_MTG_Set_Type[Set Type], tbl_MTG_Set_Type[Sell Window Month End], "(Set Type not found)", 0, 1)</f>
        <v/>
      </c>
      <c r="W599" s="28">
        <f>tbl_MTG_Set[[#This Row],[Released On]]+tbl_MTG_Set[[#This Row],[Sell Window Month End]]*365.25/12</f>
        <v/>
      </c>
      <c r="X599" s="28">
        <f>AND(NOW()&gt;=tbl_MTG_Set[[#This Row],[Sell Window Start]], NOW()&lt;=tbl_MTG_Set[[#This Row],[Sell Window End]])</f>
        <v/>
      </c>
      <c r="AG599" s="23" t="n"/>
      <c r="AH599" s="23" t="n"/>
      <c r="AJ599" s="23">
        <f t="array" ref="AJ599:AJ599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599" s="23">
        <f t="array" ref="AK599:AK599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599" s="24">
        <f>_xlfn.xlookup(tbl_MTG_Set[[#This Row],[Play Booster Box Product Id]], tbl_Product[Product Id], tbl_Product[Pack Size])</f>
        <v/>
      </c>
      <c r="AM599" s="23">
        <f>(tbl_MTG_Set[[#This Row],[Play Booster Box Cost]]+v_Item_Shipping_Cost_In)/tbl_MTG_Set[[#This Row],[Play Booster Box Size]]</f>
        <v/>
      </c>
      <c r="AN599" s="23" t="n"/>
      <c r="AO599" s="23" t="n"/>
      <c r="AP599" s="23" t="n"/>
      <c r="AQ599" s="23" t="n"/>
      <c r="AT599" s="23">
        <f>tbl_MTG_Set[[#This Row],[Play Booster Sell Price CardMarket]]*tbl_MTG_Set[[#This Row],[Play Booster Expected Market Value]]/tbl_MTG_Set[[#This Row],[Play Boost Sealed Market Value]]</f>
        <v/>
      </c>
    </row>
    <row r="600" ht="15" customHeight="1" s="20">
      <c r="A600" s="19" t="n">
        <v>744</v>
      </c>
      <c r="B600" s="19" t="inlineStr">
        <is>
          <t>Magic Player Rewards 2011 P11</t>
        </is>
      </c>
      <c r="C600" s="19" t="n">
        <v>7</v>
      </c>
      <c r="D600" s="28" t="n">
        <v>40544</v>
      </c>
      <c r="F600" s="19" t="inlineStr">
        <is>
          <t>en es fr de it pt ja ko ru 汉语 漢語</t>
        </is>
      </c>
      <c r="G600" s="19" t="n">
        <v>1434</v>
      </c>
      <c r="H600" s="19">
        <f>MONTH(NOW())+12*YEAR(NOW())-MONTH(tbl_MTG_Set[[#This Row],[Released On]])-12*YEAR(tbl_MTG_Set[[#This Row],[Released On]])</f>
        <v/>
      </c>
      <c r="I600" s="19">
        <f>_xlfn.xlookup(tbl_MTG_Set[[#This Row],[Type Name]], tbl_MTG_Set_Type[Set Type], tbl_MTG_Set_Type[Index], "(Set Type not found)")</f>
        <v/>
      </c>
      <c r="J600" s="19">
        <f>_xlfn.xlookup(tbl_MTG_Set[[#This Row],[Type Name]], tbl_MTG_Set_Type[Set Type], tbl_MTG_Set_Type[Buy Window Month Start], "(Set Type not found)")</f>
        <v/>
      </c>
      <c r="K600" s="28">
        <f>tbl_MTG_Set[[#This Row],[Released On]]+tbl_MTG_Set[[#This Row],[Buy Window Month Start]]*365.25/12</f>
        <v/>
      </c>
      <c r="L600" s="19">
        <f>_xlfn.xlookup(tbl_MTG_Set[[#This Row],[Type Name]], tbl_MTG_Set_Type[Set Type], tbl_MTG_Set_Type[Buy Window Month End], "(Set Type not found)", 0, 1)</f>
        <v/>
      </c>
      <c r="M600" s="28">
        <f>tbl_MTG_Set[[#This Row],[Released On]]+tbl_MTG_Set[[#This Row],[Buy Window Month End]]*365.25/12</f>
        <v/>
      </c>
      <c r="N600" s="28">
        <f>AND(NOW()&gt;=tbl_MTG_Set[[#This Row],[Buy Window Start]], NOW()&lt;=tbl_MTG_Set[[#This Row],[Buy Window End]])</f>
        <v/>
      </c>
      <c r="O600" s="19">
        <f>_xlfn.xlookup(tbl_MTG_Set[[#This Row],[Type Name]], tbl_MTG_Set_Type[Set Type], tbl_MTG_Set_Type[Heavy Printing Window Month Start], "(Set Type not found)", 0, 1)</f>
        <v/>
      </c>
      <c r="P600" s="28">
        <f>tbl_MTG_Set[[#This Row],[Released On]]+tbl_MTG_Set[[#This Row],[Heavy Printing Window Month Start]]*365.25/12</f>
        <v/>
      </c>
      <c r="Q600" s="19">
        <f>_xlfn.xlookup(tbl_MTG_Set[[#This Row],[Type Name]], tbl_MTG_Set_Type[Set Type], tbl_MTG_Set_Type[Heavy Printing Window Month End], "(Set Type not found)", 0, 1)</f>
        <v/>
      </c>
      <c r="R600" s="28">
        <f>tbl_MTG_Set[[#This Row],[Released On]]+tbl_MTG_Set[[#This Row],[Heavy Printing Window Month End]]*365.25/12</f>
        <v/>
      </c>
      <c r="S600" s="28">
        <f>AND(NOW()&gt;=tbl_MTG_Set[[#This Row],[Heavy Printing Window Start]], NOW()&lt;=tbl_MTG_Set[[#This Row],[Heavy Printing Window End]])</f>
        <v/>
      </c>
      <c r="T600" s="19">
        <f>_xlfn.xlookup(tbl_MTG_Set[[#This Row],[Type Name]], tbl_MTG_Set_Type[Set Type], tbl_MTG_Set_Type[Sell Window Month Start], "(Set Type not found)", 0, 1)</f>
        <v/>
      </c>
      <c r="U600" s="28">
        <f>tbl_MTG_Set[[#This Row],[Released On]]+tbl_MTG_Set[[#This Row],[Sell Window Month Start]]*365.25/12</f>
        <v/>
      </c>
      <c r="V600" s="19">
        <f>_xlfn.xlookup(tbl_MTG_Set[[#This Row],[Type Name]], tbl_MTG_Set_Type[Set Type], tbl_MTG_Set_Type[Sell Window Month End], "(Set Type not found)", 0, 1)</f>
        <v/>
      </c>
      <c r="W600" s="28">
        <f>tbl_MTG_Set[[#This Row],[Released On]]+tbl_MTG_Set[[#This Row],[Sell Window Month End]]*365.25/12</f>
        <v/>
      </c>
      <c r="X600" s="28">
        <f>AND(NOW()&gt;=tbl_MTG_Set[[#This Row],[Sell Window Start]], NOW()&lt;=tbl_MTG_Set[[#This Row],[Sell Window End]])</f>
        <v/>
      </c>
      <c r="AG600" s="23" t="n"/>
      <c r="AH600" s="23" t="n"/>
      <c r="AJ600" s="23">
        <f t="array" ref="AJ600:AJ600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600" s="23">
        <f t="array" ref="AK600:AK600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600" s="24">
        <f>_xlfn.xlookup(tbl_MTG_Set[[#This Row],[Play Booster Box Product Id]], tbl_Product[Product Id], tbl_Product[Pack Size])</f>
        <v/>
      </c>
      <c r="AM600" s="23">
        <f>(tbl_MTG_Set[[#This Row],[Play Booster Box Cost]]+v_Item_Shipping_Cost_In)/tbl_MTG_Set[[#This Row],[Play Booster Box Size]]</f>
        <v/>
      </c>
      <c r="AN600" s="23" t="n"/>
      <c r="AO600" s="23" t="n"/>
      <c r="AP600" s="23" t="n"/>
      <c r="AQ600" s="23" t="n"/>
      <c r="AT600" s="23">
        <f>tbl_MTG_Set[[#This Row],[Play Booster Sell Price CardMarket]]*tbl_MTG_Set[[#This Row],[Play Booster Expected Market Value]]/tbl_MTG_Set[[#This Row],[Play Boost Sealed Market Value]]</f>
        <v/>
      </c>
    </row>
    <row r="601" ht="15" customHeight="1" s="20">
      <c r="A601" s="19" t="n">
        <v>862</v>
      </c>
      <c r="B601" s="19" t="inlineStr">
        <is>
          <t>Magic Premiere Shop 2005 PMPS</t>
        </is>
      </c>
      <c r="C601" s="19" t="n">
        <v>20</v>
      </c>
      <c r="D601" s="28" t="n">
        <v>38632</v>
      </c>
      <c r="F601" s="19" t="inlineStr">
        <is>
          <t>en es fr de it pt ja ko ru 汉语 漢語</t>
        </is>
      </c>
      <c r="G601" s="19" t="n">
        <v>1670</v>
      </c>
      <c r="H601" s="19">
        <f>MONTH(NOW())+12*YEAR(NOW())-MONTH(tbl_MTG_Set[[#This Row],[Released On]])-12*YEAR(tbl_MTG_Set[[#This Row],[Released On]])</f>
        <v/>
      </c>
      <c r="I601" s="19">
        <f>_xlfn.xlookup(tbl_MTG_Set[[#This Row],[Type Name]], tbl_MTG_Set_Type[Set Type], tbl_MTG_Set_Type[Index], "(Set Type not found)")</f>
        <v/>
      </c>
      <c r="J601" s="19">
        <f>_xlfn.xlookup(tbl_MTG_Set[[#This Row],[Type Name]], tbl_MTG_Set_Type[Set Type], tbl_MTG_Set_Type[Buy Window Month Start], "(Set Type not found)")</f>
        <v/>
      </c>
      <c r="K601" s="28">
        <f>tbl_MTG_Set[[#This Row],[Released On]]+tbl_MTG_Set[[#This Row],[Buy Window Month Start]]*365.25/12</f>
        <v/>
      </c>
      <c r="L601" s="19">
        <f>_xlfn.xlookup(tbl_MTG_Set[[#This Row],[Type Name]], tbl_MTG_Set_Type[Set Type], tbl_MTG_Set_Type[Buy Window Month End], "(Set Type not found)", 0, 1)</f>
        <v/>
      </c>
      <c r="M601" s="28">
        <f>tbl_MTG_Set[[#This Row],[Released On]]+tbl_MTG_Set[[#This Row],[Buy Window Month End]]*365.25/12</f>
        <v/>
      </c>
      <c r="N601" s="28">
        <f>AND(NOW()&gt;=tbl_MTG_Set[[#This Row],[Buy Window Start]], NOW()&lt;=tbl_MTG_Set[[#This Row],[Buy Window End]])</f>
        <v/>
      </c>
      <c r="O601" s="19">
        <f>_xlfn.xlookup(tbl_MTG_Set[[#This Row],[Type Name]], tbl_MTG_Set_Type[Set Type], tbl_MTG_Set_Type[Heavy Printing Window Month Start], "(Set Type not found)", 0, 1)</f>
        <v/>
      </c>
      <c r="P601" s="28">
        <f>tbl_MTG_Set[[#This Row],[Released On]]+tbl_MTG_Set[[#This Row],[Heavy Printing Window Month Start]]*365.25/12</f>
        <v/>
      </c>
      <c r="Q601" s="19">
        <f>_xlfn.xlookup(tbl_MTG_Set[[#This Row],[Type Name]], tbl_MTG_Set_Type[Set Type], tbl_MTG_Set_Type[Heavy Printing Window Month End], "(Set Type not found)", 0, 1)</f>
        <v/>
      </c>
      <c r="R601" s="28">
        <f>tbl_MTG_Set[[#This Row],[Released On]]+tbl_MTG_Set[[#This Row],[Heavy Printing Window Month End]]*365.25/12</f>
        <v/>
      </c>
      <c r="S601" s="28">
        <f>AND(NOW()&gt;=tbl_MTG_Set[[#This Row],[Heavy Printing Window Start]], NOW()&lt;=tbl_MTG_Set[[#This Row],[Heavy Printing Window End]])</f>
        <v/>
      </c>
      <c r="T601" s="19">
        <f>_xlfn.xlookup(tbl_MTG_Set[[#This Row],[Type Name]], tbl_MTG_Set_Type[Set Type], tbl_MTG_Set_Type[Sell Window Month Start], "(Set Type not found)", 0, 1)</f>
        <v/>
      </c>
      <c r="U601" s="28">
        <f>tbl_MTG_Set[[#This Row],[Released On]]+tbl_MTG_Set[[#This Row],[Sell Window Month Start]]*365.25/12</f>
        <v/>
      </c>
      <c r="V601" s="19">
        <f>_xlfn.xlookup(tbl_MTG_Set[[#This Row],[Type Name]], tbl_MTG_Set_Type[Set Type], tbl_MTG_Set_Type[Sell Window Month End], "(Set Type not found)", 0, 1)</f>
        <v/>
      </c>
      <c r="W601" s="28">
        <f>tbl_MTG_Set[[#This Row],[Released On]]+tbl_MTG_Set[[#This Row],[Sell Window Month End]]*365.25/12</f>
        <v/>
      </c>
      <c r="X601" s="28">
        <f>AND(NOW()&gt;=tbl_MTG_Set[[#This Row],[Sell Window Start]], NOW()&lt;=tbl_MTG_Set[[#This Row],[Sell Window End]])</f>
        <v/>
      </c>
      <c r="AG601" s="23" t="n"/>
      <c r="AH601" s="23" t="n"/>
      <c r="AJ601" s="23">
        <f t="array" ref="AJ601:AJ601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601" s="23">
        <f t="array" ref="AK601:AK601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601" s="24">
        <f>_xlfn.xlookup(tbl_MTG_Set[[#This Row],[Play Booster Box Product Id]], tbl_Product[Product Id], tbl_Product[Pack Size])</f>
        <v/>
      </c>
      <c r="AM601" s="23">
        <f>(tbl_MTG_Set[[#This Row],[Play Booster Box Cost]]+v_Item_Shipping_Cost_In)/tbl_MTG_Set[[#This Row],[Play Booster Box Size]]</f>
        <v/>
      </c>
      <c r="AN601" s="23" t="n"/>
      <c r="AO601" s="23" t="n"/>
      <c r="AP601" s="23" t="n"/>
      <c r="AQ601" s="23" t="n"/>
      <c r="AT601" s="23">
        <f>tbl_MTG_Set[[#This Row],[Play Booster Sell Price CardMarket]]*tbl_MTG_Set[[#This Row],[Play Booster Expected Market Value]]/tbl_MTG_Set[[#This Row],[Play Boost Sealed Market Value]]</f>
        <v/>
      </c>
    </row>
    <row r="602" ht="15" customHeight="1" s="20">
      <c r="A602" s="19" t="n">
        <v>853</v>
      </c>
      <c r="B602" s="19" t="inlineStr">
        <is>
          <t>Magic Premiere Shop 2006 PMPS06</t>
        </is>
      </c>
      <c r="C602" s="19" t="n">
        <v>5</v>
      </c>
      <c r="D602" s="28" t="n">
        <v>38718</v>
      </c>
      <c r="F602" s="19" t="inlineStr">
        <is>
          <t>en es fr de it pt ja ko ru 汉语 漢語</t>
        </is>
      </c>
      <c r="G602" s="19" t="n">
        <v>1652</v>
      </c>
      <c r="H602" s="19">
        <f>MONTH(NOW())+12*YEAR(NOW())-MONTH(tbl_MTG_Set[[#This Row],[Released On]])-12*YEAR(tbl_MTG_Set[[#This Row],[Released On]])</f>
        <v/>
      </c>
      <c r="I602" s="19">
        <f>_xlfn.xlookup(tbl_MTG_Set[[#This Row],[Type Name]], tbl_MTG_Set_Type[Set Type], tbl_MTG_Set_Type[Index], "(Set Type not found)")</f>
        <v/>
      </c>
      <c r="J602" s="19">
        <f>_xlfn.xlookup(tbl_MTG_Set[[#This Row],[Type Name]], tbl_MTG_Set_Type[Set Type], tbl_MTG_Set_Type[Buy Window Month Start], "(Set Type not found)")</f>
        <v/>
      </c>
      <c r="K602" s="28">
        <f>tbl_MTG_Set[[#This Row],[Released On]]+tbl_MTG_Set[[#This Row],[Buy Window Month Start]]*365.25/12</f>
        <v/>
      </c>
      <c r="L602" s="19">
        <f>_xlfn.xlookup(tbl_MTG_Set[[#This Row],[Type Name]], tbl_MTG_Set_Type[Set Type], tbl_MTG_Set_Type[Buy Window Month End], "(Set Type not found)", 0, 1)</f>
        <v/>
      </c>
      <c r="M602" s="28">
        <f>tbl_MTG_Set[[#This Row],[Released On]]+tbl_MTG_Set[[#This Row],[Buy Window Month End]]*365.25/12</f>
        <v/>
      </c>
      <c r="N602" s="28">
        <f>AND(NOW()&gt;=tbl_MTG_Set[[#This Row],[Buy Window Start]], NOW()&lt;=tbl_MTG_Set[[#This Row],[Buy Window End]])</f>
        <v/>
      </c>
      <c r="O602" s="19">
        <f>_xlfn.xlookup(tbl_MTG_Set[[#This Row],[Type Name]], tbl_MTG_Set_Type[Set Type], tbl_MTG_Set_Type[Heavy Printing Window Month Start], "(Set Type not found)", 0, 1)</f>
        <v/>
      </c>
      <c r="P602" s="28">
        <f>tbl_MTG_Set[[#This Row],[Released On]]+tbl_MTG_Set[[#This Row],[Heavy Printing Window Month Start]]*365.25/12</f>
        <v/>
      </c>
      <c r="Q602" s="19">
        <f>_xlfn.xlookup(tbl_MTG_Set[[#This Row],[Type Name]], tbl_MTG_Set_Type[Set Type], tbl_MTG_Set_Type[Heavy Printing Window Month End], "(Set Type not found)", 0, 1)</f>
        <v/>
      </c>
      <c r="R602" s="28">
        <f>tbl_MTG_Set[[#This Row],[Released On]]+tbl_MTG_Set[[#This Row],[Heavy Printing Window Month End]]*365.25/12</f>
        <v/>
      </c>
      <c r="S602" s="28">
        <f>AND(NOW()&gt;=tbl_MTG_Set[[#This Row],[Heavy Printing Window Start]], NOW()&lt;=tbl_MTG_Set[[#This Row],[Heavy Printing Window End]])</f>
        <v/>
      </c>
      <c r="T602" s="19">
        <f>_xlfn.xlookup(tbl_MTG_Set[[#This Row],[Type Name]], tbl_MTG_Set_Type[Set Type], tbl_MTG_Set_Type[Sell Window Month Start], "(Set Type not found)", 0, 1)</f>
        <v/>
      </c>
      <c r="U602" s="28">
        <f>tbl_MTG_Set[[#This Row],[Released On]]+tbl_MTG_Set[[#This Row],[Sell Window Month Start]]*365.25/12</f>
        <v/>
      </c>
      <c r="V602" s="19">
        <f>_xlfn.xlookup(tbl_MTG_Set[[#This Row],[Type Name]], tbl_MTG_Set_Type[Set Type], tbl_MTG_Set_Type[Sell Window Month End], "(Set Type not found)", 0, 1)</f>
        <v/>
      </c>
      <c r="W602" s="28">
        <f>tbl_MTG_Set[[#This Row],[Released On]]+tbl_MTG_Set[[#This Row],[Sell Window Month End]]*365.25/12</f>
        <v/>
      </c>
      <c r="X602" s="28">
        <f>AND(NOW()&gt;=tbl_MTG_Set[[#This Row],[Sell Window Start]], NOW()&lt;=tbl_MTG_Set[[#This Row],[Sell Window End]])</f>
        <v/>
      </c>
      <c r="AG602" s="23" t="n"/>
      <c r="AH602" s="23" t="n"/>
      <c r="AJ602" s="23">
        <f t="array" ref="AJ602:AJ602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602" s="23">
        <f t="array" ref="AK602:AK602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602" s="24">
        <f>_xlfn.xlookup(tbl_MTG_Set[[#This Row],[Play Booster Box Product Id]], tbl_Product[Product Id], tbl_Product[Pack Size])</f>
        <v/>
      </c>
      <c r="AM602" s="23">
        <f>(tbl_MTG_Set[[#This Row],[Play Booster Box Cost]]+v_Item_Shipping_Cost_In)/tbl_MTG_Set[[#This Row],[Play Booster Box Size]]</f>
        <v/>
      </c>
      <c r="AN602" s="23" t="n"/>
      <c r="AO602" s="23" t="n"/>
      <c r="AP602" s="23" t="n"/>
      <c r="AQ602" s="23" t="n"/>
      <c r="AT602" s="23">
        <f>tbl_MTG_Set[[#This Row],[Play Booster Sell Price CardMarket]]*tbl_MTG_Set[[#This Row],[Play Booster Expected Market Value]]/tbl_MTG_Set[[#This Row],[Play Boost Sealed Market Value]]</f>
        <v/>
      </c>
    </row>
    <row r="603" ht="15" customHeight="1" s="20">
      <c r="A603" s="19" t="n">
        <v>837</v>
      </c>
      <c r="B603" s="19" t="inlineStr">
        <is>
          <t>Magic Premiere Shop 2007 PMPS07</t>
        </is>
      </c>
      <c r="C603" s="19" t="n">
        <v>5</v>
      </c>
      <c r="D603" s="28" t="n">
        <v>39083</v>
      </c>
      <c r="F603" s="19" t="inlineStr">
        <is>
          <t>en es fr de it pt ja ko ru 汉语 漢語</t>
        </is>
      </c>
      <c r="G603" s="19" t="n">
        <v>1620</v>
      </c>
      <c r="H603" s="19">
        <f>MONTH(NOW())+12*YEAR(NOW())-MONTH(tbl_MTG_Set[[#This Row],[Released On]])-12*YEAR(tbl_MTG_Set[[#This Row],[Released On]])</f>
        <v/>
      </c>
      <c r="I603" s="19">
        <f>_xlfn.xlookup(tbl_MTG_Set[[#This Row],[Type Name]], tbl_MTG_Set_Type[Set Type], tbl_MTG_Set_Type[Index], "(Set Type not found)")</f>
        <v/>
      </c>
      <c r="J603" s="19">
        <f>_xlfn.xlookup(tbl_MTG_Set[[#This Row],[Type Name]], tbl_MTG_Set_Type[Set Type], tbl_MTG_Set_Type[Buy Window Month Start], "(Set Type not found)")</f>
        <v/>
      </c>
      <c r="K603" s="28">
        <f>tbl_MTG_Set[[#This Row],[Released On]]+tbl_MTG_Set[[#This Row],[Buy Window Month Start]]*365.25/12</f>
        <v/>
      </c>
      <c r="L603" s="19">
        <f>_xlfn.xlookup(tbl_MTG_Set[[#This Row],[Type Name]], tbl_MTG_Set_Type[Set Type], tbl_MTG_Set_Type[Buy Window Month End], "(Set Type not found)", 0, 1)</f>
        <v/>
      </c>
      <c r="M603" s="28">
        <f>tbl_MTG_Set[[#This Row],[Released On]]+tbl_MTG_Set[[#This Row],[Buy Window Month End]]*365.25/12</f>
        <v/>
      </c>
      <c r="N603" s="28">
        <f>AND(NOW()&gt;=tbl_MTG_Set[[#This Row],[Buy Window Start]], NOW()&lt;=tbl_MTG_Set[[#This Row],[Buy Window End]])</f>
        <v/>
      </c>
      <c r="O603" s="19">
        <f>_xlfn.xlookup(tbl_MTG_Set[[#This Row],[Type Name]], tbl_MTG_Set_Type[Set Type], tbl_MTG_Set_Type[Heavy Printing Window Month Start], "(Set Type not found)", 0, 1)</f>
        <v/>
      </c>
      <c r="P603" s="28">
        <f>tbl_MTG_Set[[#This Row],[Released On]]+tbl_MTG_Set[[#This Row],[Heavy Printing Window Month Start]]*365.25/12</f>
        <v/>
      </c>
      <c r="Q603" s="19">
        <f>_xlfn.xlookup(tbl_MTG_Set[[#This Row],[Type Name]], tbl_MTG_Set_Type[Set Type], tbl_MTG_Set_Type[Heavy Printing Window Month End], "(Set Type not found)", 0, 1)</f>
        <v/>
      </c>
      <c r="R603" s="28">
        <f>tbl_MTG_Set[[#This Row],[Released On]]+tbl_MTG_Set[[#This Row],[Heavy Printing Window Month End]]*365.25/12</f>
        <v/>
      </c>
      <c r="S603" s="28">
        <f>AND(NOW()&gt;=tbl_MTG_Set[[#This Row],[Heavy Printing Window Start]], NOW()&lt;=tbl_MTG_Set[[#This Row],[Heavy Printing Window End]])</f>
        <v/>
      </c>
      <c r="T603" s="19">
        <f>_xlfn.xlookup(tbl_MTG_Set[[#This Row],[Type Name]], tbl_MTG_Set_Type[Set Type], tbl_MTG_Set_Type[Sell Window Month Start], "(Set Type not found)", 0, 1)</f>
        <v/>
      </c>
      <c r="U603" s="28">
        <f>tbl_MTG_Set[[#This Row],[Released On]]+tbl_MTG_Set[[#This Row],[Sell Window Month Start]]*365.25/12</f>
        <v/>
      </c>
      <c r="V603" s="19">
        <f>_xlfn.xlookup(tbl_MTG_Set[[#This Row],[Type Name]], tbl_MTG_Set_Type[Set Type], tbl_MTG_Set_Type[Sell Window Month End], "(Set Type not found)", 0, 1)</f>
        <v/>
      </c>
      <c r="W603" s="28">
        <f>tbl_MTG_Set[[#This Row],[Released On]]+tbl_MTG_Set[[#This Row],[Sell Window Month End]]*365.25/12</f>
        <v/>
      </c>
      <c r="X603" s="28">
        <f>AND(NOW()&gt;=tbl_MTG_Set[[#This Row],[Sell Window Start]], NOW()&lt;=tbl_MTG_Set[[#This Row],[Sell Window End]])</f>
        <v/>
      </c>
      <c r="AG603" s="23" t="n"/>
      <c r="AH603" s="23" t="n"/>
      <c r="AJ603" s="23">
        <f t="array" ref="AJ603:AJ603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603" s="23">
        <f t="array" ref="AK603:AK603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603" s="24">
        <f>_xlfn.xlookup(tbl_MTG_Set[[#This Row],[Play Booster Box Product Id]], tbl_Product[Product Id], tbl_Product[Pack Size])</f>
        <v/>
      </c>
      <c r="AM603" s="23">
        <f>(tbl_MTG_Set[[#This Row],[Play Booster Box Cost]]+v_Item_Shipping_Cost_In)/tbl_MTG_Set[[#This Row],[Play Booster Box Size]]</f>
        <v/>
      </c>
      <c r="AN603" s="23" t="n"/>
      <c r="AO603" s="23" t="n"/>
      <c r="AP603" s="23" t="n"/>
      <c r="AQ603" s="23" t="n"/>
      <c r="AT603" s="23">
        <f>tbl_MTG_Set[[#This Row],[Play Booster Sell Price CardMarket]]*tbl_MTG_Set[[#This Row],[Play Booster Expected Market Value]]/tbl_MTG_Set[[#This Row],[Play Boost Sealed Market Value]]</f>
        <v/>
      </c>
    </row>
    <row r="604" ht="15" customHeight="1" s="20">
      <c r="A604" s="19" t="n">
        <v>818</v>
      </c>
      <c r="B604" s="19" t="inlineStr">
        <is>
          <t>Magic Premiere Shop 2008 PMPS08</t>
        </is>
      </c>
      <c r="C604" s="19" t="n">
        <v>6</v>
      </c>
      <c r="D604" s="28" t="n">
        <v>39448</v>
      </c>
      <c r="F604" s="19" t="inlineStr">
        <is>
          <t>en es fr de it pt ja ko ru 汉语 漢語</t>
        </is>
      </c>
      <c r="G604" s="19" t="n">
        <v>1582</v>
      </c>
      <c r="H604" s="19">
        <f>MONTH(NOW())+12*YEAR(NOW())-MONTH(tbl_MTG_Set[[#This Row],[Released On]])-12*YEAR(tbl_MTG_Set[[#This Row],[Released On]])</f>
        <v/>
      </c>
      <c r="I604" s="19">
        <f>_xlfn.xlookup(tbl_MTG_Set[[#This Row],[Type Name]], tbl_MTG_Set_Type[Set Type], tbl_MTG_Set_Type[Index], "(Set Type not found)")</f>
        <v/>
      </c>
      <c r="J604" s="19">
        <f>_xlfn.xlookup(tbl_MTG_Set[[#This Row],[Type Name]], tbl_MTG_Set_Type[Set Type], tbl_MTG_Set_Type[Buy Window Month Start], "(Set Type not found)")</f>
        <v/>
      </c>
      <c r="K604" s="28">
        <f>tbl_MTG_Set[[#This Row],[Released On]]+tbl_MTG_Set[[#This Row],[Buy Window Month Start]]*365.25/12</f>
        <v/>
      </c>
      <c r="L604" s="19">
        <f>_xlfn.xlookup(tbl_MTG_Set[[#This Row],[Type Name]], tbl_MTG_Set_Type[Set Type], tbl_MTG_Set_Type[Buy Window Month End], "(Set Type not found)", 0, 1)</f>
        <v/>
      </c>
      <c r="M604" s="28">
        <f>tbl_MTG_Set[[#This Row],[Released On]]+tbl_MTG_Set[[#This Row],[Buy Window Month End]]*365.25/12</f>
        <v/>
      </c>
      <c r="N604" s="28">
        <f>AND(NOW()&gt;=tbl_MTG_Set[[#This Row],[Buy Window Start]], NOW()&lt;=tbl_MTG_Set[[#This Row],[Buy Window End]])</f>
        <v/>
      </c>
      <c r="O604" s="19">
        <f>_xlfn.xlookup(tbl_MTG_Set[[#This Row],[Type Name]], tbl_MTG_Set_Type[Set Type], tbl_MTG_Set_Type[Heavy Printing Window Month Start], "(Set Type not found)", 0, 1)</f>
        <v/>
      </c>
      <c r="P604" s="28">
        <f>tbl_MTG_Set[[#This Row],[Released On]]+tbl_MTG_Set[[#This Row],[Heavy Printing Window Month Start]]*365.25/12</f>
        <v/>
      </c>
      <c r="Q604" s="19">
        <f>_xlfn.xlookup(tbl_MTG_Set[[#This Row],[Type Name]], tbl_MTG_Set_Type[Set Type], tbl_MTG_Set_Type[Heavy Printing Window Month End], "(Set Type not found)", 0, 1)</f>
        <v/>
      </c>
      <c r="R604" s="28">
        <f>tbl_MTG_Set[[#This Row],[Released On]]+tbl_MTG_Set[[#This Row],[Heavy Printing Window Month End]]*365.25/12</f>
        <v/>
      </c>
      <c r="S604" s="28">
        <f>AND(NOW()&gt;=tbl_MTG_Set[[#This Row],[Heavy Printing Window Start]], NOW()&lt;=tbl_MTG_Set[[#This Row],[Heavy Printing Window End]])</f>
        <v/>
      </c>
      <c r="T604" s="19">
        <f>_xlfn.xlookup(tbl_MTG_Set[[#This Row],[Type Name]], tbl_MTG_Set_Type[Set Type], tbl_MTG_Set_Type[Sell Window Month Start], "(Set Type not found)", 0, 1)</f>
        <v/>
      </c>
      <c r="U604" s="28">
        <f>tbl_MTG_Set[[#This Row],[Released On]]+tbl_MTG_Set[[#This Row],[Sell Window Month Start]]*365.25/12</f>
        <v/>
      </c>
      <c r="V604" s="19">
        <f>_xlfn.xlookup(tbl_MTG_Set[[#This Row],[Type Name]], tbl_MTG_Set_Type[Set Type], tbl_MTG_Set_Type[Sell Window Month End], "(Set Type not found)", 0, 1)</f>
        <v/>
      </c>
      <c r="W604" s="28">
        <f>tbl_MTG_Set[[#This Row],[Released On]]+tbl_MTG_Set[[#This Row],[Sell Window Month End]]*365.25/12</f>
        <v/>
      </c>
      <c r="X604" s="28">
        <f>AND(NOW()&gt;=tbl_MTG_Set[[#This Row],[Sell Window Start]], NOW()&lt;=tbl_MTG_Set[[#This Row],[Sell Window End]])</f>
        <v/>
      </c>
      <c r="AG604" s="23" t="n"/>
      <c r="AH604" s="23" t="n"/>
      <c r="AJ604" s="23">
        <f t="array" ref="AJ604:AJ604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604" s="23">
        <f t="array" ref="AK604:AK604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604" s="24">
        <f>_xlfn.xlookup(tbl_MTG_Set[[#This Row],[Play Booster Box Product Id]], tbl_Product[Product Id], tbl_Product[Pack Size])</f>
        <v/>
      </c>
      <c r="AM604" s="23">
        <f>(tbl_MTG_Set[[#This Row],[Play Booster Box Cost]]+v_Item_Shipping_Cost_In)/tbl_MTG_Set[[#This Row],[Play Booster Box Size]]</f>
        <v/>
      </c>
      <c r="AN604" s="23" t="n"/>
      <c r="AO604" s="23" t="n"/>
      <c r="AP604" s="23" t="n"/>
      <c r="AQ604" s="23" t="n"/>
      <c r="AT604" s="23">
        <f>tbl_MTG_Set[[#This Row],[Play Booster Sell Price CardMarket]]*tbl_MTG_Set[[#This Row],[Play Booster Expected Market Value]]/tbl_MTG_Set[[#This Row],[Play Boost Sealed Market Value]]</f>
        <v/>
      </c>
    </row>
    <row r="605" ht="15" customHeight="1" s="20">
      <c r="A605" s="19" t="n">
        <v>797</v>
      </c>
      <c r="B605" s="19" t="inlineStr">
        <is>
          <t>Magic Premiere Shop 2009 PMPS09</t>
        </is>
      </c>
      <c r="C605" s="19" t="n">
        <v>5</v>
      </c>
      <c r="D605" s="28" t="n">
        <v>39814</v>
      </c>
      <c r="F605" s="19" t="inlineStr">
        <is>
          <t>en es fr de it pt ja ko ru 汉语 漢語</t>
        </is>
      </c>
      <c r="G605" s="19" t="n">
        <v>1540</v>
      </c>
      <c r="H605" s="19">
        <f>MONTH(NOW())+12*YEAR(NOW())-MONTH(tbl_MTG_Set[[#This Row],[Released On]])-12*YEAR(tbl_MTG_Set[[#This Row],[Released On]])</f>
        <v/>
      </c>
      <c r="I605" s="19">
        <f>_xlfn.xlookup(tbl_MTG_Set[[#This Row],[Type Name]], tbl_MTG_Set_Type[Set Type], tbl_MTG_Set_Type[Index], "(Set Type not found)")</f>
        <v/>
      </c>
      <c r="J605" s="19">
        <f>_xlfn.xlookup(tbl_MTG_Set[[#This Row],[Type Name]], tbl_MTG_Set_Type[Set Type], tbl_MTG_Set_Type[Buy Window Month Start], "(Set Type not found)")</f>
        <v/>
      </c>
      <c r="K605" s="28">
        <f>tbl_MTG_Set[[#This Row],[Released On]]+tbl_MTG_Set[[#This Row],[Buy Window Month Start]]*365.25/12</f>
        <v/>
      </c>
      <c r="L605" s="19">
        <f>_xlfn.xlookup(tbl_MTG_Set[[#This Row],[Type Name]], tbl_MTG_Set_Type[Set Type], tbl_MTG_Set_Type[Buy Window Month End], "(Set Type not found)", 0, 1)</f>
        <v/>
      </c>
      <c r="M605" s="28">
        <f>tbl_MTG_Set[[#This Row],[Released On]]+tbl_MTG_Set[[#This Row],[Buy Window Month End]]*365.25/12</f>
        <v/>
      </c>
      <c r="N605" s="28">
        <f>AND(NOW()&gt;=tbl_MTG_Set[[#This Row],[Buy Window Start]], NOW()&lt;=tbl_MTG_Set[[#This Row],[Buy Window End]])</f>
        <v/>
      </c>
      <c r="O605" s="19">
        <f>_xlfn.xlookup(tbl_MTG_Set[[#This Row],[Type Name]], tbl_MTG_Set_Type[Set Type], tbl_MTG_Set_Type[Heavy Printing Window Month Start], "(Set Type not found)", 0, 1)</f>
        <v/>
      </c>
      <c r="P605" s="28">
        <f>tbl_MTG_Set[[#This Row],[Released On]]+tbl_MTG_Set[[#This Row],[Heavy Printing Window Month Start]]*365.25/12</f>
        <v/>
      </c>
      <c r="Q605" s="19">
        <f>_xlfn.xlookup(tbl_MTG_Set[[#This Row],[Type Name]], tbl_MTG_Set_Type[Set Type], tbl_MTG_Set_Type[Heavy Printing Window Month End], "(Set Type not found)", 0, 1)</f>
        <v/>
      </c>
      <c r="R605" s="28">
        <f>tbl_MTG_Set[[#This Row],[Released On]]+tbl_MTG_Set[[#This Row],[Heavy Printing Window Month End]]*365.25/12</f>
        <v/>
      </c>
      <c r="S605" s="28">
        <f>AND(NOW()&gt;=tbl_MTG_Set[[#This Row],[Heavy Printing Window Start]], NOW()&lt;=tbl_MTG_Set[[#This Row],[Heavy Printing Window End]])</f>
        <v/>
      </c>
      <c r="T605" s="19">
        <f>_xlfn.xlookup(tbl_MTG_Set[[#This Row],[Type Name]], tbl_MTG_Set_Type[Set Type], tbl_MTG_Set_Type[Sell Window Month Start], "(Set Type not found)", 0, 1)</f>
        <v/>
      </c>
      <c r="U605" s="28">
        <f>tbl_MTG_Set[[#This Row],[Released On]]+tbl_MTG_Set[[#This Row],[Sell Window Month Start]]*365.25/12</f>
        <v/>
      </c>
      <c r="V605" s="19">
        <f>_xlfn.xlookup(tbl_MTG_Set[[#This Row],[Type Name]], tbl_MTG_Set_Type[Set Type], tbl_MTG_Set_Type[Sell Window Month End], "(Set Type not found)", 0, 1)</f>
        <v/>
      </c>
      <c r="W605" s="28">
        <f>tbl_MTG_Set[[#This Row],[Released On]]+tbl_MTG_Set[[#This Row],[Sell Window Month End]]*365.25/12</f>
        <v/>
      </c>
      <c r="X605" s="28">
        <f>AND(NOW()&gt;=tbl_MTG_Set[[#This Row],[Sell Window Start]], NOW()&lt;=tbl_MTG_Set[[#This Row],[Sell Window End]])</f>
        <v/>
      </c>
      <c r="AG605" s="23" t="n"/>
      <c r="AH605" s="23" t="n"/>
      <c r="AJ605" s="23">
        <f t="array" ref="AJ605:AJ605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605" s="23">
        <f t="array" ref="AK605:AK605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605" s="24">
        <f>_xlfn.xlookup(tbl_MTG_Set[[#This Row],[Play Booster Box Product Id]], tbl_Product[Product Id], tbl_Product[Pack Size])</f>
        <v/>
      </c>
      <c r="AM605" s="23">
        <f>(tbl_MTG_Set[[#This Row],[Play Booster Box Cost]]+v_Item_Shipping_Cost_In)/tbl_MTG_Set[[#This Row],[Play Booster Box Size]]</f>
        <v/>
      </c>
      <c r="AN605" s="23" t="n"/>
      <c r="AO605" s="23" t="n"/>
      <c r="AP605" s="23" t="n"/>
      <c r="AQ605" s="23" t="n"/>
      <c r="AT605" s="23">
        <f>tbl_MTG_Set[[#This Row],[Play Booster Sell Price CardMarket]]*tbl_MTG_Set[[#This Row],[Play Booster Expected Market Value]]/tbl_MTG_Set[[#This Row],[Play Boost Sealed Market Value]]</f>
        <v/>
      </c>
    </row>
    <row r="606" ht="15" customHeight="1" s="20">
      <c r="A606" s="19" t="n">
        <v>769</v>
      </c>
      <c r="B606" s="19" t="inlineStr">
        <is>
          <t>Magic Premiere Shop 2010 PMPS10</t>
        </is>
      </c>
      <c r="C606" s="19" t="n">
        <v>5</v>
      </c>
      <c r="D606" s="28" t="n">
        <v>40179</v>
      </c>
      <c r="F606" s="19" t="inlineStr">
        <is>
          <t>en es fr de it pt ja ko ru 汉语 漢語</t>
        </is>
      </c>
      <c r="G606" s="19" t="n">
        <v>1484</v>
      </c>
      <c r="H606" s="19">
        <f>MONTH(NOW())+12*YEAR(NOW())-MONTH(tbl_MTG_Set[[#This Row],[Released On]])-12*YEAR(tbl_MTG_Set[[#This Row],[Released On]])</f>
        <v/>
      </c>
      <c r="I606" s="19">
        <f>_xlfn.xlookup(tbl_MTG_Set[[#This Row],[Type Name]], tbl_MTG_Set_Type[Set Type], tbl_MTG_Set_Type[Index], "(Set Type not found)")</f>
        <v/>
      </c>
      <c r="J606" s="19">
        <f>_xlfn.xlookup(tbl_MTG_Set[[#This Row],[Type Name]], tbl_MTG_Set_Type[Set Type], tbl_MTG_Set_Type[Buy Window Month Start], "(Set Type not found)")</f>
        <v/>
      </c>
      <c r="K606" s="28">
        <f>tbl_MTG_Set[[#This Row],[Released On]]+tbl_MTG_Set[[#This Row],[Buy Window Month Start]]*365.25/12</f>
        <v/>
      </c>
      <c r="L606" s="19">
        <f>_xlfn.xlookup(tbl_MTG_Set[[#This Row],[Type Name]], tbl_MTG_Set_Type[Set Type], tbl_MTG_Set_Type[Buy Window Month End], "(Set Type not found)", 0, 1)</f>
        <v/>
      </c>
      <c r="M606" s="28">
        <f>tbl_MTG_Set[[#This Row],[Released On]]+tbl_MTG_Set[[#This Row],[Buy Window Month End]]*365.25/12</f>
        <v/>
      </c>
      <c r="N606" s="28">
        <f>AND(NOW()&gt;=tbl_MTG_Set[[#This Row],[Buy Window Start]], NOW()&lt;=tbl_MTG_Set[[#This Row],[Buy Window End]])</f>
        <v/>
      </c>
      <c r="O606" s="19">
        <f>_xlfn.xlookup(tbl_MTG_Set[[#This Row],[Type Name]], tbl_MTG_Set_Type[Set Type], tbl_MTG_Set_Type[Heavy Printing Window Month Start], "(Set Type not found)", 0, 1)</f>
        <v/>
      </c>
      <c r="P606" s="28">
        <f>tbl_MTG_Set[[#This Row],[Released On]]+tbl_MTG_Set[[#This Row],[Heavy Printing Window Month Start]]*365.25/12</f>
        <v/>
      </c>
      <c r="Q606" s="19">
        <f>_xlfn.xlookup(tbl_MTG_Set[[#This Row],[Type Name]], tbl_MTG_Set_Type[Set Type], tbl_MTG_Set_Type[Heavy Printing Window Month End], "(Set Type not found)", 0, 1)</f>
        <v/>
      </c>
      <c r="R606" s="28">
        <f>tbl_MTG_Set[[#This Row],[Released On]]+tbl_MTG_Set[[#This Row],[Heavy Printing Window Month End]]*365.25/12</f>
        <v/>
      </c>
      <c r="S606" s="28">
        <f>AND(NOW()&gt;=tbl_MTG_Set[[#This Row],[Heavy Printing Window Start]], NOW()&lt;=tbl_MTG_Set[[#This Row],[Heavy Printing Window End]])</f>
        <v/>
      </c>
      <c r="T606" s="19">
        <f>_xlfn.xlookup(tbl_MTG_Set[[#This Row],[Type Name]], tbl_MTG_Set_Type[Set Type], tbl_MTG_Set_Type[Sell Window Month Start], "(Set Type not found)", 0, 1)</f>
        <v/>
      </c>
      <c r="U606" s="28">
        <f>tbl_MTG_Set[[#This Row],[Released On]]+tbl_MTG_Set[[#This Row],[Sell Window Month Start]]*365.25/12</f>
        <v/>
      </c>
      <c r="V606" s="19">
        <f>_xlfn.xlookup(tbl_MTG_Set[[#This Row],[Type Name]], tbl_MTG_Set_Type[Set Type], tbl_MTG_Set_Type[Sell Window Month End], "(Set Type not found)", 0, 1)</f>
        <v/>
      </c>
      <c r="W606" s="28">
        <f>tbl_MTG_Set[[#This Row],[Released On]]+tbl_MTG_Set[[#This Row],[Sell Window Month End]]*365.25/12</f>
        <v/>
      </c>
      <c r="X606" s="28">
        <f>AND(NOW()&gt;=tbl_MTG_Set[[#This Row],[Sell Window Start]], NOW()&lt;=tbl_MTG_Set[[#This Row],[Sell Window End]])</f>
        <v/>
      </c>
      <c r="AG606" s="23" t="n"/>
      <c r="AH606" s="23" t="n"/>
      <c r="AJ606" s="23">
        <f t="array" ref="AJ606:AJ606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606" s="23">
        <f t="array" ref="AK606:AK606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606" s="24">
        <f>_xlfn.xlookup(tbl_MTG_Set[[#This Row],[Play Booster Box Product Id]], tbl_Product[Product Id], tbl_Product[Pack Size])</f>
        <v/>
      </c>
      <c r="AM606" s="23">
        <f>(tbl_MTG_Set[[#This Row],[Play Booster Box Cost]]+v_Item_Shipping_Cost_In)/tbl_MTG_Set[[#This Row],[Play Booster Box Size]]</f>
        <v/>
      </c>
      <c r="AN606" s="23" t="n"/>
      <c r="AO606" s="23" t="n"/>
      <c r="AP606" s="23" t="n"/>
      <c r="AQ606" s="23" t="n"/>
      <c r="AT606" s="23">
        <f>tbl_MTG_Set[[#This Row],[Play Booster Sell Price CardMarket]]*tbl_MTG_Set[[#This Row],[Play Booster Expected Market Value]]/tbl_MTG_Set[[#This Row],[Play Boost Sealed Market Value]]</f>
        <v/>
      </c>
    </row>
    <row r="607" ht="15" customHeight="1" s="20">
      <c r="A607" s="19" t="n">
        <v>738</v>
      </c>
      <c r="B607" s="19" t="inlineStr">
        <is>
          <t>Magic Premiere Shop 2011 PMPS11</t>
        </is>
      </c>
      <c r="C607" s="19" t="n">
        <v>5</v>
      </c>
      <c r="D607" s="28" t="n">
        <v>40544</v>
      </c>
      <c r="F607" s="19" t="inlineStr">
        <is>
          <t>en es fr de it pt ja ko ru 汉语 漢語</t>
        </is>
      </c>
      <c r="G607" s="19" t="n">
        <v>1422</v>
      </c>
      <c r="H607" s="19">
        <f>MONTH(NOW())+12*YEAR(NOW())-MONTH(tbl_MTG_Set[[#This Row],[Released On]])-12*YEAR(tbl_MTG_Set[[#This Row],[Released On]])</f>
        <v/>
      </c>
      <c r="I607" s="19">
        <f>_xlfn.xlookup(tbl_MTG_Set[[#This Row],[Type Name]], tbl_MTG_Set_Type[Set Type], tbl_MTG_Set_Type[Index], "(Set Type not found)")</f>
        <v/>
      </c>
      <c r="J607" s="19">
        <f>_xlfn.xlookup(tbl_MTG_Set[[#This Row],[Type Name]], tbl_MTG_Set_Type[Set Type], tbl_MTG_Set_Type[Buy Window Month Start], "(Set Type not found)")</f>
        <v/>
      </c>
      <c r="K607" s="28">
        <f>tbl_MTG_Set[[#This Row],[Released On]]+tbl_MTG_Set[[#This Row],[Buy Window Month Start]]*365.25/12</f>
        <v/>
      </c>
      <c r="L607" s="19">
        <f>_xlfn.xlookup(tbl_MTG_Set[[#This Row],[Type Name]], tbl_MTG_Set_Type[Set Type], tbl_MTG_Set_Type[Buy Window Month End], "(Set Type not found)", 0, 1)</f>
        <v/>
      </c>
      <c r="M607" s="28">
        <f>tbl_MTG_Set[[#This Row],[Released On]]+tbl_MTG_Set[[#This Row],[Buy Window Month End]]*365.25/12</f>
        <v/>
      </c>
      <c r="N607" s="28">
        <f>AND(NOW()&gt;=tbl_MTG_Set[[#This Row],[Buy Window Start]], NOW()&lt;=tbl_MTG_Set[[#This Row],[Buy Window End]])</f>
        <v/>
      </c>
      <c r="O607" s="19">
        <f>_xlfn.xlookup(tbl_MTG_Set[[#This Row],[Type Name]], tbl_MTG_Set_Type[Set Type], tbl_MTG_Set_Type[Heavy Printing Window Month Start], "(Set Type not found)", 0, 1)</f>
        <v/>
      </c>
      <c r="P607" s="28">
        <f>tbl_MTG_Set[[#This Row],[Released On]]+tbl_MTG_Set[[#This Row],[Heavy Printing Window Month Start]]*365.25/12</f>
        <v/>
      </c>
      <c r="Q607" s="19">
        <f>_xlfn.xlookup(tbl_MTG_Set[[#This Row],[Type Name]], tbl_MTG_Set_Type[Set Type], tbl_MTG_Set_Type[Heavy Printing Window Month End], "(Set Type not found)", 0, 1)</f>
        <v/>
      </c>
      <c r="R607" s="28">
        <f>tbl_MTG_Set[[#This Row],[Released On]]+tbl_MTG_Set[[#This Row],[Heavy Printing Window Month End]]*365.25/12</f>
        <v/>
      </c>
      <c r="S607" s="28">
        <f>AND(NOW()&gt;=tbl_MTG_Set[[#This Row],[Heavy Printing Window Start]], NOW()&lt;=tbl_MTG_Set[[#This Row],[Heavy Printing Window End]])</f>
        <v/>
      </c>
      <c r="T607" s="19">
        <f>_xlfn.xlookup(tbl_MTG_Set[[#This Row],[Type Name]], tbl_MTG_Set_Type[Set Type], tbl_MTG_Set_Type[Sell Window Month Start], "(Set Type not found)", 0, 1)</f>
        <v/>
      </c>
      <c r="U607" s="28">
        <f>tbl_MTG_Set[[#This Row],[Released On]]+tbl_MTG_Set[[#This Row],[Sell Window Month Start]]*365.25/12</f>
        <v/>
      </c>
      <c r="V607" s="19">
        <f>_xlfn.xlookup(tbl_MTG_Set[[#This Row],[Type Name]], tbl_MTG_Set_Type[Set Type], tbl_MTG_Set_Type[Sell Window Month End], "(Set Type not found)", 0, 1)</f>
        <v/>
      </c>
      <c r="W607" s="28">
        <f>tbl_MTG_Set[[#This Row],[Released On]]+tbl_MTG_Set[[#This Row],[Sell Window Month End]]*365.25/12</f>
        <v/>
      </c>
      <c r="X607" s="28">
        <f>AND(NOW()&gt;=tbl_MTG_Set[[#This Row],[Sell Window Start]], NOW()&lt;=tbl_MTG_Set[[#This Row],[Sell Window End]])</f>
        <v/>
      </c>
      <c r="AG607" s="23" t="n"/>
      <c r="AH607" s="23" t="n"/>
      <c r="AJ607" s="23">
        <f t="array" ref="AJ607:AJ607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607" s="23">
        <f t="array" ref="AK607:AK607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607" s="24">
        <f>_xlfn.xlookup(tbl_MTG_Set[[#This Row],[Play Booster Box Product Id]], tbl_Product[Product Id], tbl_Product[Pack Size])</f>
        <v/>
      </c>
      <c r="AM607" s="23">
        <f>(tbl_MTG_Set[[#This Row],[Play Booster Box Cost]]+v_Item_Shipping_Cost_In)/tbl_MTG_Set[[#This Row],[Play Booster Box Size]]</f>
        <v/>
      </c>
      <c r="AN607" s="23" t="n"/>
      <c r="AO607" s="23" t="n"/>
      <c r="AP607" s="23" t="n"/>
      <c r="AQ607" s="23" t="n"/>
      <c r="AT607" s="23">
        <f>tbl_MTG_Set[[#This Row],[Play Booster Sell Price CardMarket]]*tbl_MTG_Set[[#This Row],[Play Booster Expected Market Value]]/tbl_MTG_Set[[#This Row],[Play Boost Sealed Market Value]]</f>
        <v/>
      </c>
    </row>
    <row r="608" ht="15" customHeight="1" s="20">
      <c r="A608" s="19" t="n">
        <v>452</v>
      </c>
      <c r="B608" s="19" t="inlineStr">
        <is>
          <t>MagicFest 2019 PF19</t>
        </is>
      </c>
      <c r="C608" s="19" t="n">
        <v>7</v>
      </c>
      <c r="D608" s="28" t="n">
        <v>43466</v>
      </c>
      <c r="F608" s="19" t="inlineStr">
        <is>
          <t>en es fr de it pt ja ko ru 汉语 漢語</t>
        </is>
      </c>
      <c r="G608" s="19" t="n">
        <v>850</v>
      </c>
      <c r="H608" s="19">
        <f>MONTH(NOW())+12*YEAR(NOW())-MONTH(tbl_MTG_Set[[#This Row],[Released On]])-12*YEAR(tbl_MTG_Set[[#This Row],[Released On]])</f>
        <v/>
      </c>
      <c r="I608" s="19">
        <f>_xlfn.xlookup(tbl_MTG_Set[[#This Row],[Type Name]], tbl_MTG_Set_Type[Set Type], tbl_MTG_Set_Type[Index], "(Set Type not found)")</f>
        <v/>
      </c>
      <c r="J608" s="19">
        <f>_xlfn.xlookup(tbl_MTG_Set[[#This Row],[Type Name]], tbl_MTG_Set_Type[Set Type], tbl_MTG_Set_Type[Buy Window Month Start], "(Set Type not found)")</f>
        <v/>
      </c>
      <c r="K608" s="28">
        <f>tbl_MTG_Set[[#This Row],[Released On]]+tbl_MTG_Set[[#This Row],[Buy Window Month Start]]*365.25/12</f>
        <v/>
      </c>
      <c r="L608" s="19">
        <f>_xlfn.xlookup(tbl_MTG_Set[[#This Row],[Type Name]], tbl_MTG_Set_Type[Set Type], tbl_MTG_Set_Type[Buy Window Month End], "(Set Type not found)", 0, 1)</f>
        <v/>
      </c>
      <c r="M608" s="28">
        <f>tbl_MTG_Set[[#This Row],[Released On]]+tbl_MTG_Set[[#This Row],[Buy Window Month End]]*365.25/12</f>
        <v/>
      </c>
      <c r="N608" s="28">
        <f>AND(NOW()&gt;=tbl_MTG_Set[[#This Row],[Buy Window Start]], NOW()&lt;=tbl_MTG_Set[[#This Row],[Buy Window End]])</f>
        <v/>
      </c>
      <c r="O608" s="19">
        <f>_xlfn.xlookup(tbl_MTG_Set[[#This Row],[Type Name]], tbl_MTG_Set_Type[Set Type], tbl_MTG_Set_Type[Heavy Printing Window Month Start], "(Set Type not found)", 0, 1)</f>
        <v/>
      </c>
      <c r="P608" s="28">
        <f>tbl_MTG_Set[[#This Row],[Released On]]+tbl_MTG_Set[[#This Row],[Heavy Printing Window Month Start]]*365.25/12</f>
        <v/>
      </c>
      <c r="Q608" s="19">
        <f>_xlfn.xlookup(tbl_MTG_Set[[#This Row],[Type Name]], tbl_MTG_Set_Type[Set Type], tbl_MTG_Set_Type[Heavy Printing Window Month End], "(Set Type not found)", 0, 1)</f>
        <v/>
      </c>
      <c r="R608" s="28">
        <f>tbl_MTG_Set[[#This Row],[Released On]]+tbl_MTG_Set[[#This Row],[Heavy Printing Window Month End]]*365.25/12</f>
        <v/>
      </c>
      <c r="S608" s="28">
        <f>AND(NOW()&gt;=tbl_MTG_Set[[#This Row],[Heavy Printing Window Start]], NOW()&lt;=tbl_MTG_Set[[#This Row],[Heavy Printing Window End]])</f>
        <v/>
      </c>
      <c r="T608" s="19">
        <f>_xlfn.xlookup(tbl_MTG_Set[[#This Row],[Type Name]], tbl_MTG_Set_Type[Set Type], tbl_MTG_Set_Type[Sell Window Month Start], "(Set Type not found)", 0, 1)</f>
        <v/>
      </c>
      <c r="U608" s="28">
        <f>tbl_MTG_Set[[#This Row],[Released On]]+tbl_MTG_Set[[#This Row],[Sell Window Month Start]]*365.25/12</f>
        <v/>
      </c>
      <c r="V608" s="19">
        <f>_xlfn.xlookup(tbl_MTG_Set[[#This Row],[Type Name]], tbl_MTG_Set_Type[Set Type], tbl_MTG_Set_Type[Sell Window Month End], "(Set Type not found)", 0, 1)</f>
        <v/>
      </c>
      <c r="W608" s="28">
        <f>tbl_MTG_Set[[#This Row],[Released On]]+tbl_MTG_Set[[#This Row],[Sell Window Month End]]*365.25/12</f>
        <v/>
      </c>
      <c r="X608" s="28">
        <f>AND(NOW()&gt;=tbl_MTG_Set[[#This Row],[Sell Window Start]], NOW()&lt;=tbl_MTG_Set[[#This Row],[Sell Window End]])</f>
        <v/>
      </c>
      <c r="AG608" s="23" t="n"/>
      <c r="AH608" s="23" t="n"/>
      <c r="AJ608" s="23">
        <f t="array" ref="AJ608:AJ608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608" s="23">
        <f t="array" ref="AK608:AK608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608" s="24">
        <f>_xlfn.xlookup(tbl_MTG_Set[[#This Row],[Play Booster Box Product Id]], tbl_Product[Product Id], tbl_Product[Pack Size])</f>
        <v/>
      </c>
      <c r="AM608" s="23">
        <f>(tbl_MTG_Set[[#This Row],[Play Booster Box Cost]]+v_Item_Shipping_Cost_In)/tbl_MTG_Set[[#This Row],[Play Booster Box Size]]</f>
        <v/>
      </c>
      <c r="AN608" s="23" t="n"/>
      <c r="AO608" s="23" t="n"/>
      <c r="AP608" s="23" t="n"/>
      <c r="AQ608" s="23" t="n"/>
      <c r="AT608" s="23">
        <f>tbl_MTG_Set[[#This Row],[Play Booster Sell Price CardMarket]]*tbl_MTG_Set[[#This Row],[Play Booster Expected Market Value]]/tbl_MTG_Set[[#This Row],[Play Boost Sealed Market Value]]</f>
        <v/>
      </c>
    </row>
    <row r="609" ht="15" customHeight="1" s="20">
      <c r="A609" s="19" t="n">
        <v>410</v>
      </c>
      <c r="B609" s="19" t="inlineStr">
        <is>
          <t>MagicFest 2020 PF20</t>
        </is>
      </c>
      <c r="C609" s="19" t="n">
        <v>6</v>
      </c>
      <c r="D609" s="28" t="n">
        <v>43831</v>
      </c>
      <c r="F609" s="19" t="inlineStr">
        <is>
          <t>en es fr de it pt ja ko ru 汉语 漢語</t>
        </is>
      </c>
      <c r="G609" s="19" t="n">
        <v>766</v>
      </c>
      <c r="H609" s="19">
        <f>MONTH(NOW())+12*YEAR(NOW())-MONTH(tbl_MTG_Set[[#This Row],[Released On]])-12*YEAR(tbl_MTG_Set[[#This Row],[Released On]])</f>
        <v/>
      </c>
      <c r="I609" s="19">
        <f>_xlfn.xlookup(tbl_MTG_Set[[#This Row],[Type Name]], tbl_MTG_Set_Type[Set Type], tbl_MTG_Set_Type[Index], "(Set Type not found)")</f>
        <v/>
      </c>
      <c r="J609" s="19">
        <f>_xlfn.xlookup(tbl_MTG_Set[[#This Row],[Type Name]], tbl_MTG_Set_Type[Set Type], tbl_MTG_Set_Type[Buy Window Month Start], "(Set Type not found)")</f>
        <v/>
      </c>
      <c r="K609" s="28">
        <f>tbl_MTG_Set[[#This Row],[Released On]]+tbl_MTG_Set[[#This Row],[Buy Window Month Start]]*365.25/12</f>
        <v/>
      </c>
      <c r="L609" s="19">
        <f>_xlfn.xlookup(tbl_MTG_Set[[#This Row],[Type Name]], tbl_MTG_Set_Type[Set Type], tbl_MTG_Set_Type[Buy Window Month End], "(Set Type not found)", 0, 1)</f>
        <v/>
      </c>
      <c r="M609" s="28">
        <f>tbl_MTG_Set[[#This Row],[Released On]]+tbl_MTG_Set[[#This Row],[Buy Window Month End]]*365.25/12</f>
        <v/>
      </c>
      <c r="N609" s="28">
        <f>AND(NOW()&gt;=tbl_MTG_Set[[#This Row],[Buy Window Start]], NOW()&lt;=tbl_MTG_Set[[#This Row],[Buy Window End]])</f>
        <v/>
      </c>
      <c r="O609" s="19">
        <f>_xlfn.xlookup(tbl_MTG_Set[[#This Row],[Type Name]], tbl_MTG_Set_Type[Set Type], tbl_MTG_Set_Type[Heavy Printing Window Month Start], "(Set Type not found)", 0, 1)</f>
        <v/>
      </c>
      <c r="P609" s="28">
        <f>tbl_MTG_Set[[#This Row],[Released On]]+tbl_MTG_Set[[#This Row],[Heavy Printing Window Month Start]]*365.25/12</f>
        <v/>
      </c>
      <c r="Q609" s="19">
        <f>_xlfn.xlookup(tbl_MTG_Set[[#This Row],[Type Name]], tbl_MTG_Set_Type[Set Type], tbl_MTG_Set_Type[Heavy Printing Window Month End], "(Set Type not found)", 0, 1)</f>
        <v/>
      </c>
      <c r="R609" s="28">
        <f>tbl_MTG_Set[[#This Row],[Released On]]+tbl_MTG_Set[[#This Row],[Heavy Printing Window Month End]]*365.25/12</f>
        <v/>
      </c>
      <c r="S609" s="28">
        <f>AND(NOW()&gt;=tbl_MTG_Set[[#This Row],[Heavy Printing Window Start]], NOW()&lt;=tbl_MTG_Set[[#This Row],[Heavy Printing Window End]])</f>
        <v/>
      </c>
      <c r="T609" s="19">
        <f>_xlfn.xlookup(tbl_MTG_Set[[#This Row],[Type Name]], tbl_MTG_Set_Type[Set Type], tbl_MTG_Set_Type[Sell Window Month Start], "(Set Type not found)", 0, 1)</f>
        <v/>
      </c>
      <c r="U609" s="28">
        <f>tbl_MTG_Set[[#This Row],[Released On]]+tbl_MTG_Set[[#This Row],[Sell Window Month Start]]*365.25/12</f>
        <v/>
      </c>
      <c r="V609" s="19">
        <f>_xlfn.xlookup(tbl_MTG_Set[[#This Row],[Type Name]], tbl_MTG_Set_Type[Set Type], tbl_MTG_Set_Type[Sell Window Month End], "(Set Type not found)", 0, 1)</f>
        <v/>
      </c>
      <c r="W609" s="28">
        <f>tbl_MTG_Set[[#This Row],[Released On]]+tbl_MTG_Set[[#This Row],[Sell Window Month End]]*365.25/12</f>
        <v/>
      </c>
      <c r="X609" s="28">
        <f>AND(NOW()&gt;=tbl_MTG_Set[[#This Row],[Sell Window Start]], NOW()&lt;=tbl_MTG_Set[[#This Row],[Sell Window End]])</f>
        <v/>
      </c>
      <c r="AG609" s="23" t="n"/>
      <c r="AH609" s="23" t="n"/>
      <c r="AJ609" s="23">
        <f t="array" ref="AJ609:AJ609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609" s="23">
        <f t="array" ref="AK609:AK609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609" s="24">
        <f>_xlfn.xlookup(tbl_MTG_Set[[#This Row],[Play Booster Box Product Id]], tbl_Product[Product Id], tbl_Product[Pack Size])</f>
        <v/>
      </c>
      <c r="AM609" s="23">
        <f>(tbl_MTG_Set[[#This Row],[Play Booster Box Cost]]+v_Item_Shipping_Cost_In)/tbl_MTG_Set[[#This Row],[Play Booster Box Size]]</f>
        <v/>
      </c>
      <c r="AN609" s="23" t="n"/>
      <c r="AO609" s="23" t="n"/>
      <c r="AP609" s="23" t="n"/>
      <c r="AQ609" s="23" t="n"/>
      <c r="AT609" s="23">
        <f>tbl_MTG_Set[[#This Row],[Play Booster Sell Price CardMarket]]*tbl_MTG_Set[[#This Row],[Play Booster Expected Market Value]]/tbl_MTG_Set[[#This Row],[Play Boost Sealed Market Value]]</f>
        <v/>
      </c>
    </row>
    <row r="610" ht="15" customHeight="1" s="20">
      <c r="A610" s="19" t="n">
        <v>169</v>
      </c>
      <c r="B610" s="19" t="inlineStr">
        <is>
          <t>MagicFest 2023 PF23</t>
        </is>
      </c>
      <c r="C610" s="19" t="n">
        <v>4</v>
      </c>
      <c r="D610" s="28" t="n">
        <v>45108</v>
      </c>
      <c r="F610" s="19" t="inlineStr">
        <is>
          <t>en es fr de it pt ja ko ru 汉语 漢語</t>
        </is>
      </c>
      <c r="G610" s="19" t="n">
        <v>284</v>
      </c>
      <c r="H610" s="19">
        <f>MONTH(NOW())+12*YEAR(NOW())-MONTH(tbl_MTG_Set[[#This Row],[Released On]])-12*YEAR(tbl_MTG_Set[[#This Row],[Released On]])</f>
        <v/>
      </c>
      <c r="I610" s="19">
        <f>_xlfn.xlookup(tbl_MTG_Set[[#This Row],[Type Name]], tbl_MTG_Set_Type[Set Type], tbl_MTG_Set_Type[Index], "(Set Type not found)")</f>
        <v/>
      </c>
      <c r="J610" s="19">
        <f>_xlfn.xlookup(tbl_MTG_Set[[#This Row],[Type Name]], tbl_MTG_Set_Type[Set Type], tbl_MTG_Set_Type[Buy Window Month Start], "(Set Type not found)")</f>
        <v/>
      </c>
      <c r="K610" s="28">
        <f>tbl_MTG_Set[[#This Row],[Released On]]+tbl_MTG_Set[[#This Row],[Buy Window Month Start]]*365.25/12</f>
        <v/>
      </c>
      <c r="L610" s="19">
        <f>_xlfn.xlookup(tbl_MTG_Set[[#This Row],[Type Name]], tbl_MTG_Set_Type[Set Type], tbl_MTG_Set_Type[Buy Window Month End], "(Set Type not found)", 0, 1)</f>
        <v/>
      </c>
      <c r="M610" s="28">
        <f>tbl_MTG_Set[[#This Row],[Released On]]+tbl_MTG_Set[[#This Row],[Buy Window Month End]]*365.25/12</f>
        <v/>
      </c>
      <c r="N610" s="28">
        <f>AND(NOW()&gt;=tbl_MTG_Set[[#This Row],[Buy Window Start]], NOW()&lt;=tbl_MTG_Set[[#This Row],[Buy Window End]])</f>
        <v/>
      </c>
      <c r="O610" s="19">
        <f>_xlfn.xlookup(tbl_MTG_Set[[#This Row],[Type Name]], tbl_MTG_Set_Type[Set Type], tbl_MTG_Set_Type[Heavy Printing Window Month Start], "(Set Type not found)", 0, 1)</f>
        <v/>
      </c>
      <c r="P610" s="28">
        <f>tbl_MTG_Set[[#This Row],[Released On]]+tbl_MTG_Set[[#This Row],[Heavy Printing Window Month Start]]*365.25/12</f>
        <v/>
      </c>
      <c r="Q610" s="19">
        <f>_xlfn.xlookup(tbl_MTG_Set[[#This Row],[Type Name]], tbl_MTG_Set_Type[Set Type], tbl_MTG_Set_Type[Heavy Printing Window Month End], "(Set Type not found)", 0, 1)</f>
        <v/>
      </c>
      <c r="R610" s="28">
        <f>tbl_MTG_Set[[#This Row],[Released On]]+tbl_MTG_Set[[#This Row],[Heavy Printing Window Month End]]*365.25/12</f>
        <v/>
      </c>
      <c r="S610" s="28">
        <f>AND(NOW()&gt;=tbl_MTG_Set[[#This Row],[Heavy Printing Window Start]], NOW()&lt;=tbl_MTG_Set[[#This Row],[Heavy Printing Window End]])</f>
        <v/>
      </c>
      <c r="T610" s="19">
        <f>_xlfn.xlookup(tbl_MTG_Set[[#This Row],[Type Name]], tbl_MTG_Set_Type[Set Type], tbl_MTG_Set_Type[Sell Window Month Start], "(Set Type not found)", 0, 1)</f>
        <v/>
      </c>
      <c r="U610" s="28">
        <f>tbl_MTG_Set[[#This Row],[Released On]]+tbl_MTG_Set[[#This Row],[Sell Window Month Start]]*365.25/12</f>
        <v/>
      </c>
      <c r="V610" s="19">
        <f>_xlfn.xlookup(tbl_MTG_Set[[#This Row],[Type Name]], tbl_MTG_Set_Type[Set Type], tbl_MTG_Set_Type[Sell Window Month End], "(Set Type not found)", 0, 1)</f>
        <v/>
      </c>
      <c r="W610" s="28">
        <f>tbl_MTG_Set[[#This Row],[Released On]]+tbl_MTG_Set[[#This Row],[Sell Window Month End]]*365.25/12</f>
        <v/>
      </c>
      <c r="X610" s="28">
        <f>AND(NOW()&gt;=tbl_MTG_Set[[#This Row],[Sell Window Start]], NOW()&lt;=tbl_MTG_Set[[#This Row],[Sell Window End]])</f>
        <v/>
      </c>
      <c r="AG610" s="23" t="n"/>
      <c r="AH610" s="23" t="n"/>
      <c r="AJ610" s="23">
        <f t="array" ref="AJ610:AJ610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610" s="23">
        <f t="array" ref="AK610:AK610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610" s="24">
        <f>_xlfn.xlookup(tbl_MTG_Set[[#This Row],[Play Booster Box Product Id]], tbl_Product[Product Id], tbl_Product[Pack Size])</f>
        <v/>
      </c>
      <c r="AM610" s="23">
        <f>(tbl_MTG_Set[[#This Row],[Play Booster Box Cost]]+v_Item_Shipping_Cost_In)/tbl_MTG_Set[[#This Row],[Play Booster Box Size]]</f>
        <v/>
      </c>
      <c r="AN610" s="23" t="n"/>
      <c r="AO610" s="23" t="n"/>
      <c r="AP610" s="23" t="n"/>
      <c r="AQ610" s="23" t="n"/>
      <c r="AT610" s="23">
        <f>tbl_MTG_Set[[#This Row],[Play Booster Sell Price CardMarket]]*tbl_MTG_Set[[#This Row],[Play Booster Expected Market Value]]/tbl_MTG_Set[[#This Row],[Play Boost Sealed Market Value]]</f>
        <v/>
      </c>
    </row>
    <row r="611" ht="15" customHeight="1" s="20">
      <c r="A611" s="19" t="n">
        <v>138</v>
      </c>
      <c r="B611" s="19" t="inlineStr">
        <is>
          <t>MagicFest 2024 PF24</t>
        </is>
      </c>
      <c r="C611" s="19" t="n">
        <v>2</v>
      </c>
      <c r="D611" s="28" t="n">
        <v>45292</v>
      </c>
      <c r="F611" s="19" t="inlineStr">
        <is>
          <t>en es fr de it pt ja ko ru 汉语 漢語</t>
        </is>
      </c>
      <c r="G611" s="19" t="n">
        <v>222</v>
      </c>
      <c r="H611" s="19">
        <f>MONTH(NOW())+12*YEAR(NOW())-MONTH(tbl_MTG_Set[[#This Row],[Released On]])-12*YEAR(tbl_MTG_Set[[#This Row],[Released On]])</f>
        <v/>
      </c>
      <c r="I611" s="19">
        <f>_xlfn.xlookup(tbl_MTG_Set[[#This Row],[Type Name]], tbl_MTG_Set_Type[Set Type], tbl_MTG_Set_Type[Index], "(Set Type not found)")</f>
        <v/>
      </c>
      <c r="J611" s="19">
        <f>_xlfn.xlookup(tbl_MTG_Set[[#This Row],[Type Name]], tbl_MTG_Set_Type[Set Type], tbl_MTG_Set_Type[Buy Window Month Start], "(Set Type not found)")</f>
        <v/>
      </c>
      <c r="K611" s="28">
        <f>tbl_MTG_Set[[#This Row],[Released On]]+tbl_MTG_Set[[#This Row],[Buy Window Month Start]]*365.25/12</f>
        <v/>
      </c>
      <c r="L611" s="19">
        <f>_xlfn.xlookup(tbl_MTG_Set[[#This Row],[Type Name]], tbl_MTG_Set_Type[Set Type], tbl_MTG_Set_Type[Buy Window Month End], "(Set Type not found)", 0, 1)</f>
        <v/>
      </c>
      <c r="M611" s="28">
        <f>tbl_MTG_Set[[#This Row],[Released On]]+tbl_MTG_Set[[#This Row],[Buy Window Month End]]*365.25/12</f>
        <v/>
      </c>
      <c r="N611" s="28">
        <f>AND(NOW()&gt;=tbl_MTG_Set[[#This Row],[Buy Window Start]], NOW()&lt;=tbl_MTG_Set[[#This Row],[Buy Window End]])</f>
        <v/>
      </c>
      <c r="O611" s="19">
        <f>_xlfn.xlookup(tbl_MTG_Set[[#This Row],[Type Name]], tbl_MTG_Set_Type[Set Type], tbl_MTG_Set_Type[Heavy Printing Window Month Start], "(Set Type not found)", 0, 1)</f>
        <v/>
      </c>
      <c r="P611" s="28">
        <f>tbl_MTG_Set[[#This Row],[Released On]]+tbl_MTG_Set[[#This Row],[Heavy Printing Window Month Start]]*365.25/12</f>
        <v/>
      </c>
      <c r="Q611" s="19">
        <f>_xlfn.xlookup(tbl_MTG_Set[[#This Row],[Type Name]], tbl_MTG_Set_Type[Set Type], tbl_MTG_Set_Type[Heavy Printing Window Month End], "(Set Type not found)", 0, 1)</f>
        <v/>
      </c>
      <c r="R611" s="28">
        <f>tbl_MTG_Set[[#This Row],[Released On]]+tbl_MTG_Set[[#This Row],[Heavy Printing Window Month End]]*365.25/12</f>
        <v/>
      </c>
      <c r="S611" s="28">
        <f>AND(NOW()&gt;=tbl_MTG_Set[[#This Row],[Heavy Printing Window Start]], NOW()&lt;=tbl_MTG_Set[[#This Row],[Heavy Printing Window End]])</f>
        <v/>
      </c>
      <c r="T611" s="19">
        <f>_xlfn.xlookup(tbl_MTG_Set[[#This Row],[Type Name]], tbl_MTG_Set_Type[Set Type], tbl_MTG_Set_Type[Sell Window Month Start], "(Set Type not found)", 0, 1)</f>
        <v/>
      </c>
      <c r="U611" s="28">
        <f>tbl_MTG_Set[[#This Row],[Released On]]+tbl_MTG_Set[[#This Row],[Sell Window Month Start]]*365.25/12</f>
        <v/>
      </c>
      <c r="V611" s="19">
        <f>_xlfn.xlookup(tbl_MTG_Set[[#This Row],[Type Name]], tbl_MTG_Set_Type[Set Type], tbl_MTG_Set_Type[Sell Window Month End], "(Set Type not found)", 0, 1)</f>
        <v/>
      </c>
      <c r="W611" s="28">
        <f>tbl_MTG_Set[[#This Row],[Released On]]+tbl_MTG_Set[[#This Row],[Sell Window Month End]]*365.25/12</f>
        <v/>
      </c>
      <c r="X611" s="28">
        <f>AND(NOW()&gt;=tbl_MTG_Set[[#This Row],[Sell Window Start]], NOW()&lt;=tbl_MTG_Set[[#This Row],[Sell Window End]])</f>
        <v/>
      </c>
      <c r="AG611" s="23" t="n"/>
      <c r="AH611" s="23" t="n"/>
      <c r="AJ611" s="23">
        <f t="array" ref="AJ611:AJ611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611" s="23">
        <f t="array" ref="AK611:AK611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611" s="24">
        <f>_xlfn.xlookup(tbl_MTG_Set[[#This Row],[Play Booster Box Product Id]], tbl_Product[Product Id], tbl_Product[Pack Size])</f>
        <v/>
      </c>
      <c r="AM611" s="23">
        <f>(tbl_MTG_Set[[#This Row],[Play Booster Box Cost]]+v_Item_Shipping_Cost_In)/tbl_MTG_Set[[#This Row],[Play Booster Box Size]]</f>
        <v/>
      </c>
      <c r="AN611" s="23" t="n"/>
      <c r="AO611" s="23" t="n"/>
      <c r="AP611" s="23" t="n"/>
      <c r="AQ611" s="23" t="n"/>
      <c r="AT611" s="23">
        <f>tbl_MTG_Set[[#This Row],[Play Booster Sell Price CardMarket]]*tbl_MTG_Set[[#This Row],[Play Booster Expected Market Value]]/tbl_MTG_Set[[#This Row],[Play Boost Sealed Market Value]]</f>
        <v/>
      </c>
    </row>
    <row r="612" ht="15" customHeight="1" s="20">
      <c r="A612" s="19" t="n">
        <v>70</v>
      </c>
      <c r="B612" s="19" t="inlineStr">
        <is>
          <t>MagicFest 2025 PF25</t>
        </is>
      </c>
      <c r="C612" s="19" t="n">
        <v>19</v>
      </c>
      <c r="D612" s="28" t="n">
        <v>45658</v>
      </c>
      <c r="F612" s="19" t="inlineStr">
        <is>
          <t>en es fr de it pt ja ko ru 汉语 漢語</t>
        </is>
      </c>
      <c r="G612" s="19" t="n">
        <v>86</v>
      </c>
      <c r="H612" s="19">
        <f>MONTH(NOW())+12*YEAR(NOW())-MONTH(tbl_MTG_Set[[#This Row],[Released On]])-12*YEAR(tbl_MTG_Set[[#This Row],[Released On]])</f>
        <v/>
      </c>
      <c r="I612" s="19">
        <f>_xlfn.xlookup(tbl_MTG_Set[[#This Row],[Type Name]], tbl_MTG_Set_Type[Set Type], tbl_MTG_Set_Type[Index], "(Set Type not found)")</f>
        <v/>
      </c>
      <c r="J612" s="19">
        <f>_xlfn.xlookup(tbl_MTG_Set[[#This Row],[Type Name]], tbl_MTG_Set_Type[Set Type], tbl_MTG_Set_Type[Buy Window Month Start], "(Set Type not found)")</f>
        <v/>
      </c>
      <c r="K612" s="28">
        <f>tbl_MTG_Set[[#This Row],[Released On]]+tbl_MTG_Set[[#This Row],[Buy Window Month Start]]*365.25/12</f>
        <v/>
      </c>
      <c r="L612" s="19">
        <f>_xlfn.xlookup(tbl_MTG_Set[[#This Row],[Type Name]], tbl_MTG_Set_Type[Set Type], tbl_MTG_Set_Type[Buy Window Month End], "(Set Type not found)", 0, 1)</f>
        <v/>
      </c>
      <c r="M612" s="28">
        <f>tbl_MTG_Set[[#This Row],[Released On]]+tbl_MTG_Set[[#This Row],[Buy Window Month End]]*365.25/12</f>
        <v/>
      </c>
      <c r="N612" s="28">
        <f>AND(NOW()&gt;=tbl_MTG_Set[[#This Row],[Buy Window Start]], NOW()&lt;=tbl_MTG_Set[[#This Row],[Buy Window End]])</f>
        <v/>
      </c>
      <c r="O612" s="19">
        <f>_xlfn.xlookup(tbl_MTG_Set[[#This Row],[Type Name]], tbl_MTG_Set_Type[Set Type], tbl_MTG_Set_Type[Heavy Printing Window Month Start], "(Set Type not found)", 0, 1)</f>
        <v/>
      </c>
      <c r="P612" s="28">
        <f>tbl_MTG_Set[[#This Row],[Released On]]+tbl_MTG_Set[[#This Row],[Heavy Printing Window Month Start]]*365.25/12</f>
        <v/>
      </c>
      <c r="Q612" s="19">
        <f>_xlfn.xlookup(tbl_MTG_Set[[#This Row],[Type Name]], tbl_MTG_Set_Type[Set Type], tbl_MTG_Set_Type[Heavy Printing Window Month End], "(Set Type not found)", 0, 1)</f>
        <v/>
      </c>
      <c r="R612" s="28">
        <f>tbl_MTG_Set[[#This Row],[Released On]]+tbl_MTG_Set[[#This Row],[Heavy Printing Window Month End]]*365.25/12</f>
        <v/>
      </c>
      <c r="S612" s="28">
        <f>AND(NOW()&gt;=tbl_MTG_Set[[#This Row],[Heavy Printing Window Start]], NOW()&lt;=tbl_MTG_Set[[#This Row],[Heavy Printing Window End]])</f>
        <v/>
      </c>
      <c r="T612" s="19">
        <f>_xlfn.xlookup(tbl_MTG_Set[[#This Row],[Type Name]], tbl_MTG_Set_Type[Set Type], tbl_MTG_Set_Type[Sell Window Month Start], "(Set Type not found)", 0, 1)</f>
        <v/>
      </c>
      <c r="U612" s="28">
        <f>tbl_MTG_Set[[#This Row],[Released On]]+tbl_MTG_Set[[#This Row],[Sell Window Month Start]]*365.25/12</f>
        <v/>
      </c>
      <c r="V612" s="19">
        <f>_xlfn.xlookup(tbl_MTG_Set[[#This Row],[Type Name]], tbl_MTG_Set_Type[Set Type], tbl_MTG_Set_Type[Sell Window Month End], "(Set Type not found)", 0, 1)</f>
        <v/>
      </c>
      <c r="W612" s="28">
        <f>tbl_MTG_Set[[#This Row],[Released On]]+tbl_MTG_Set[[#This Row],[Sell Window Month End]]*365.25/12</f>
        <v/>
      </c>
      <c r="X612" s="28">
        <f>AND(NOW()&gt;=tbl_MTG_Set[[#This Row],[Sell Window Start]], NOW()&lt;=tbl_MTG_Set[[#This Row],[Sell Window End]])</f>
        <v/>
      </c>
      <c r="AG612" s="23" t="n"/>
      <c r="AH612" s="23" t="n"/>
      <c r="AJ612" s="23">
        <f t="array" ref="AJ612:AJ612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612" s="23">
        <f t="array" ref="AK612:AK612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612" s="24">
        <f>_xlfn.xlookup(tbl_MTG_Set[[#This Row],[Play Booster Box Product Id]], tbl_Product[Product Id], tbl_Product[Pack Size])</f>
        <v/>
      </c>
      <c r="AM612" s="23">
        <f>(tbl_MTG_Set[[#This Row],[Play Booster Box Cost]]+v_Item_Shipping_Cost_In)/tbl_MTG_Set[[#This Row],[Play Booster Box Size]]</f>
        <v/>
      </c>
      <c r="AN612" s="23" t="n"/>
      <c r="AO612" s="23" t="n"/>
      <c r="AP612" s="23" t="n"/>
      <c r="AQ612" s="23" t="n"/>
      <c r="AT612" s="23">
        <f>tbl_MTG_Set[[#This Row],[Play Booster Sell Price CardMarket]]*tbl_MTG_Set[[#This Row],[Play Booster Expected Market Value]]/tbl_MTG_Set[[#This Row],[Play Boost Sealed Market Value]]</f>
        <v/>
      </c>
    </row>
    <row r="613" ht="15" customHeight="1" s="20">
      <c r="A613" s="19" t="n">
        <v>9</v>
      </c>
      <c r="B613" s="19" t="inlineStr">
        <is>
          <t>MagicFest 2026 PF26</t>
        </is>
      </c>
      <c r="C613" s="19" t="n">
        <v>1</v>
      </c>
      <c r="D613" s="28" t="n">
        <v>46023</v>
      </c>
      <c r="F613" s="19" t="inlineStr">
        <is>
          <t>en es fr de it pt ja ko ru 汉语 漢語</t>
        </is>
      </c>
      <c r="G613" s="19" t="n">
        <v>10</v>
      </c>
      <c r="H613" s="19">
        <f>MONTH(NOW())+12*YEAR(NOW())-MONTH(tbl_MTG_Set[[#This Row],[Released On]])-12*YEAR(tbl_MTG_Set[[#This Row],[Released On]])</f>
        <v/>
      </c>
      <c r="I613" s="19">
        <f>_xlfn.xlookup(tbl_MTG_Set[[#This Row],[Type Name]], tbl_MTG_Set_Type[Set Type], tbl_MTG_Set_Type[Index], "(Set Type not found)")</f>
        <v/>
      </c>
      <c r="J613" s="19">
        <f>_xlfn.xlookup(tbl_MTG_Set[[#This Row],[Type Name]], tbl_MTG_Set_Type[Set Type], tbl_MTG_Set_Type[Buy Window Month Start], "(Set Type not found)")</f>
        <v/>
      </c>
      <c r="K613" s="28">
        <f>tbl_MTG_Set[[#This Row],[Released On]]+tbl_MTG_Set[[#This Row],[Buy Window Month Start]]*365.25/12</f>
        <v/>
      </c>
      <c r="L613" s="19">
        <f>_xlfn.xlookup(tbl_MTG_Set[[#This Row],[Type Name]], tbl_MTG_Set_Type[Set Type], tbl_MTG_Set_Type[Buy Window Month End], "(Set Type not found)", 0, 1)</f>
        <v/>
      </c>
      <c r="M613" s="28">
        <f>tbl_MTG_Set[[#This Row],[Released On]]+tbl_MTG_Set[[#This Row],[Buy Window Month End]]*365.25/12</f>
        <v/>
      </c>
      <c r="N613" s="28">
        <f>AND(NOW()&gt;=tbl_MTG_Set[[#This Row],[Buy Window Start]], NOW()&lt;=tbl_MTG_Set[[#This Row],[Buy Window End]])</f>
        <v/>
      </c>
      <c r="O613" s="19">
        <f>_xlfn.xlookup(tbl_MTG_Set[[#This Row],[Type Name]], tbl_MTG_Set_Type[Set Type], tbl_MTG_Set_Type[Heavy Printing Window Month Start], "(Set Type not found)", 0, 1)</f>
        <v/>
      </c>
      <c r="P613" s="28">
        <f>tbl_MTG_Set[[#This Row],[Released On]]+tbl_MTG_Set[[#This Row],[Heavy Printing Window Month Start]]*365.25/12</f>
        <v/>
      </c>
      <c r="Q613" s="19">
        <f>_xlfn.xlookup(tbl_MTG_Set[[#This Row],[Type Name]], tbl_MTG_Set_Type[Set Type], tbl_MTG_Set_Type[Heavy Printing Window Month End], "(Set Type not found)", 0, 1)</f>
        <v/>
      </c>
      <c r="R613" s="28">
        <f>tbl_MTG_Set[[#This Row],[Released On]]+tbl_MTG_Set[[#This Row],[Heavy Printing Window Month End]]*365.25/12</f>
        <v/>
      </c>
      <c r="S613" s="28">
        <f>AND(NOW()&gt;=tbl_MTG_Set[[#This Row],[Heavy Printing Window Start]], NOW()&lt;=tbl_MTG_Set[[#This Row],[Heavy Printing Window End]])</f>
        <v/>
      </c>
      <c r="T613" s="19">
        <f>_xlfn.xlookup(tbl_MTG_Set[[#This Row],[Type Name]], tbl_MTG_Set_Type[Set Type], tbl_MTG_Set_Type[Sell Window Month Start], "(Set Type not found)", 0, 1)</f>
        <v/>
      </c>
      <c r="U613" s="28">
        <f>tbl_MTG_Set[[#This Row],[Released On]]+tbl_MTG_Set[[#This Row],[Sell Window Month Start]]*365.25/12</f>
        <v/>
      </c>
      <c r="V613" s="19">
        <f>_xlfn.xlookup(tbl_MTG_Set[[#This Row],[Type Name]], tbl_MTG_Set_Type[Set Type], tbl_MTG_Set_Type[Sell Window Month End], "(Set Type not found)", 0, 1)</f>
        <v/>
      </c>
      <c r="W613" s="28">
        <f>tbl_MTG_Set[[#This Row],[Released On]]+tbl_MTG_Set[[#This Row],[Sell Window Month End]]*365.25/12</f>
        <v/>
      </c>
      <c r="X613" s="28">
        <f>AND(NOW()&gt;=tbl_MTG_Set[[#This Row],[Sell Window Start]], NOW()&lt;=tbl_MTG_Set[[#This Row],[Sell Window End]])</f>
        <v/>
      </c>
      <c r="AG613" s="23" t="n"/>
      <c r="AH613" s="23" t="n"/>
      <c r="AJ613" s="23">
        <f t="array" ref="AJ613:AJ613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613" s="23">
        <f t="array" ref="AK613:AK613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613" s="24">
        <f>_xlfn.xlookup(tbl_MTG_Set[[#This Row],[Play Booster Box Product Id]], tbl_Product[Product Id], tbl_Product[Pack Size])</f>
        <v/>
      </c>
      <c r="AM613" s="23">
        <f>(tbl_MTG_Set[[#This Row],[Play Booster Box Cost]]+v_Item_Shipping_Cost_In)/tbl_MTG_Set[[#This Row],[Play Booster Box Size]]</f>
        <v/>
      </c>
      <c r="AN613" s="23" t="n"/>
      <c r="AO613" s="23" t="n"/>
      <c r="AP613" s="23" t="n"/>
      <c r="AQ613" s="23" t="n"/>
      <c r="AT613" s="23">
        <f>tbl_MTG_Set[[#This Row],[Play Booster Sell Price CardMarket]]*tbl_MTG_Set[[#This Row],[Play Booster Expected Market Value]]/tbl_MTG_Set[[#This Row],[Play Boost Sealed Market Value]]</f>
        <v/>
      </c>
    </row>
    <row r="614" ht="15" customHeight="1" s="20">
      <c r="A614" s="19" t="n">
        <v>191</v>
      </c>
      <c r="B614" s="19" t="inlineStr">
        <is>
          <t>March of the Machine Art Series AMOM</t>
        </is>
      </c>
      <c r="C614" s="19" t="n">
        <v>81</v>
      </c>
      <c r="D614" s="28" t="n">
        <v>45037</v>
      </c>
      <c r="E614" s="19" t="inlineStr">
        <is>
          <t>Standard Expansion</t>
        </is>
      </c>
      <c r="F614" s="19" t="inlineStr">
        <is>
          <t>en es fr de it pt ja ko ru 汉语 漢語</t>
        </is>
      </c>
      <c r="G614" s="19" t="n">
        <v>328</v>
      </c>
      <c r="H614" s="19">
        <f>MONTH(NOW())+12*YEAR(NOW())-MONTH(tbl_MTG_Set[[#This Row],[Released On]])-12*YEAR(tbl_MTG_Set[[#This Row],[Released On]])</f>
        <v/>
      </c>
      <c r="I614" s="19">
        <f>_xlfn.xlookup(tbl_MTG_Set[[#This Row],[Type Name]], tbl_MTG_Set_Type[Set Type], tbl_MTG_Set_Type[Index], "(Set Type not found)")</f>
        <v/>
      </c>
      <c r="J614" s="19">
        <f>_xlfn.xlookup(tbl_MTG_Set[[#This Row],[Type Name]], tbl_MTG_Set_Type[Set Type], tbl_MTG_Set_Type[Buy Window Month Start], "(Set Type not found)")</f>
        <v/>
      </c>
      <c r="K614" s="28">
        <f>tbl_MTG_Set[[#This Row],[Released On]]+tbl_MTG_Set[[#This Row],[Buy Window Month Start]]*365.25/12</f>
        <v/>
      </c>
      <c r="L614" s="19">
        <f>_xlfn.xlookup(tbl_MTG_Set[[#This Row],[Type Name]], tbl_MTG_Set_Type[Set Type], tbl_MTG_Set_Type[Buy Window Month End], "(Set Type not found)", 0, 1)</f>
        <v/>
      </c>
      <c r="M614" s="28">
        <f>tbl_MTG_Set[[#This Row],[Released On]]+tbl_MTG_Set[[#This Row],[Buy Window Month End]]*365.25/12</f>
        <v/>
      </c>
      <c r="N614" s="28">
        <f>AND(NOW()&gt;=tbl_MTG_Set[[#This Row],[Buy Window Start]], NOW()&lt;=tbl_MTG_Set[[#This Row],[Buy Window End]])</f>
        <v/>
      </c>
      <c r="O614" s="19">
        <f>_xlfn.xlookup(tbl_MTG_Set[[#This Row],[Type Name]], tbl_MTG_Set_Type[Set Type], tbl_MTG_Set_Type[Heavy Printing Window Month Start], "(Set Type not found)", 0, 1)</f>
        <v/>
      </c>
      <c r="P614" s="28">
        <f>tbl_MTG_Set[[#This Row],[Released On]]+tbl_MTG_Set[[#This Row],[Heavy Printing Window Month Start]]*365.25/12</f>
        <v/>
      </c>
      <c r="Q614" s="19">
        <f>_xlfn.xlookup(tbl_MTG_Set[[#This Row],[Type Name]], tbl_MTG_Set_Type[Set Type], tbl_MTG_Set_Type[Heavy Printing Window Month End], "(Set Type not found)", 0, 1)</f>
        <v/>
      </c>
      <c r="R614" s="28">
        <f>tbl_MTG_Set[[#This Row],[Released On]]+tbl_MTG_Set[[#This Row],[Heavy Printing Window Month End]]*365.25/12</f>
        <v/>
      </c>
      <c r="S614" s="28">
        <f>AND(NOW()&gt;=tbl_MTG_Set[[#This Row],[Heavy Printing Window Start]], NOW()&lt;=tbl_MTG_Set[[#This Row],[Heavy Printing Window End]])</f>
        <v/>
      </c>
      <c r="T614" s="19">
        <f>_xlfn.xlookup(tbl_MTG_Set[[#This Row],[Type Name]], tbl_MTG_Set_Type[Set Type], tbl_MTG_Set_Type[Sell Window Month Start], "(Set Type not found)", 0, 1)</f>
        <v/>
      </c>
      <c r="U614" s="28">
        <f>tbl_MTG_Set[[#This Row],[Released On]]+tbl_MTG_Set[[#This Row],[Sell Window Month Start]]*365.25/12</f>
        <v/>
      </c>
      <c r="V614" s="19">
        <f>_xlfn.xlookup(tbl_MTG_Set[[#This Row],[Type Name]], tbl_MTG_Set_Type[Set Type], tbl_MTG_Set_Type[Sell Window Month End], "(Set Type not found)", 0, 1)</f>
        <v/>
      </c>
      <c r="W614" s="28">
        <f>tbl_MTG_Set[[#This Row],[Released On]]+tbl_MTG_Set[[#This Row],[Sell Window Month End]]*365.25/12</f>
        <v/>
      </c>
      <c r="X614" s="28">
        <f>AND(NOW()&gt;=tbl_MTG_Set[[#This Row],[Sell Window Start]], NOW()&lt;=tbl_MTG_Set[[#This Row],[Sell Window End]])</f>
        <v/>
      </c>
      <c r="AG614" s="23" t="n"/>
      <c r="AH614" s="23" t="n"/>
      <c r="AJ614" s="23">
        <f t="array" ref="AJ614:AJ614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614" s="23">
        <f t="array" ref="AK614:AK614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614" s="24">
        <f>_xlfn.xlookup(tbl_MTG_Set[[#This Row],[Play Booster Box Product Id]], tbl_Product[Product Id], tbl_Product[Pack Size])</f>
        <v/>
      </c>
      <c r="AM614" s="23">
        <f>(tbl_MTG_Set[[#This Row],[Play Booster Box Cost]]+v_Item_Shipping_Cost_In)/tbl_MTG_Set[[#This Row],[Play Booster Box Size]]</f>
        <v/>
      </c>
      <c r="AN614" s="23" t="n"/>
      <c r="AO614" s="23" t="n"/>
      <c r="AP614" s="23" t="n"/>
      <c r="AQ614" s="23" t="n"/>
      <c r="AT614" s="23">
        <f>tbl_MTG_Set[[#This Row],[Play Booster Sell Price CardMarket]]*tbl_MTG_Set[[#This Row],[Play Booster Expected Market Value]]/tbl_MTG_Set[[#This Row],[Play Boost Sealed Market Value]]</f>
        <v/>
      </c>
    </row>
    <row r="615" ht="15" customHeight="1" s="20">
      <c r="A615" s="19" t="n">
        <v>188</v>
      </c>
      <c r="B615" s="19" t="inlineStr">
        <is>
          <t>March of the Machine Commander MOC</t>
        </is>
      </c>
      <c r="C615" s="19" t="n">
        <v>450</v>
      </c>
      <c r="D615" s="28" t="n">
        <v>45037</v>
      </c>
      <c r="E615" s="19" t="inlineStr">
        <is>
          <t>Commander</t>
        </is>
      </c>
      <c r="F615" s="19" t="inlineStr">
        <is>
          <t>en es fr de it pt ja ko ru 汉语 漢語</t>
        </is>
      </c>
      <c r="G615" s="19" t="n">
        <v>322</v>
      </c>
      <c r="H615" s="19">
        <f>MONTH(NOW())+12*YEAR(NOW())-MONTH(tbl_MTG_Set[[#This Row],[Released On]])-12*YEAR(tbl_MTG_Set[[#This Row],[Released On]])</f>
        <v/>
      </c>
      <c r="I615" s="19">
        <f>_xlfn.xlookup(tbl_MTG_Set[[#This Row],[Type Name]], tbl_MTG_Set_Type[Set Type], tbl_MTG_Set_Type[Index], "(Set Type not found)")</f>
        <v/>
      </c>
      <c r="J615" s="19">
        <f>_xlfn.xlookup(tbl_MTG_Set[[#This Row],[Type Name]], tbl_MTG_Set_Type[Set Type], tbl_MTG_Set_Type[Buy Window Month Start], "(Set Type not found)")</f>
        <v/>
      </c>
      <c r="K615" s="28">
        <f>tbl_MTG_Set[[#This Row],[Released On]]+tbl_MTG_Set[[#This Row],[Buy Window Month Start]]*365.25/12</f>
        <v/>
      </c>
      <c r="L615" s="19">
        <f>_xlfn.xlookup(tbl_MTG_Set[[#This Row],[Type Name]], tbl_MTG_Set_Type[Set Type], tbl_MTG_Set_Type[Buy Window Month End], "(Set Type not found)", 0, 1)</f>
        <v/>
      </c>
      <c r="M615" s="28">
        <f>tbl_MTG_Set[[#This Row],[Released On]]+tbl_MTG_Set[[#This Row],[Buy Window Month End]]*365.25/12</f>
        <v/>
      </c>
      <c r="N615" s="28">
        <f>AND(NOW()&gt;=tbl_MTG_Set[[#This Row],[Buy Window Start]], NOW()&lt;=tbl_MTG_Set[[#This Row],[Buy Window End]])</f>
        <v/>
      </c>
      <c r="O615" s="19">
        <f>_xlfn.xlookup(tbl_MTG_Set[[#This Row],[Type Name]], tbl_MTG_Set_Type[Set Type], tbl_MTG_Set_Type[Heavy Printing Window Month Start], "(Set Type not found)", 0, 1)</f>
        <v/>
      </c>
      <c r="P615" s="28">
        <f>tbl_MTG_Set[[#This Row],[Released On]]+tbl_MTG_Set[[#This Row],[Heavy Printing Window Month Start]]*365.25/12</f>
        <v/>
      </c>
      <c r="Q615" s="19">
        <f>_xlfn.xlookup(tbl_MTG_Set[[#This Row],[Type Name]], tbl_MTG_Set_Type[Set Type], tbl_MTG_Set_Type[Heavy Printing Window Month End], "(Set Type not found)", 0, 1)</f>
        <v/>
      </c>
      <c r="R615" s="28">
        <f>tbl_MTG_Set[[#This Row],[Released On]]+tbl_MTG_Set[[#This Row],[Heavy Printing Window Month End]]*365.25/12</f>
        <v/>
      </c>
      <c r="S615" s="28">
        <f>AND(NOW()&gt;=tbl_MTG_Set[[#This Row],[Heavy Printing Window Start]], NOW()&lt;=tbl_MTG_Set[[#This Row],[Heavy Printing Window End]])</f>
        <v/>
      </c>
      <c r="T615" s="19">
        <f>_xlfn.xlookup(tbl_MTG_Set[[#This Row],[Type Name]], tbl_MTG_Set_Type[Set Type], tbl_MTG_Set_Type[Sell Window Month Start], "(Set Type not found)", 0, 1)</f>
        <v/>
      </c>
      <c r="U615" s="28">
        <f>tbl_MTG_Set[[#This Row],[Released On]]+tbl_MTG_Set[[#This Row],[Sell Window Month Start]]*365.25/12</f>
        <v/>
      </c>
      <c r="V615" s="19">
        <f>_xlfn.xlookup(tbl_MTG_Set[[#This Row],[Type Name]], tbl_MTG_Set_Type[Set Type], tbl_MTG_Set_Type[Sell Window Month End], "(Set Type not found)", 0, 1)</f>
        <v/>
      </c>
      <c r="W615" s="28">
        <f>tbl_MTG_Set[[#This Row],[Released On]]+tbl_MTG_Set[[#This Row],[Sell Window Month End]]*365.25/12</f>
        <v/>
      </c>
      <c r="X615" s="28">
        <f>AND(NOW()&gt;=tbl_MTG_Set[[#This Row],[Sell Window Start]], NOW()&lt;=tbl_MTG_Set[[#This Row],[Sell Window End]])</f>
        <v/>
      </c>
      <c r="AG615" s="23" t="n"/>
      <c r="AH615" s="23" t="n"/>
      <c r="AJ615" s="23">
        <f t="array" ref="AJ615:AJ615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615" s="23">
        <f t="array" ref="AK615:AK615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615" s="24">
        <f>_xlfn.xlookup(tbl_MTG_Set[[#This Row],[Play Booster Box Product Id]], tbl_Product[Product Id], tbl_Product[Pack Size])</f>
        <v/>
      </c>
      <c r="AM615" s="23">
        <f>(tbl_MTG_Set[[#This Row],[Play Booster Box Cost]]+v_Item_Shipping_Cost_In)/tbl_MTG_Set[[#This Row],[Play Booster Box Size]]</f>
        <v/>
      </c>
      <c r="AN615" s="23" t="n"/>
      <c r="AO615" s="23" t="n"/>
      <c r="AP615" s="23" t="n"/>
      <c r="AQ615" s="23" t="n"/>
      <c r="AT615" s="23">
        <f>tbl_MTG_Set[[#This Row],[Play Booster Sell Price CardMarket]]*tbl_MTG_Set[[#This Row],[Play Booster Expected Market Value]]/tbl_MTG_Set[[#This Row],[Play Boost Sealed Market Value]]</f>
        <v/>
      </c>
    </row>
    <row r="616" ht="15" customHeight="1" s="20">
      <c r="A616" s="19" t="n">
        <v>189</v>
      </c>
      <c r="B616" s="19" t="inlineStr">
        <is>
          <t>March of the Machine Commander Tokens TMOC</t>
        </is>
      </c>
      <c r="C616" s="19" t="n">
        <v>46</v>
      </c>
      <c r="D616" s="28" t="n">
        <v>45037</v>
      </c>
      <c r="E616" s="19" t="inlineStr">
        <is>
          <t>Commander</t>
        </is>
      </c>
      <c r="F616" s="19" t="inlineStr">
        <is>
          <t>en es fr de it pt ja ko ru 汉语 漢語</t>
        </is>
      </c>
      <c r="G616" s="19" t="n">
        <v>324</v>
      </c>
      <c r="H616" s="19">
        <f>MONTH(NOW())+12*YEAR(NOW())-MONTH(tbl_MTG_Set[[#This Row],[Released On]])-12*YEAR(tbl_MTG_Set[[#This Row],[Released On]])</f>
        <v/>
      </c>
      <c r="I616" s="19">
        <f>_xlfn.xlookup(tbl_MTG_Set[[#This Row],[Type Name]], tbl_MTG_Set_Type[Set Type], tbl_MTG_Set_Type[Index], "(Set Type not found)")</f>
        <v/>
      </c>
      <c r="J616" s="19">
        <f>_xlfn.xlookup(tbl_MTG_Set[[#This Row],[Type Name]], tbl_MTG_Set_Type[Set Type], tbl_MTG_Set_Type[Buy Window Month Start], "(Set Type not found)")</f>
        <v/>
      </c>
      <c r="K616" s="28">
        <f>tbl_MTG_Set[[#This Row],[Released On]]+tbl_MTG_Set[[#This Row],[Buy Window Month Start]]*365.25/12</f>
        <v/>
      </c>
      <c r="L616" s="19">
        <f>_xlfn.xlookup(tbl_MTG_Set[[#This Row],[Type Name]], tbl_MTG_Set_Type[Set Type], tbl_MTG_Set_Type[Buy Window Month End], "(Set Type not found)", 0, 1)</f>
        <v/>
      </c>
      <c r="M616" s="28">
        <f>tbl_MTG_Set[[#This Row],[Released On]]+tbl_MTG_Set[[#This Row],[Buy Window Month End]]*365.25/12</f>
        <v/>
      </c>
      <c r="N616" s="28">
        <f>AND(NOW()&gt;=tbl_MTG_Set[[#This Row],[Buy Window Start]], NOW()&lt;=tbl_MTG_Set[[#This Row],[Buy Window End]])</f>
        <v/>
      </c>
      <c r="O616" s="19">
        <f>_xlfn.xlookup(tbl_MTG_Set[[#This Row],[Type Name]], tbl_MTG_Set_Type[Set Type], tbl_MTG_Set_Type[Heavy Printing Window Month Start], "(Set Type not found)", 0, 1)</f>
        <v/>
      </c>
      <c r="P616" s="28">
        <f>tbl_MTG_Set[[#This Row],[Released On]]+tbl_MTG_Set[[#This Row],[Heavy Printing Window Month Start]]*365.25/12</f>
        <v/>
      </c>
      <c r="Q616" s="19">
        <f>_xlfn.xlookup(tbl_MTG_Set[[#This Row],[Type Name]], tbl_MTG_Set_Type[Set Type], tbl_MTG_Set_Type[Heavy Printing Window Month End], "(Set Type not found)", 0, 1)</f>
        <v/>
      </c>
      <c r="R616" s="28">
        <f>tbl_MTG_Set[[#This Row],[Released On]]+tbl_MTG_Set[[#This Row],[Heavy Printing Window Month End]]*365.25/12</f>
        <v/>
      </c>
      <c r="S616" s="28">
        <f>AND(NOW()&gt;=tbl_MTG_Set[[#This Row],[Heavy Printing Window Start]], NOW()&lt;=tbl_MTG_Set[[#This Row],[Heavy Printing Window End]])</f>
        <v/>
      </c>
      <c r="T616" s="19">
        <f>_xlfn.xlookup(tbl_MTG_Set[[#This Row],[Type Name]], tbl_MTG_Set_Type[Set Type], tbl_MTG_Set_Type[Sell Window Month Start], "(Set Type not found)", 0, 1)</f>
        <v/>
      </c>
      <c r="U616" s="28">
        <f>tbl_MTG_Set[[#This Row],[Released On]]+tbl_MTG_Set[[#This Row],[Sell Window Month Start]]*365.25/12</f>
        <v/>
      </c>
      <c r="V616" s="19">
        <f>_xlfn.xlookup(tbl_MTG_Set[[#This Row],[Type Name]], tbl_MTG_Set_Type[Set Type], tbl_MTG_Set_Type[Sell Window Month End], "(Set Type not found)", 0, 1)</f>
        <v/>
      </c>
      <c r="W616" s="28">
        <f>tbl_MTG_Set[[#This Row],[Released On]]+tbl_MTG_Set[[#This Row],[Sell Window Month End]]*365.25/12</f>
        <v/>
      </c>
      <c r="X616" s="28">
        <f>AND(NOW()&gt;=tbl_MTG_Set[[#This Row],[Sell Window Start]], NOW()&lt;=tbl_MTG_Set[[#This Row],[Sell Window End]])</f>
        <v/>
      </c>
      <c r="AG616" s="23" t="n"/>
      <c r="AH616" s="23" t="n"/>
      <c r="AJ616" s="23">
        <f t="array" ref="AJ616:AJ616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616" s="23">
        <f t="array" ref="AK616:AK616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616" s="24">
        <f>_xlfn.xlookup(tbl_MTG_Set[[#This Row],[Play Booster Box Product Id]], tbl_Product[Product Id], tbl_Product[Pack Size])</f>
        <v/>
      </c>
      <c r="AM616" s="23">
        <f>(tbl_MTG_Set[[#This Row],[Play Booster Box Cost]]+v_Item_Shipping_Cost_In)/tbl_MTG_Set[[#This Row],[Play Booster Box Size]]</f>
        <v/>
      </c>
      <c r="AN616" s="23" t="n"/>
      <c r="AO616" s="23" t="n"/>
      <c r="AP616" s="23" t="n"/>
      <c r="AQ616" s="23" t="n"/>
      <c r="AT616" s="23">
        <f>tbl_MTG_Set[[#This Row],[Play Booster Sell Price CardMarket]]*tbl_MTG_Set[[#This Row],[Play Booster Expected Market Value]]/tbl_MTG_Set[[#This Row],[Play Boost Sealed Market Value]]</f>
        <v/>
      </c>
    </row>
    <row r="617" ht="15" customHeight="1" s="20">
      <c r="A617" s="19" t="n">
        <v>187</v>
      </c>
      <c r="B617" s="19" t="inlineStr">
        <is>
          <t>March of the Machine Jumpstart Front Cards FMOM</t>
        </is>
      </c>
      <c r="C617" s="19" t="n">
        <v>5</v>
      </c>
      <c r="D617" s="28" t="n">
        <v>45037</v>
      </c>
      <c r="E617" s="19" t="inlineStr">
        <is>
          <t>Standard Expansion</t>
        </is>
      </c>
      <c r="F617" s="19" t="inlineStr">
        <is>
          <t>en es fr de it pt ja ko ru 汉语 漢語</t>
        </is>
      </c>
      <c r="G617" s="19" t="n">
        <v>320</v>
      </c>
      <c r="H617" s="19">
        <f>MONTH(NOW())+12*YEAR(NOW())-MONTH(tbl_MTG_Set[[#This Row],[Released On]])-12*YEAR(tbl_MTG_Set[[#This Row],[Released On]])</f>
        <v/>
      </c>
      <c r="I617" s="19">
        <f>_xlfn.xlookup(tbl_MTG_Set[[#This Row],[Type Name]], tbl_MTG_Set_Type[Set Type], tbl_MTG_Set_Type[Index], "(Set Type not found)")</f>
        <v/>
      </c>
      <c r="J617" s="19">
        <f>_xlfn.xlookup(tbl_MTG_Set[[#This Row],[Type Name]], tbl_MTG_Set_Type[Set Type], tbl_MTG_Set_Type[Buy Window Month Start], "(Set Type not found)")</f>
        <v/>
      </c>
      <c r="K617" s="28">
        <f>tbl_MTG_Set[[#This Row],[Released On]]+tbl_MTG_Set[[#This Row],[Buy Window Month Start]]*365.25/12</f>
        <v/>
      </c>
      <c r="L617" s="19">
        <f>_xlfn.xlookup(tbl_MTG_Set[[#This Row],[Type Name]], tbl_MTG_Set_Type[Set Type], tbl_MTG_Set_Type[Buy Window Month End], "(Set Type not found)", 0, 1)</f>
        <v/>
      </c>
      <c r="M617" s="28">
        <f>tbl_MTG_Set[[#This Row],[Released On]]+tbl_MTG_Set[[#This Row],[Buy Window Month End]]*365.25/12</f>
        <v/>
      </c>
      <c r="N617" s="28">
        <f>AND(NOW()&gt;=tbl_MTG_Set[[#This Row],[Buy Window Start]], NOW()&lt;=tbl_MTG_Set[[#This Row],[Buy Window End]])</f>
        <v/>
      </c>
      <c r="O617" s="19">
        <f>_xlfn.xlookup(tbl_MTG_Set[[#This Row],[Type Name]], tbl_MTG_Set_Type[Set Type], tbl_MTG_Set_Type[Heavy Printing Window Month Start], "(Set Type not found)", 0, 1)</f>
        <v/>
      </c>
      <c r="P617" s="28">
        <f>tbl_MTG_Set[[#This Row],[Released On]]+tbl_MTG_Set[[#This Row],[Heavy Printing Window Month Start]]*365.25/12</f>
        <v/>
      </c>
      <c r="Q617" s="19">
        <f>_xlfn.xlookup(tbl_MTG_Set[[#This Row],[Type Name]], tbl_MTG_Set_Type[Set Type], tbl_MTG_Set_Type[Heavy Printing Window Month End], "(Set Type not found)", 0, 1)</f>
        <v/>
      </c>
      <c r="R617" s="28">
        <f>tbl_MTG_Set[[#This Row],[Released On]]+tbl_MTG_Set[[#This Row],[Heavy Printing Window Month End]]*365.25/12</f>
        <v/>
      </c>
      <c r="S617" s="28">
        <f>AND(NOW()&gt;=tbl_MTG_Set[[#This Row],[Heavy Printing Window Start]], NOW()&lt;=tbl_MTG_Set[[#This Row],[Heavy Printing Window End]])</f>
        <v/>
      </c>
      <c r="T617" s="19">
        <f>_xlfn.xlookup(tbl_MTG_Set[[#This Row],[Type Name]], tbl_MTG_Set_Type[Set Type], tbl_MTG_Set_Type[Sell Window Month Start], "(Set Type not found)", 0, 1)</f>
        <v/>
      </c>
      <c r="U617" s="28">
        <f>tbl_MTG_Set[[#This Row],[Released On]]+tbl_MTG_Set[[#This Row],[Sell Window Month Start]]*365.25/12</f>
        <v/>
      </c>
      <c r="V617" s="19">
        <f>_xlfn.xlookup(tbl_MTG_Set[[#This Row],[Type Name]], tbl_MTG_Set_Type[Set Type], tbl_MTG_Set_Type[Sell Window Month End], "(Set Type not found)", 0, 1)</f>
        <v/>
      </c>
      <c r="W617" s="28">
        <f>tbl_MTG_Set[[#This Row],[Released On]]+tbl_MTG_Set[[#This Row],[Sell Window Month End]]*365.25/12</f>
        <v/>
      </c>
      <c r="X617" s="28">
        <f>AND(NOW()&gt;=tbl_MTG_Set[[#This Row],[Sell Window Start]], NOW()&lt;=tbl_MTG_Set[[#This Row],[Sell Window End]])</f>
        <v/>
      </c>
      <c r="AG617" s="23" t="n"/>
      <c r="AH617" s="23" t="n"/>
      <c r="AJ617" s="23">
        <f t="array" ref="AJ617:AJ617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617" s="23">
        <f t="array" ref="AK617:AK617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617" s="24">
        <f>_xlfn.xlookup(tbl_MTG_Set[[#This Row],[Play Booster Box Product Id]], tbl_Product[Product Id], tbl_Product[Pack Size])</f>
        <v/>
      </c>
      <c r="AM617" s="23">
        <f>(tbl_MTG_Set[[#This Row],[Play Booster Box Cost]]+v_Item_Shipping_Cost_In)/tbl_MTG_Set[[#This Row],[Play Booster Box Size]]</f>
        <v/>
      </c>
      <c r="AN617" s="23" t="n"/>
      <c r="AO617" s="23" t="n"/>
      <c r="AP617" s="23" t="n"/>
      <c r="AQ617" s="23" t="n"/>
      <c r="AT617" s="23">
        <f>tbl_MTG_Set[[#This Row],[Play Booster Sell Price CardMarket]]*tbl_MTG_Set[[#This Row],[Play Booster Expected Market Value]]/tbl_MTG_Set[[#This Row],[Play Boost Sealed Market Value]]</f>
        <v/>
      </c>
    </row>
    <row r="618" ht="15" customHeight="1" s="20">
      <c r="A618" s="19" t="n">
        <v>287</v>
      </c>
      <c r="B618" s="19" t="inlineStr">
        <is>
          <t>Kamigawa: Neon Dynasty NEO</t>
        </is>
      </c>
      <c r="C618" s="19" t="n">
        <v>531</v>
      </c>
      <c r="D618" s="28" t="n">
        <v>44610</v>
      </c>
      <c r="E618" s="19" t="inlineStr">
        <is>
          <t>Standard Expansion</t>
        </is>
      </c>
      <c r="F618" s="19" t="inlineStr">
        <is>
          <t>en es fr de it pt ja ko ru 汉语 漢語</t>
        </is>
      </c>
      <c r="G618" s="19" t="n">
        <v>520</v>
      </c>
      <c r="H618" s="19">
        <f>MONTH(NOW())+12*YEAR(NOW())-MONTH(tbl_MTG_Set[[#This Row],[Released On]])-12*YEAR(tbl_MTG_Set[[#This Row],[Released On]])</f>
        <v/>
      </c>
      <c r="I618" s="19">
        <f>_xlfn.xlookup(tbl_MTG_Set[[#This Row],[Type Name]], tbl_MTG_Set_Type[Set Type], tbl_MTG_Set_Type[Index], "(Set Type not found)")</f>
        <v/>
      </c>
      <c r="J618" s="19">
        <f>_xlfn.xlookup(tbl_MTG_Set[[#This Row],[Type Name]], tbl_MTG_Set_Type[Set Type], tbl_MTG_Set_Type[Buy Window Month Start], "(Set Type not found)")</f>
        <v/>
      </c>
      <c r="K618" s="28">
        <f>tbl_MTG_Set[[#This Row],[Released On]]+tbl_MTG_Set[[#This Row],[Buy Window Month Start]]*365.25/12</f>
        <v/>
      </c>
      <c r="L618" s="19">
        <f>_xlfn.xlookup(tbl_MTG_Set[[#This Row],[Type Name]], tbl_MTG_Set_Type[Set Type], tbl_MTG_Set_Type[Buy Window Month End], "(Set Type not found)", 0, 1)</f>
        <v/>
      </c>
      <c r="M618" s="28">
        <f>tbl_MTG_Set[[#This Row],[Released On]]+tbl_MTG_Set[[#This Row],[Buy Window Month End]]*365.25/12</f>
        <v/>
      </c>
      <c r="N618" s="28">
        <f>AND(NOW()&gt;=tbl_MTG_Set[[#This Row],[Buy Window Start]], NOW()&lt;=tbl_MTG_Set[[#This Row],[Buy Window End]])</f>
        <v/>
      </c>
      <c r="O618" s="19">
        <f>_xlfn.xlookup(tbl_MTG_Set[[#This Row],[Type Name]], tbl_MTG_Set_Type[Set Type], tbl_MTG_Set_Type[Heavy Printing Window Month Start], "(Set Type not found)", 0, 1)</f>
        <v/>
      </c>
      <c r="P618" s="28">
        <f>tbl_MTG_Set[[#This Row],[Released On]]+tbl_MTG_Set[[#This Row],[Heavy Printing Window Month Start]]*365.25/12</f>
        <v/>
      </c>
      <c r="Q618" s="19">
        <f>_xlfn.xlookup(tbl_MTG_Set[[#This Row],[Type Name]], tbl_MTG_Set_Type[Set Type], tbl_MTG_Set_Type[Heavy Printing Window Month End], "(Set Type not found)", 0, 1)</f>
        <v/>
      </c>
      <c r="R618" s="28">
        <f>tbl_MTG_Set[[#This Row],[Released On]]+tbl_MTG_Set[[#This Row],[Heavy Printing Window Month End]]*365.25/12</f>
        <v/>
      </c>
      <c r="S618" s="28">
        <f>AND(NOW()&gt;=tbl_MTG_Set[[#This Row],[Heavy Printing Window Start]], NOW()&lt;=tbl_MTG_Set[[#This Row],[Heavy Printing Window End]])</f>
        <v/>
      </c>
      <c r="T618" s="19">
        <f>_xlfn.xlookup(tbl_MTG_Set[[#This Row],[Type Name]], tbl_MTG_Set_Type[Set Type], tbl_MTG_Set_Type[Sell Window Month Start], "(Set Type not found)", 0, 1)</f>
        <v/>
      </c>
      <c r="U618" s="28">
        <f>tbl_MTG_Set[[#This Row],[Released On]]+tbl_MTG_Set[[#This Row],[Sell Window Month Start]]*365.25/12</f>
        <v/>
      </c>
      <c r="V618" s="19">
        <f>_xlfn.xlookup(tbl_MTG_Set[[#This Row],[Type Name]], tbl_MTG_Set_Type[Set Type], tbl_MTG_Set_Type[Sell Window Month End], "(Set Type not found)", 0, 1)</f>
        <v/>
      </c>
      <c r="W618" s="28">
        <f>tbl_MTG_Set[[#This Row],[Released On]]+tbl_MTG_Set[[#This Row],[Sell Window Month End]]*365.25/12</f>
        <v/>
      </c>
      <c r="X618" s="28">
        <f>AND(NOW()&gt;=tbl_MTG_Set[[#This Row],[Sell Window Start]], NOW()&lt;=tbl_MTG_Set[[#This Row],[Sell Window End]])</f>
        <v/>
      </c>
      <c r="Y618" s="23" t="n">
        <v>193</v>
      </c>
      <c r="Z618" s="23" t="n">
        <v>117</v>
      </c>
      <c r="AD618" s="23">
        <f>(Y618+96/20)/30</f>
        <v/>
      </c>
      <c r="AE618" s="23">
        <f>(Z618+96/20)/30</f>
        <v/>
      </c>
      <c r="AF618" s="23">
        <f>(AA618+96/20)/30</f>
        <v/>
      </c>
      <c r="AG618" s="23">
        <f>(AB618+96/20)/30</f>
        <v/>
      </c>
      <c r="AH618" s="23">
        <f>(AC618+96/20)/30</f>
        <v/>
      </c>
      <c r="AI618" s="24" t="n">
        <v>69</v>
      </c>
      <c r="AJ618" s="23">
        <f t="array" ref="AJ618:AJ618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618" s="23">
        <f t="array" ref="AK618:AK618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618" s="24">
        <f>_xlfn.xlookup(tbl_MTG_Set[[#This Row],[Play Booster Box Product Id]], tbl_Product[Product Id], tbl_Product[Pack Size])</f>
        <v/>
      </c>
      <c r="AM618" s="23">
        <f>(tbl_MTG_Set[[#This Row],[Play Booster Box Cost]]+v_Item_Shipping_Cost_In)/tbl_MTG_Set[[#This Row],[Play Booster Box Size]]</f>
        <v/>
      </c>
      <c r="AN618" s="23" t="n">
        <v>7</v>
      </c>
      <c r="AO618" s="23" t="n">
        <v>7</v>
      </c>
      <c r="AP618" s="23">
        <f>IF(ISERROR(tbl_MTG_Set[[#This Row],[Play Booster Sell Price CardMarket]]-tbl_MTG_Set[[#This Row],[Play Booster Cost]]-v_Item_Shipping_Cost_Out), -999, tbl_MTG_Set[[#This Row],[Play Booster Sell Price CardMarket]]-tbl_MTG_Set[[#This Row],[Play Booster Cost]]-v_Item_Shipping_Cost_Out)</f>
        <v/>
      </c>
      <c r="AQ618" s="23" t="n"/>
      <c r="AT618" s="23">
        <f>tbl_MTG_Set[[#This Row],[Play Booster Sell Price CardMarket]]*tbl_MTG_Set[[#This Row],[Play Booster Expected Market Value]]/tbl_MTG_Set[[#This Row],[Play Boost Sealed Market Value]]</f>
        <v/>
      </c>
    </row>
    <row r="619" ht="15" customHeight="1" s="20">
      <c r="A619" s="19" t="n">
        <v>185</v>
      </c>
      <c r="B619" s="19" t="inlineStr">
        <is>
          <t>March of the Machine Promos PMOM</t>
        </is>
      </c>
      <c r="C619" s="19" t="n">
        <v>134</v>
      </c>
      <c r="D619" s="28" t="n">
        <v>45037</v>
      </c>
      <c r="E619" s="19" t="inlineStr">
        <is>
          <t>Standard Expansion</t>
        </is>
      </c>
      <c r="F619" s="19" t="inlineStr">
        <is>
          <t>en es fr de it pt ja ko ru 汉语 漢語</t>
        </is>
      </c>
      <c r="G619" s="19" t="n">
        <v>316</v>
      </c>
      <c r="H619" s="19">
        <f>MONTH(NOW())+12*YEAR(NOW())-MONTH(tbl_MTG_Set[[#This Row],[Released On]])-12*YEAR(tbl_MTG_Set[[#This Row],[Released On]])</f>
        <v/>
      </c>
      <c r="I619" s="19">
        <f>_xlfn.xlookup(tbl_MTG_Set[[#This Row],[Type Name]], tbl_MTG_Set_Type[Set Type], tbl_MTG_Set_Type[Index], "(Set Type not found)")</f>
        <v/>
      </c>
      <c r="J619" s="19">
        <f>_xlfn.xlookup(tbl_MTG_Set[[#This Row],[Type Name]], tbl_MTG_Set_Type[Set Type], tbl_MTG_Set_Type[Buy Window Month Start], "(Set Type not found)")</f>
        <v/>
      </c>
      <c r="K619" s="28">
        <f>tbl_MTG_Set[[#This Row],[Released On]]+tbl_MTG_Set[[#This Row],[Buy Window Month Start]]*365.25/12</f>
        <v/>
      </c>
      <c r="L619" s="19">
        <f>_xlfn.xlookup(tbl_MTG_Set[[#This Row],[Type Name]], tbl_MTG_Set_Type[Set Type], tbl_MTG_Set_Type[Buy Window Month End], "(Set Type not found)", 0, 1)</f>
        <v/>
      </c>
      <c r="M619" s="28">
        <f>tbl_MTG_Set[[#This Row],[Released On]]+tbl_MTG_Set[[#This Row],[Buy Window Month End]]*365.25/12</f>
        <v/>
      </c>
      <c r="N619" s="28">
        <f>AND(NOW()&gt;=tbl_MTG_Set[[#This Row],[Buy Window Start]], NOW()&lt;=tbl_MTG_Set[[#This Row],[Buy Window End]])</f>
        <v/>
      </c>
      <c r="O619" s="19">
        <f>_xlfn.xlookup(tbl_MTG_Set[[#This Row],[Type Name]], tbl_MTG_Set_Type[Set Type], tbl_MTG_Set_Type[Heavy Printing Window Month Start], "(Set Type not found)", 0, 1)</f>
        <v/>
      </c>
      <c r="P619" s="28">
        <f>tbl_MTG_Set[[#This Row],[Released On]]+tbl_MTG_Set[[#This Row],[Heavy Printing Window Month Start]]*365.25/12</f>
        <v/>
      </c>
      <c r="Q619" s="19">
        <f>_xlfn.xlookup(tbl_MTG_Set[[#This Row],[Type Name]], tbl_MTG_Set_Type[Set Type], tbl_MTG_Set_Type[Heavy Printing Window Month End], "(Set Type not found)", 0, 1)</f>
        <v/>
      </c>
      <c r="R619" s="28">
        <f>tbl_MTG_Set[[#This Row],[Released On]]+tbl_MTG_Set[[#This Row],[Heavy Printing Window Month End]]*365.25/12</f>
        <v/>
      </c>
      <c r="S619" s="28">
        <f>AND(NOW()&gt;=tbl_MTG_Set[[#This Row],[Heavy Printing Window Start]], NOW()&lt;=tbl_MTG_Set[[#This Row],[Heavy Printing Window End]])</f>
        <v/>
      </c>
      <c r="T619" s="19">
        <f>_xlfn.xlookup(tbl_MTG_Set[[#This Row],[Type Name]], tbl_MTG_Set_Type[Set Type], tbl_MTG_Set_Type[Sell Window Month Start], "(Set Type not found)", 0, 1)</f>
        <v/>
      </c>
      <c r="U619" s="28">
        <f>tbl_MTG_Set[[#This Row],[Released On]]+tbl_MTG_Set[[#This Row],[Sell Window Month Start]]*365.25/12</f>
        <v/>
      </c>
      <c r="V619" s="19">
        <f>_xlfn.xlookup(tbl_MTG_Set[[#This Row],[Type Name]], tbl_MTG_Set_Type[Set Type], tbl_MTG_Set_Type[Sell Window Month End], "(Set Type not found)", 0, 1)</f>
        <v/>
      </c>
      <c r="W619" s="28">
        <f>tbl_MTG_Set[[#This Row],[Released On]]+tbl_MTG_Set[[#This Row],[Sell Window Month End]]*365.25/12</f>
        <v/>
      </c>
      <c r="X619" s="28">
        <f>AND(NOW()&gt;=tbl_MTG_Set[[#This Row],[Sell Window Start]], NOW()&lt;=tbl_MTG_Set[[#This Row],[Sell Window End]])</f>
        <v/>
      </c>
      <c r="AG619" s="23" t="n"/>
      <c r="AH619" s="23" t="n"/>
      <c r="AJ619" s="23">
        <f t="array" ref="AJ619:AJ619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619" s="23">
        <f t="array" ref="AK619:AK619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619" s="24">
        <f>_xlfn.xlookup(tbl_MTG_Set[[#This Row],[Play Booster Box Product Id]], tbl_Product[Product Id], tbl_Product[Pack Size])</f>
        <v/>
      </c>
      <c r="AM619" s="23">
        <f>(tbl_MTG_Set[[#This Row],[Play Booster Box Cost]]+v_Item_Shipping_Cost_In)/tbl_MTG_Set[[#This Row],[Play Booster Box Size]]</f>
        <v/>
      </c>
      <c r="AN619" s="23" t="n"/>
      <c r="AO619" s="23" t="n"/>
      <c r="AP619" s="23" t="n"/>
      <c r="AQ619" s="23" t="n"/>
      <c r="AT619" s="23">
        <f>tbl_MTG_Set[[#This Row],[Play Booster Sell Price CardMarket]]*tbl_MTG_Set[[#This Row],[Play Booster Expected Market Value]]/tbl_MTG_Set[[#This Row],[Play Boost Sealed Market Value]]</f>
        <v/>
      </c>
    </row>
    <row r="620" ht="15" customHeight="1" s="20">
      <c r="A620" s="19" t="n">
        <v>192</v>
      </c>
      <c r="B620" s="19" t="inlineStr">
        <is>
          <t>March of the Machine Substitute Cards SMOM</t>
        </is>
      </c>
      <c r="C620" s="19" t="n">
        <v>1</v>
      </c>
      <c r="D620" s="28" t="n">
        <v>45037</v>
      </c>
      <c r="E620" s="19" t="inlineStr">
        <is>
          <t>Standard Expansion</t>
        </is>
      </c>
      <c r="F620" s="19" t="inlineStr">
        <is>
          <t>en es fr de it pt ja ko ru 汉语 漢語</t>
        </is>
      </c>
      <c r="G620" s="19" t="n">
        <v>330</v>
      </c>
      <c r="H620" s="19">
        <f>MONTH(NOW())+12*YEAR(NOW())-MONTH(tbl_MTG_Set[[#This Row],[Released On]])-12*YEAR(tbl_MTG_Set[[#This Row],[Released On]])</f>
        <v/>
      </c>
      <c r="I620" s="19">
        <f>_xlfn.xlookup(tbl_MTG_Set[[#This Row],[Type Name]], tbl_MTG_Set_Type[Set Type], tbl_MTG_Set_Type[Index], "(Set Type not found)")</f>
        <v/>
      </c>
      <c r="J620" s="19">
        <f>_xlfn.xlookup(tbl_MTG_Set[[#This Row],[Type Name]], tbl_MTG_Set_Type[Set Type], tbl_MTG_Set_Type[Buy Window Month Start], "(Set Type not found)")</f>
        <v/>
      </c>
      <c r="K620" s="28">
        <f>tbl_MTG_Set[[#This Row],[Released On]]+tbl_MTG_Set[[#This Row],[Buy Window Month Start]]*365.25/12</f>
        <v/>
      </c>
      <c r="L620" s="19">
        <f>_xlfn.xlookup(tbl_MTG_Set[[#This Row],[Type Name]], tbl_MTG_Set_Type[Set Type], tbl_MTG_Set_Type[Buy Window Month End], "(Set Type not found)", 0, 1)</f>
        <v/>
      </c>
      <c r="M620" s="28">
        <f>tbl_MTG_Set[[#This Row],[Released On]]+tbl_MTG_Set[[#This Row],[Buy Window Month End]]*365.25/12</f>
        <v/>
      </c>
      <c r="N620" s="28">
        <f>AND(NOW()&gt;=tbl_MTG_Set[[#This Row],[Buy Window Start]], NOW()&lt;=tbl_MTG_Set[[#This Row],[Buy Window End]])</f>
        <v/>
      </c>
      <c r="O620" s="19">
        <f>_xlfn.xlookup(tbl_MTG_Set[[#This Row],[Type Name]], tbl_MTG_Set_Type[Set Type], tbl_MTG_Set_Type[Heavy Printing Window Month Start], "(Set Type not found)", 0, 1)</f>
        <v/>
      </c>
      <c r="P620" s="28">
        <f>tbl_MTG_Set[[#This Row],[Released On]]+tbl_MTG_Set[[#This Row],[Heavy Printing Window Month Start]]*365.25/12</f>
        <v/>
      </c>
      <c r="Q620" s="19">
        <f>_xlfn.xlookup(tbl_MTG_Set[[#This Row],[Type Name]], tbl_MTG_Set_Type[Set Type], tbl_MTG_Set_Type[Heavy Printing Window Month End], "(Set Type not found)", 0, 1)</f>
        <v/>
      </c>
      <c r="R620" s="28">
        <f>tbl_MTG_Set[[#This Row],[Released On]]+tbl_MTG_Set[[#This Row],[Heavy Printing Window Month End]]*365.25/12</f>
        <v/>
      </c>
      <c r="S620" s="28">
        <f>AND(NOW()&gt;=tbl_MTG_Set[[#This Row],[Heavy Printing Window Start]], NOW()&lt;=tbl_MTG_Set[[#This Row],[Heavy Printing Window End]])</f>
        <v/>
      </c>
      <c r="T620" s="19">
        <f>_xlfn.xlookup(tbl_MTG_Set[[#This Row],[Type Name]], tbl_MTG_Set_Type[Set Type], tbl_MTG_Set_Type[Sell Window Month Start], "(Set Type not found)", 0, 1)</f>
        <v/>
      </c>
      <c r="U620" s="28">
        <f>tbl_MTG_Set[[#This Row],[Released On]]+tbl_MTG_Set[[#This Row],[Sell Window Month Start]]*365.25/12</f>
        <v/>
      </c>
      <c r="V620" s="19">
        <f>_xlfn.xlookup(tbl_MTG_Set[[#This Row],[Type Name]], tbl_MTG_Set_Type[Set Type], tbl_MTG_Set_Type[Sell Window Month End], "(Set Type not found)", 0, 1)</f>
        <v/>
      </c>
      <c r="W620" s="28">
        <f>tbl_MTG_Set[[#This Row],[Released On]]+tbl_MTG_Set[[#This Row],[Sell Window Month End]]*365.25/12</f>
        <v/>
      </c>
      <c r="X620" s="28">
        <f>AND(NOW()&gt;=tbl_MTG_Set[[#This Row],[Sell Window Start]], NOW()&lt;=tbl_MTG_Set[[#This Row],[Sell Window End]])</f>
        <v/>
      </c>
      <c r="AG620" s="23" t="n"/>
      <c r="AH620" s="23" t="n"/>
      <c r="AJ620" s="23">
        <f t="array" ref="AJ620:AJ620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620" s="23">
        <f t="array" ref="AK620:AK620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620" s="24">
        <f>_xlfn.xlookup(tbl_MTG_Set[[#This Row],[Play Booster Box Product Id]], tbl_Product[Product Id], tbl_Product[Pack Size])</f>
        <v/>
      </c>
      <c r="AM620" s="23">
        <f>(tbl_MTG_Set[[#This Row],[Play Booster Box Cost]]+v_Item_Shipping_Cost_In)/tbl_MTG_Set[[#This Row],[Play Booster Box Size]]</f>
        <v/>
      </c>
      <c r="AN620" s="23" t="n"/>
      <c r="AO620" s="23" t="n"/>
      <c r="AP620" s="23" t="n"/>
      <c r="AQ620" s="23" t="n"/>
      <c r="AT620" s="23">
        <f>tbl_MTG_Set[[#This Row],[Play Booster Sell Price CardMarket]]*tbl_MTG_Set[[#This Row],[Play Booster Expected Market Value]]/tbl_MTG_Set[[#This Row],[Play Boost Sealed Market Value]]</f>
        <v/>
      </c>
    </row>
    <row r="621" ht="15" customHeight="1" s="20">
      <c r="A621" s="19" t="n">
        <v>186</v>
      </c>
      <c r="B621" s="19" t="inlineStr">
        <is>
          <t>March of the Machine Tokens TMOM</t>
        </is>
      </c>
      <c r="C621" s="19" t="n">
        <v>23</v>
      </c>
      <c r="D621" s="28" t="n">
        <v>45037</v>
      </c>
      <c r="E621" s="19" t="inlineStr">
        <is>
          <t>Standard Expansion</t>
        </is>
      </c>
      <c r="F621" s="19" t="inlineStr">
        <is>
          <t>en es fr de it pt ja ko ru 汉语 漢語</t>
        </is>
      </c>
      <c r="G621" s="19" t="n">
        <v>318</v>
      </c>
      <c r="H621" s="19">
        <f>MONTH(NOW())+12*YEAR(NOW())-MONTH(tbl_MTG_Set[[#This Row],[Released On]])-12*YEAR(tbl_MTG_Set[[#This Row],[Released On]])</f>
        <v/>
      </c>
      <c r="I621" s="19">
        <f>_xlfn.xlookup(tbl_MTG_Set[[#This Row],[Type Name]], tbl_MTG_Set_Type[Set Type], tbl_MTG_Set_Type[Index], "(Set Type not found)")</f>
        <v/>
      </c>
      <c r="J621" s="19">
        <f>_xlfn.xlookup(tbl_MTG_Set[[#This Row],[Type Name]], tbl_MTG_Set_Type[Set Type], tbl_MTG_Set_Type[Buy Window Month Start], "(Set Type not found)")</f>
        <v/>
      </c>
      <c r="K621" s="28">
        <f>tbl_MTG_Set[[#This Row],[Released On]]+tbl_MTG_Set[[#This Row],[Buy Window Month Start]]*365.25/12</f>
        <v/>
      </c>
      <c r="L621" s="19">
        <f>_xlfn.xlookup(tbl_MTG_Set[[#This Row],[Type Name]], tbl_MTG_Set_Type[Set Type], tbl_MTG_Set_Type[Buy Window Month End], "(Set Type not found)", 0, 1)</f>
        <v/>
      </c>
      <c r="M621" s="28">
        <f>tbl_MTG_Set[[#This Row],[Released On]]+tbl_MTG_Set[[#This Row],[Buy Window Month End]]*365.25/12</f>
        <v/>
      </c>
      <c r="N621" s="28">
        <f>AND(NOW()&gt;=tbl_MTG_Set[[#This Row],[Buy Window Start]], NOW()&lt;=tbl_MTG_Set[[#This Row],[Buy Window End]])</f>
        <v/>
      </c>
      <c r="O621" s="19">
        <f>_xlfn.xlookup(tbl_MTG_Set[[#This Row],[Type Name]], tbl_MTG_Set_Type[Set Type], tbl_MTG_Set_Type[Heavy Printing Window Month Start], "(Set Type not found)", 0, 1)</f>
        <v/>
      </c>
      <c r="P621" s="28">
        <f>tbl_MTG_Set[[#This Row],[Released On]]+tbl_MTG_Set[[#This Row],[Heavy Printing Window Month Start]]*365.25/12</f>
        <v/>
      </c>
      <c r="Q621" s="19">
        <f>_xlfn.xlookup(tbl_MTG_Set[[#This Row],[Type Name]], tbl_MTG_Set_Type[Set Type], tbl_MTG_Set_Type[Heavy Printing Window Month End], "(Set Type not found)", 0, 1)</f>
        <v/>
      </c>
      <c r="R621" s="28">
        <f>tbl_MTG_Set[[#This Row],[Released On]]+tbl_MTG_Set[[#This Row],[Heavy Printing Window Month End]]*365.25/12</f>
        <v/>
      </c>
      <c r="S621" s="28">
        <f>AND(NOW()&gt;=tbl_MTG_Set[[#This Row],[Heavy Printing Window Start]], NOW()&lt;=tbl_MTG_Set[[#This Row],[Heavy Printing Window End]])</f>
        <v/>
      </c>
      <c r="T621" s="19">
        <f>_xlfn.xlookup(tbl_MTG_Set[[#This Row],[Type Name]], tbl_MTG_Set_Type[Set Type], tbl_MTG_Set_Type[Sell Window Month Start], "(Set Type not found)", 0, 1)</f>
        <v/>
      </c>
      <c r="U621" s="28">
        <f>tbl_MTG_Set[[#This Row],[Released On]]+tbl_MTG_Set[[#This Row],[Sell Window Month Start]]*365.25/12</f>
        <v/>
      </c>
      <c r="V621" s="19">
        <f>_xlfn.xlookup(tbl_MTG_Set[[#This Row],[Type Name]], tbl_MTG_Set_Type[Set Type], tbl_MTG_Set_Type[Sell Window Month End], "(Set Type not found)", 0, 1)</f>
        <v/>
      </c>
      <c r="W621" s="28">
        <f>tbl_MTG_Set[[#This Row],[Released On]]+tbl_MTG_Set[[#This Row],[Sell Window Month End]]*365.25/12</f>
        <v/>
      </c>
      <c r="X621" s="28">
        <f>AND(NOW()&gt;=tbl_MTG_Set[[#This Row],[Sell Window Start]], NOW()&lt;=tbl_MTG_Set[[#This Row],[Sell Window End]])</f>
        <v/>
      </c>
      <c r="AG621" s="23" t="n"/>
      <c r="AH621" s="23" t="n"/>
      <c r="AJ621" s="23">
        <f t="array" ref="AJ621:AJ621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621" s="23">
        <f t="array" ref="AK621:AK621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621" s="24">
        <f>_xlfn.xlookup(tbl_MTG_Set[[#This Row],[Play Booster Box Product Id]], tbl_Product[Product Id], tbl_Product[Pack Size])</f>
        <v/>
      </c>
      <c r="AM621" s="23">
        <f>(tbl_MTG_Set[[#This Row],[Play Booster Box Cost]]+v_Item_Shipping_Cost_In)/tbl_MTG_Set[[#This Row],[Play Booster Box Size]]</f>
        <v/>
      </c>
      <c r="AN621" s="23" t="n"/>
      <c r="AO621" s="23" t="n"/>
      <c r="AP621" s="23" t="n"/>
      <c r="AQ621" s="23" t="n"/>
      <c r="AT621" s="23">
        <f>tbl_MTG_Set[[#This Row],[Play Booster Sell Price CardMarket]]*tbl_MTG_Set[[#This Row],[Play Booster Expected Market Value]]/tbl_MTG_Set[[#This Row],[Play Boost Sealed Market Value]]</f>
        <v/>
      </c>
    </row>
    <row r="622" ht="15" customHeight="1" s="20">
      <c r="A622" s="19" t="n">
        <v>180</v>
      </c>
      <c r="B622" s="19" t="inlineStr">
        <is>
          <t>March of the Machine: The Aftermath MAT</t>
        </is>
      </c>
      <c r="C622" s="19" t="n">
        <v>230</v>
      </c>
      <c r="D622" s="28" t="n">
        <v>45058</v>
      </c>
      <c r="E622" s="19" t="inlineStr">
        <is>
          <t>Standard Expansion</t>
        </is>
      </c>
      <c r="F622" s="19" t="inlineStr">
        <is>
          <t>en es fr de it pt ja ko ru 汉语 漢語</t>
        </is>
      </c>
      <c r="G622" s="19" t="n">
        <v>306</v>
      </c>
      <c r="H622" s="19">
        <f>MONTH(NOW())+12*YEAR(NOW())-MONTH(tbl_MTG_Set[[#This Row],[Released On]])-12*YEAR(tbl_MTG_Set[[#This Row],[Released On]])</f>
        <v/>
      </c>
      <c r="I622" s="19">
        <f>_xlfn.xlookup(tbl_MTG_Set[[#This Row],[Type Name]], tbl_MTG_Set_Type[Set Type], tbl_MTG_Set_Type[Index], "(Set Type not found)")</f>
        <v/>
      </c>
      <c r="J622" s="19">
        <f>_xlfn.xlookup(tbl_MTG_Set[[#This Row],[Type Name]], tbl_MTG_Set_Type[Set Type], tbl_MTG_Set_Type[Buy Window Month Start], "(Set Type not found)")</f>
        <v/>
      </c>
      <c r="K622" s="28">
        <f>tbl_MTG_Set[[#This Row],[Released On]]+tbl_MTG_Set[[#This Row],[Buy Window Month Start]]*365.25/12</f>
        <v/>
      </c>
      <c r="L622" s="19">
        <f>_xlfn.xlookup(tbl_MTG_Set[[#This Row],[Type Name]], tbl_MTG_Set_Type[Set Type], tbl_MTG_Set_Type[Buy Window Month End], "(Set Type not found)", 0, 1)</f>
        <v/>
      </c>
      <c r="M622" s="28">
        <f>tbl_MTG_Set[[#This Row],[Released On]]+tbl_MTG_Set[[#This Row],[Buy Window Month End]]*365.25/12</f>
        <v/>
      </c>
      <c r="N622" s="28">
        <f>AND(NOW()&gt;=tbl_MTG_Set[[#This Row],[Buy Window Start]], NOW()&lt;=tbl_MTG_Set[[#This Row],[Buy Window End]])</f>
        <v/>
      </c>
      <c r="O622" s="19">
        <f>_xlfn.xlookup(tbl_MTG_Set[[#This Row],[Type Name]], tbl_MTG_Set_Type[Set Type], tbl_MTG_Set_Type[Heavy Printing Window Month Start], "(Set Type not found)", 0, 1)</f>
        <v/>
      </c>
      <c r="P622" s="28">
        <f>tbl_MTG_Set[[#This Row],[Released On]]+tbl_MTG_Set[[#This Row],[Heavy Printing Window Month Start]]*365.25/12</f>
        <v/>
      </c>
      <c r="Q622" s="19">
        <f>_xlfn.xlookup(tbl_MTG_Set[[#This Row],[Type Name]], tbl_MTG_Set_Type[Set Type], tbl_MTG_Set_Type[Heavy Printing Window Month End], "(Set Type not found)", 0, 1)</f>
        <v/>
      </c>
      <c r="R622" s="28">
        <f>tbl_MTG_Set[[#This Row],[Released On]]+tbl_MTG_Set[[#This Row],[Heavy Printing Window Month End]]*365.25/12</f>
        <v/>
      </c>
      <c r="S622" s="28">
        <f>AND(NOW()&gt;=tbl_MTG_Set[[#This Row],[Heavy Printing Window Start]], NOW()&lt;=tbl_MTG_Set[[#This Row],[Heavy Printing Window End]])</f>
        <v/>
      </c>
      <c r="T622" s="19">
        <f>_xlfn.xlookup(tbl_MTG_Set[[#This Row],[Type Name]], tbl_MTG_Set_Type[Set Type], tbl_MTG_Set_Type[Sell Window Month Start], "(Set Type not found)", 0, 1)</f>
        <v/>
      </c>
      <c r="U622" s="28">
        <f>tbl_MTG_Set[[#This Row],[Released On]]+tbl_MTG_Set[[#This Row],[Sell Window Month Start]]*365.25/12</f>
        <v/>
      </c>
      <c r="V622" s="19">
        <f>_xlfn.xlookup(tbl_MTG_Set[[#This Row],[Type Name]], tbl_MTG_Set_Type[Set Type], tbl_MTG_Set_Type[Sell Window Month End], "(Set Type not found)", 0, 1)</f>
        <v/>
      </c>
      <c r="W622" s="28">
        <f>tbl_MTG_Set[[#This Row],[Released On]]+tbl_MTG_Set[[#This Row],[Sell Window Month End]]*365.25/12</f>
        <v/>
      </c>
      <c r="X622" s="28">
        <f>AND(NOW()&gt;=tbl_MTG_Set[[#This Row],[Sell Window Start]], NOW()&lt;=tbl_MTG_Set[[#This Row],[Sell Window End]])</f>
        <v/>
      </c>
      <c r="AG622" s="23" t="n"/>
      <c r="AH622" s="23" t="n"/>
      <c r="AJ622" s="23">
        <f t="array" ref="AJ622:AJ622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622" s="23">
        <f t="array" ref="AK622:AK622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622" s="24">
        <f>_xlfn.xlookup(tbl_MTG_Set[[#This Row],[Play Booster Box Product Id]], tbl_Product[Product Id], tbl_Product[Pack Size])</f>
        <v/>
      </c>
      <c r="AM622" s="23">
        <f>(tbl_MTG_Set[[#This Row],[Play Booster Box Cost]]+v_Item_Shipping_Cost_In)/tbl_MTG_Set[[#This Row],[Play Booster Box Size]]</f>
        <v/>
      </c>
      <c r="AN622" s="23" t="n"/>
      <c r="AO622" s="23" t="n"/>
      <c r="AP622" s="23" t="n"/>
      <c r="AQ622" s="23" t="n"/>
      <c r="AT622" s="23">
        <f>tbl_MTG_Set[[#This Row],[Play Booster Sell Price CardMarket]]*tbl_MTG_Set[[#This Row],[Play Booster Expected Market Value]]/tbl_MTG_Set[[#This Row],[Play Boost Sealed Market Value]]</f>
        <v/>
      </c>
    </row>
    <row r="623" ht="15" customHeight="1" s="20">
      <c r="A623" s="19" t="n">
        <v>181</v>
      </c>
      <c r="B623" s="19" t="inlineStr">
        <is>
          <t>March of the Machine: The Aftermath Promos PMAT</t>
        </is>
      </c>
      <c r="C623" s="19" t="n">
        <v>8</v>
      </c>
      <c r="D623" s="28" t="n">
        <v>45247</v>
      </c>
      <c r="F623" s="19" t="inlineStr">
        <is>
          <t>en es fr de it pt ja ko ru 汉语 漢語</t>
        </is>
      </c>
      <c r="G623" s="19" t="n">
        <v>308</v>
      </c>
      <c r="H623" s="19">
        <f>MONTH(NOW())+12*YEAR(NOW())-MONTH(tbl_MTG_Set[[#This Row],[Released On]])-12*YEAR(tbl_MTG_Set[[#This Row],[Released On]])</f>
        <v/>
      </c>
      <c r="I623" s="19">
        <f>_xlfn.xlookup(tbl_MTG_Set[[#This Row],[Type Name]], tbl_MTG_Set_Type[Set Type], tbl_MTG_Set_Type[Index], "(Set Type not found)")</f>
        <v/>
      </c>
      <c r="J623" s="19">
        <f>_xlfn.xlookup(tbl_MTG_Set[[#This Row],[Type Name]], tbl_MTG_Set_Type[Set Type], tbl_MTG_Set_Type[Buy Window Month Start], "(Set Type not found)")</f>
        <v/>
      </c>
      <c r="K623" s="28">
        <f>tbl_MTG_Set[[#This Row],[Released On]]+tbl_MTG_Set[[#This Row],[Buy Window Month Start]]*365.25/12</f>
        <v/>
      </c>
      <c r="L623" s="19">
        <f>_xlfn.xlookup(tbl_MTG_Set[[#This Row],[Type Name]], tbl_MTG_Set_Type[Set Type], tbl_MTG_Set_Type[Buy Window Month End], "(Set Type not found)", 0, 1)</f>
        <v/>
      </c>
      <c r="M623" s="28">
        <f>tbl_MTG_Set[[#This Row],[Released On]]+tbl_MTG_Set[[#This Row],[Buy Window Month End]]*365.25/12</f>
        <v/>
      </c>
      <c r="N623" s="28">
        <f>AND(NOW()&gt;=tbl_MTG_Set[[#This Row],[Buy Window Start]], NOW()&lt;=tbl_MTG_Set[[#This Row],[Buy Window End]])</f>
        <v/>
      </c>
      <c r="O623" s="19">
        <f>_xlfn.xlookup(tbl_MTG_Set[[#This Row],[Type Name]], tbl_MTG_Set_Type[Set Type], tbl_MTG_Set_Type[Heavy Printing Window Month Start], "(Set Type not found)", 0, 1)</f>
        <v/>
      </c>
      <c r="P623" s="28">
        <f>tbl_MTG_Set[[#This Row],[Released On]]+tbl_MTG_Set[[#This Row],[Heavy Printing Window Month Start]]*365.25/12</f>
        <v/>
      </c>
      <c r="Q623" s="19">
        <f>_xlfn.xlookup(tbl_MTG_Set[[#This Row],[Type Name]], tbl_MTG_Set_Type[Set Type], tbl_MTG_Set_Type[Heavy Printing Window Month End], "(Set Type not found)", 0, 1)</f>
        <v/>
      </c>
      <c r="R623" s="28">
        <f>tbl_MTG_Set[[#This Row],[Released On]]+tbl_MTG_Set[[#This Row],[Heavy Printing Window Month End]]*365.25/12</f>
        <v/>
      </c>
      <c r="S623" s="28">
        <f>AND(NOW()&gt;=tbl_MTG_Set[[#This Row],[Heavy Printing Window Start]], NOW()&lt;=tbl_MTG_Set[[#This Row],[Heavy Printing Window End]])</f>
        <v/>
      </c>
      <c r="T623" s="19">
        <f>_xlfn.xlookup(tbl_MTG_Set[[#This Row],[Type Name]], tbl_MTG_Set_Type[Set Type], tbl_MTG_Set_Type[Sell Window Month Start], "(Set Type not found)", 0, 1)</f>
        <v/>
      </c>
      <c r="U623" s="28">
        <f>tbl_MTG_Set[[#This Row],[Released On]]+tbl_MTG_Set[[#This Row],[Sell Window Month Start]]*365.25/12</f>
        <v/>
      </c>
      <c r="V623" s="19">
        <f>_xlfn.xlookup(tbl_MTG_Set[[#This Row],[Type Name]], tbl_MTG_Set_Type[Set Type], tbl_MTG_Set_Type[Sell Window Month End], "(Set Type not found)", 0, 1)</f>
        <v/>
      </c>
      <c r="W623" s="28">
        <f>tbl_MTG_Set[[#This Row],[Released On]]+tbl_MTG_Set[[#This Row],[Sell Window Month End]]*365.25/12</f>
        <v/>
      </c>
      <c r="X623" s="28">
        <f>AND(NOW()&gt;=tbl_MTG_Set[[#This Row],[Sell Window Start]], NOW()&lt;=tbl_MTG_Set[[#This Row],[Sell Window End]])</f>
        <v/>
      </c>
      <c r="AG623" s="23" t="n"/>
      <c r="AH623" s="23" t="n"/>
      <c r="AJ623" s="23">
        <f t="array" ref="AJ623:AJ623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623" s="23">
        <f t="array" ref="AK623:AK623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623" s="24">
        <f>_xlfn.xlookup(tbl_MTG_Set[[#This Row],[Play Booster Box Product Id]], tbl_Product[Product Id], tbl_Product[Pack Size])</f>
        <v/>
      </c>
      <c r="AM623" s="23">
        <f>(tbl_MTG_Set[[#This Row],[Play Booster Box Cost]]+v_Item_Shipping_Cost_In)/tbl_MTG_Set[[#This Row],[Play Booster Box Size]]</f>
        <v/>
      </c>
      <c r="AN623" s="23" t="n"/>
      <c r="AO623" s="23" t="n"/>
      <c r="AP623" s="23" t="n"/>
      <c r="AQ623" s="23" t="n"/>
      <c r="AT623" s="23">
        <f>tbl_MTG_Set[[#This Row],[Play Booster Sell Price CardMarket]]*tbl_MTG_Set[[#This Row],[Play Booster Expected Market Value]]/tbl_MTG_Set[[#This Row],[Play Boost Sealed Market Value]]</f>
        <v/>
      </c>
    </row>
    <row r="624" ht="15" customHeight="1" s="20">
      <c r="A624" s="19" t="n">
        <v>19</v>
      </c>
      <c r="B624" s="19" t="inlineStr">
        <is>
          <t>Marvel Legends Series Inserts LMAR</t>
        </is>
      </c>
      <c r="C624" s="19" t="n">
        <v>4</v>
      </c>
      <c r="D624" s="28" t="n">
        <v>45930</v>
      </c>
      <c r="E624" s="19" t="inlineStr">
        <is>
          <t>Universes Beyond</t>
        </is>
      </c>
      <c r="F624" s="19" t="inlineStr">
        <is>
          <t>en es fr de it pt ja ko ru 汉语 漢語</t>
        </is>
      </c>
      <c r="G624" s="19" t="n">
        <v>20</v>
      </c>
      <c r="H624" s="19">
        <f>MONTH(NOW())+12*YEAR(NOW())-MONTH(tbl_MTG_Set[[#This Row],[Released On]])-12*YEAR(tbl_MTG_Set[[#This Row],[Released On]])</f>
        <v/>
      </c>
      <c r="I624" s="19">
        <f>_xlfn.xlookup(tbl_MTG_Set[[#This Row],[Type Name]], tbl_MTG_Set_Type[Set Type], tbl_MTG_Set_Type[Index], "(Set Type not found)")</f>
        <v/>
      </c>
      <c r="J624" s="19">
        <f>_xlfn.xlookup(tbl_MTG_Set[[#This Row],[Type Name]], tbl_MTG_Set_Type[Set Type], tbl_MTG_Set_Type[Buy Window Month Start], "(Set Type not found)")</f>
        <v/>
      </c>
      <c r="K624" s="28">
        <f>tbl_MTG_Set[[#This Row],[Released On]]+tbl_MTG_Set[[#This Row],[Buy Window Month Start]]*365.25/12</f>
        <v/>
      </c>
      <c r="L624" s="19">
        <f>_xlfn.xlookup(tbl_MTG_Set[[#This Row],[Type Name]], tbl_MTG_Set_Type[Set Type], tbl_MTG_Set_Type[Buy Window Month End], "(Set Type not found)", 0, 1)</f>
        <v/>
      </c>
      <c r="M624" s="28">
        <f>tbl_MTG_Set[[#This Row],[Released On]]+tbl_MTG_Set[[#This Row],[Buy Window Month End]]*365.25/12</f>
        <v/>
      </c>
      <c r="N624" s="28">
        <f>AND(NOW()&gt;=tbl_MTG_Set[[#This Row],[Buy Window Start]], NOW()&lt;=tbl_MTG_Set[[#This Row],[Buy Window End]])</f>
        <v/>
      </c>
      <c r="O624" s="19">
        <f>_xlfn.xlookup(tbl_MTG_Set[[#This Row],[Type Name]], tbl_MTG_Set_Type[Set Type], tbl_MTG_Set_Type[Heavy Printing Window Month Start], "(Set Type not found)", 0, 1)</f>
        <v/>
      </c>
      <c r="P624" s="28">
        <f>tbl_MTG_Set[[#This Row],[Released On]]+tbl_MTG_Set[[#This Row],[Heavy Printing Window Month Start]]*365.25/12</f>
        <v/>
      </c>
      <c r="Q624" s="19">
        <f>_xlfn.xlookup(tbl_MTG_Set[[#This Row],[Type Name]], tbl_MTG_Set_Type[Set Type], tbl_MTG_Set_Type[Heavy Printing Window Month End], "(Set Type not found)", 0, 1)</f>
        <v/>
      </c>
      <c r="R624" s="28">
        <f>tbl_MTG_Set[[#This Row],[Released On]]+tbl_MTG_Set[[#This Row],[Heavy Printing Window Month End]]*365.25/12</f>
        <v/>
      </c>
      <c r="S624" s="28">
        <f>AND(NOW()&gt;=tbl_MTG_Set[[#This Row],[Heavy Printing Window Start]], NOW()&lt;=tbl_MTG_Set[[#This Row],[Heavy Printing Window End]])</f>
        <v/>
      </c>
      <c r="T624" s="19">
        <f>_xlfn.xlookup(tbl_MTG_Set[[#This Row],[Type Name]], tbl_MTG_Set_Type[Set Type], tbl_MTG_Set_Type[Sell Window Month Start], "(Set Type not found)", 0, 1)</f>
        <v/>
      </c>
      <c r="U624" s="28">
        <f>tbl_MTG_Set[[#This Row],[Released On]]+tbl_MTG_Set[[#This Row],[Sell Window Month Start]]*365.25/12</f>
        <v/>
      </c>
      <c r="V624" s="19">
        <f>_xlfn.xlookup(tbl_MTG_Set[[#This Row],[Type Name]], tbl_MTG_Set_Type[Set Type], tbl_MTG_Set_Type[Sell Window Month End], "(Set Type not found)", 0, 1)</f>
        <v/>
      </c>
      <c r="W624" s="28">
        <f>tbl_MTG_Set[[#This Row],[Released On]]+tbl_MTG_Set[[#This Row],[Sell Window Month End]]*365.25/12</f>
        <v/>
      </c>
      <c r="X624" s="28">
        <f>AND(NOW()&gt;=tbl_MTG_Set[[#This Row],[Sell Window Start]], NOW()&lt;=tbl_MTG_Set[[#This Row],[Sell Window End]])</f>
        <v/>
      </c>
      <c r="AG624" s="23" t="n"/>
      <c r="AH624" s="23" t="n"/>
      <c r="AJ624" s="23">
        <f t="array" ref="AJ624:AJ624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624" s="23">
        <f t="array" ref="AK624:AK624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624" s="24">
        <f>_xlfn.xlookup(tbl_MTG_Set[[#This Row],[Play Booster Box Product Id]], tbl_Product[Product Id], tbl_Product[Pack Size])</f>
        <v/>
      </c>
      <c r="AM624" s="23">
        <f>(tbl_MTG_Set[[#This Row],[Play Booster Box Cost]]+v_Item_Shipping_Cost_In)/tbl_MTG_Set[[#This Row],[Play Booster Box Size]]</f>
        <v/>
      </c>
      <c r="AN624" s="23" t="n"/>
      <c r="AO624" s="23" t="n"/>
      <c r="AP624" s="23" t="n"/>
      <c r="AQ624" s="23" t="n"/>
      <c r="AT624" s="23">
        <f>tbl_MTG_Set[[#This Row],[Play Booster Sell Price CardMarket]]*tbl_MTG_Set[[#This Row],[Play Booster Expected Market Value]]/tbl_MTG_Set[[#This Row],[Play Boost Sealed Market Value]]</f>
        <v/>
      </c>
    </row>
    <row r="625" ht="15" customHeight="1" s="20">
      <c r="A625" s="19" t="n">
        <v>2</v>
      </c>
      <c r="B625" s="19" t="inlineStr">
        <is>
          <t>Marvel Super Heroes Commander MSC</t>
        </is>
      </c>
      <c r="C625" s="19" t="n">
        <v>4</v>
      </c>
      <c r="D625" s="28" t="n">
        <v>46199</v>
      </c>
      <c r="E625" s="19" t="inlineStr">
        <is>
          <t>Commander</t>
        </is>
      </c>
      <c r="F625" s="19" t="inlineStr">
        <is>
          <t>en es fr de it pt ja ko ru 汉语 漢語</t>
        </is>
      </c>
      <c r="G625" s="19" t="n">
        <v>3</v>
      </c>
      <c r="H625" s="19">
        <f>MONTH(NOW())+12*YEAR(NOW())-MONTH(tbl_MTG_Set[[#This Row],[Released On]])-12*YEAR(tbl_MTG_Set[[#This Row],[Released On]])</f>
        <v/>
      </c>
      <c r="I625" s="19">
        <f>_xlfn.xlookup(tbl_MTG_Set[[#This Row],[Type Name]], tbl_MTG_Set_Type[Set Type], tbl_MTG_Set_Type[Index], "(Set Type not found)")</f>
        <v/>
      </c>
      <c r="J625" s="19">
        <f>_xlfn.xlookup(tbl_MTG_Set[[#This Row],[Type Name]], tbl_MTG_Set_Type[Set Type], tbl_MTG_Set_Type[Buy Window Month Start], "(Set Type not found)")</f>
        <v/>
      </c>
      <c r="K625" s="28">
        <f>tbl_MTG_Set[[#This Row],[Released On]]+tbl_MTG_Set[[#This Row],[Buy Window Month Start]]*365.25/12</f>
        <v/>
      </c>
      <c r="L625" s="19">
        <f>_xlfn.xlookup(tbl_MTG_Set[[#This Row],[Type Name]], tbl_MTG_Set_Type[Set Type], tbl_MTG_Set_Type[Buy Window Month End], "(Set Type not found)", 0, 1)</f>
        <v/>
      </c>
      <c r="M625" s="28">
        <f>tbl_MTG_Set[[#This Row],[Released On]]+tbl_MTG_Set[[#This Row],[Buy Window Month End]]*365.25/12</f>
        <v/>
      </c>
      <c r="N625" s="28">
        <f>AND(NOW()&gt;=tbl_MTG_Set[[#This Row],[Buy Window Start]], NOW()&lt;=tbl_MTG_Set[[#This Row],[Buy Window End]])</f>
        <v/>
      </c>
      <c r="O625" s="19">
        <f>_xlfn.xlookup(tbl_MTG_Set[[#This Row],[Type Name]], tbl_MTG_Set_Type[Set Type], tbl_MTG_Set_Type[Heavy Printing Window Month Start], "(Set Type not found)", 0, 1)</f>
        <v/>
      </c>
      <c r="P625" s="28">
        <f>tbl_MTG_Set[[#This Row],[Released On]]+tbl_MTG_Set[[#This Row],[Heavy Printing Window Month Start]]*365.25/12</f>
        <v/>
      </c>
      <c r="Q625" s="19">
        <f>_xlfn.xlookup(tbl_MTG_Set[[#This Row],[Type Name]], tbl_MTG_Set_Type[Set Type], tbl_MTG_Set_Type[Heavy Printing Window Month End], "(Set Type not found)", 0, 1)</f>
        <v/>
      </c>
      <c r="R625" s="28">
        <f>tbl_MTG_Set[[#This Row],[Released On]]+tbl_MTG_Set[[#This Row],[Heavy Printing Window Month End]]*365.25/12</f>
        <v/>
      </c>
      <c r="S625" s="28">
        <f>AND(NOW()&gt;=tbl_MTG_Set[[#This Row],[Heavy Printing Window Start]], NOW()&lt;=tbl_MTG_Set[[#This Row],[Heavy Printing Window End]])</f>
        <v/>
      </c>
      <c r="T625" s="19">
        <f>_xlfn.xlookup(tbl_MTG_Set[[#This Row],[Type Name]], tbl_MTG_Set_Type[Set Type], tbl_MTG_Set_Type[Sell Window Month Start], "(Set Type not found)", 0, 1)</f>
        <v/>
      </c>
      <c r="U625" s="28">
        <f>tbl_MTG_Set[[#This Row],[Released On]]+tbl_MTG_Set[[#This Row],[Sell Window Month Start]]*365.25/12</f>
        <v/>
      </c>
      <c r="V625" s="19">
        <f>_xlfn.xlookup(tbl_MTG_Set[[#This Row],[Type Name]], tbl_MTG_Set_Type[Set Type], tbl_MTG_Set_Type[Sell Window Month End], "(Set Type not found)", 0, 1)</f>
        <v/>
      </c>
      <c r="W625" s="28">
        <f>tbl_MTG_Set[[#This Row],[Released On]]+tbl_MTG_Set[[#This Row],[Sell Window Month End]]*365.25/12</f>
        <v/>
      </c>
      <c r="X625" s="28">
        <f>AND(NOW()&gt;=tbl_MTG_Set[[#This Row],[Sell Window Start]], NOW()&lt;=tbl_MTG_Set[[#This Row],[Sell Window End]])</f>
        <v/>
      </c>
      <c r="AG625" s="23" t="n"/>
      <c r="AH625" s="23" t="n"/>
      <c r="AJ625" s="23">
        <f t="array" ref="AJ625:AJ625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625" s="23">
        <f t="array" ref="AK625:AK625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625" s="24">
        <f>_xlfn.xlookup(tbl_MTG_Set[[#This Row],[Play Booster Box Product Id]], tbl_Product[Product Id], tbl_Product[Pack Size])</f>
        <v/>
      </c>
      <c r="AM625" s="23">
        <f>(tbl_MTG_Set[[#This Row],[Play Booster Box Cost]]+v_Item_Shipping_Cost_In)/tbl_MTG_Set[[#This Row],[Play Booster Box Size]]</f>
        <v/>
      </c>
      <c r="AN625" s="23" t="n"/>
      <c r="AO625" s="23" t="n"/>
      <c r="AP625" s="23" t="n"/>
      <c r="AQ625" s="23" t="n"/>
      <c r="AT625" s="23">
        <f>tbl_MTG_Set[[#This Row],[Play Booster Sell Price CardMarket]]*tbl_MTG_Set[[#This Row],[Play Booster Expected Market Value]]/tbl_MTG_Set[[#This Row],[Play Boost Sealed Market Value]]</f>
        <v/>
      </c>
    </row>
    <row r="626" ht="15" customHeight="1" s="20">
      <c r="A626" s="19" t="n">
        <v>1</v>
      </c>
      <c r="B626" s="19" t="inlineStr">
        <is>
          <t>Marvel Super Heroes MSH</t>
        </is>
      </c>
      <c r="C626" s="19" t="n">
        <v>20</v>
      </c>
      <c r="D626" s="28" t="n">
        <v>46199</v>
      </c>
      <c r="E626" s="19" t="inlineStr">
        <is>
          <t>Universes Beyond</t>
        </is>
      </c>
      <c r="F626" s="19" t="inlineStr">
        <is>
          <t>en es fr de it pt ja ko ru 汉语 漢語</t>
        </is>
      </c>
      <c r="G626" s="19" t="n">
        <v>2</v>
      </c>
      <c r="H626" s="19">
        <f>MONTH(NOW())+12*YEAR(NOW())-MONTH(tbl_MTG_Set[[#This Row],[Released On]])-12*YEAR(tbl_MTG_Set[[#This Row],[Released On]])</f>
        <v/>
      </c>
      <c r="I626" s="19">
        <f>_xlfn.xlookup(tbl_MTG_Set[[#This Row],[Type Name]], tbl_MTG_Set_Type[Set Type], tbl_MTG_Set_Type[Index], "(Set Type not found)")</f>
        <v/>
      </c>
      <c r="J626" s="19">
        <f>_xlfn.xlookup(tbl_MTG_Set[[#This Row],[Type Name]], tbl_MTG_Set_Type[Set Type], tbl_MTG_Set_Type[Buy Window Month Start], "(Set Type not found)")</f>
        <v/>
      </c>
      <c r="K626" s="28">
        <f>tbl_MTG_Set[[#This Row],[Released On]]+tbl_MTG_Set[[#This Row],[Buy Window Month Start]]*365.25/12</f>
        <v/>
      </c>
      <c r="L626" s="19">
        <f>_xlfn.xlookup(tbl_MTG_Set[[#This Row],[Type Name]], tbl_MTG_Set_Type[Set Type], tbl_MTG_Set_Type[Buy Window Month End], "(Set Type not found)", 0, 1)</f>
        <v/>
      </c>
      <c r="M626" s="28">
        <f>tbl_MTG_Set[[#This Row],[Released On]]+tbl_MTG_Set[[#This Row],[Buy Window Month End]]*365.25/12</f>
        <v/>
      </c>
      <c r="N626" s="28">
        <f>AND(NOW()&gt;=tbl_MTG_Set[[#This Row],[Buy Window Start]], NOW()&lt;=tbl_MTG_Set[[#This Row],[Buy Window End]])</f>
        <v/>
      </c>
      <c r="O626" s="19">
        <f>_xlfn.xlookup(tbl_MTG_Set[[#This Row],[Type Name]], tbl_MTG_Set_Type[Set Type], tbl_MTG_Set_Type[Heavy Printing Window Month Start], "(Set Type not found)", 0, 1)</f>
        <v/>
      </c>
      <c r="P626" s="28">
        <f>tbl_MTG_Set[[#This Row],[Released On]]+tbl_MTG_Set[[#This Row],[Heavy Printing Window Month Start]]*365.25/12</f>
        <v/>
      </c>
      <c r="Q626" s="19">
        <f>_xlfn.xlookup(tbl_MTG_Set[[#This Row],[Type Name]], tbl_MTG_Set_Type[Set Type], tbl_MTG_Set_Type[Heavy Printing Window Month End], "(Set Type not found)", 0, 1)</f>
        <v/>
      </c>
      <c r="R626" s="28">
        <f>tbl_MTG_Set[[#This Row],[Released On]]+tbl_MTG_Set[[#This Row],[Heavy Printing Window Month End]]*365.25/12</f>
        <v/>
      </c>
      <c r="S626" s="28">
        <f>AND(NOW()&gt;=tbl_MTG_Set[[#This Row],[Heavy Printing Window Start]], NOW()&lt;=tbl_MTG_Set[[#This Row],[Heavy Printing Window End]])</f>
        <v/>
      </c>
      <c r="T626" s="19">
        <f>_xlfn.xlookup(tbl_MTG_Set[[#This Row],[Type Name]], tbl_MTG_Set_Type[Set Type], tbl_MTG_Set_Type[Sell Window Month Start], "(Set Type not found)", 0, 1)</f>
        <v/>
      </c>
      <c r="U626" s="28">
        <f>tbl_MTG_Set[[#This Row],[Released On]]+tbl_MTG_Set[[#This Row],[Sell Window Month Start]]*365.25/12</f>
        <v/>
      </c>
      <c r="V626" s="19">
        <f>_xlfn.xlookup(tbl_MTG_Set[[#This Row],[Type Name]], tbl_MTG_Set_Type[Set Type], tbl_MTG_Set_Type[Sell Window Month End], "(Set Type not found)", 0, 1)</f>
        <v/>
      </c>
      <c r="W626" s="28">
        <f>tbl_MTG_Set[[#This Row],[Released On]]+tbl_MTG_Set[[#This Row],[Sell Window Month End]]*365.25/12</f>
        <v/>
      </c>
      <c r="X626" s="28">
        <f>AND(NOW()&gt;=tbl_MTG_Set[[#This Row],[Sell Window Start]], NOW()&lt;=tbl_MTG_Set[[#This Row],[Sell Window End]])</f>
        <v/>
      </c>
      <c r="AG626" s="23" t="n"/>
      <c r="AH626" s="23" t="n"/>
      <c r="AJ626" s="23">
        <f t="array" ref="AJ626:AJ626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626" s="23">
        <f t="array" ref="AK626:AK626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626" s="24">
        <f>_xlfn.xlookup(tbl_MTG_Set[[#This Row],[Play Booster Box Product Id]], tbl_Product[Product Id], tbl_Product[Pack Size])</f>
        <v/>
      </c>
      <c r="AM626" s="23">
        <f>(tbl_MTG_Set[[#This Row],[Play Booster Box Cost]]+v_Item_Shipping_Cost_In)/tbl_MTG_Set[[#This Row],[Play Booster Box Size]]</f>
        <v/>
      </c>
      <c r="AN626" s="23" t="n"/>
      <c r="AO626" s="23" t="n"/>
      <c r="AP626" s="23" t="n"/>
      <c r="AQ626" s="23" t="n"/>
      <c r="AT626" s="23">
        <f>tbl_MTG_Set[[#This Row],[Play Booster Sell Price CardMarket]]*tbl_MTG_Set[[#This Row],[Play Booster Expected Market Value]]/tbl_MTG_Set[[#This Row],[Play Boost Sealed Market Value]]</f>
        <v/>
      </c>
    </row>
    <row r="627" ht="15" customHeight="1" s="20">
      <c r="A627" s="19" t="n">
        <v>17</v>
      </c>
      <c r="B627" s="19" t="inlineStr">
        <is>
          <t>Marvel Universe MAR</t>
        </is>
      </c>
      <c r="C627" s="19" t="n">
        <v>53</v>
      </c>
      <c r="D627" s="28" t="n">
        <v>45926</v>
      </c>
      <c r="E627" s="19" t="inlineStr">
        <is>
          <t>Universes Beyond</t>
        </is>
      </c>
      <c r="F627" s="19" t="inlineStr">
        <is>
          <t>en es fr de it pt ja ko ru 汉语 漢語</t>
        </is>
      </c>
      <c r="G627" s="19" t="n">
        <v>18</v>
      </c>
      <c r="H627" s="19">
        <f>MONTH(NOW())+12*YEAR(NOW())-MONTH(tbl_MTG_Set[[#This Row],[Released On]])-12*YEAR(tbl_MTG_Set[[#This Row],[Released On]])</f>
        <v/>
      </c>
      <c r="I627" s="19">
        <f>_xlfn.xlookup(tbl_MTG_Set[[#This Row],[Type Name]], tbl_MTG_Set_Type[Set Type], tbl_MTG_Set_Type[Index], "(Set Type not found)")</f>
        <v/>
      </c>
      <c r="J627" s="19">
        <f>_xlfn.xlookup(tbl_MTG_Set[[#This Row],[Type Name]], tbl_MTG_Set_Type[Set Type], tbl_MTG_Set_Type[Buy Window Month Start], "(Set Type not found)")</f>
        <v/>
      </c>
      <c r="K627" s="28">
        <f>tbl_MTG_Set[[#This Row],[Released On]]+tbl_MTG_Set[[#This Row],[Buy Window Month Start]]*365.25/12</f>
        <v/>
      </c>
      <c r="L627" s="19">
        <f>_xlfn.xlookup(tbl_MTG_Set[[#This Row],[Type Name]], tbl_MTG_Set_Type[Set Type], tbl_MTG_Set_Type[Buy Window Month End], "(Set Type not found)", 0, 1)</f>
        <v/>
      </c>
      <c r="M627" s="28">
        <f>tbl_MTG_Set[[#This Row],[Released On]]+tbl_MTG_Set[[#This Row],[Buy Window Month End]]*365.25/12</f>
        <v/>
      </c>
      <c r="N627" s="28">
        <f>AND(NOW()&gt;=tbl_MTG_Set[[#This Row],[Buy Window Start]], NOW()&lt;=tbl_MTG_Set[[#This Row],[Buy Window End]])</f>
        <v/>
      </c>
      <c r="O627" s="19">
        <f>_xlfn.xlookup(tbl_MTG_Set[[#This Row],[Type Name]], tbl_MTG_Set_Type[Set Type], tbl_MTG_Set_Type[Heavy Printing Window Month Start], "(Set Type not found)", 0, 1)</f>
        <v/>
      </c>
      <c r="P627" s="28">
        <f>tbl_MTG_Set[[#This Row],[Released On]]+tbl_MTG_Set[[#This Row],[Heavy Printing Window Month Start]]*365.25/12</f>
        <v/>
      </c>
      <c r="Q627" s="19">
        <f>_xlfn.xlookup(tbl_MTG_Set[[#This Row],[Type Name]], tbl_MTG_Set_Type[Set Type], tbl_MTG_Set_Type[Heavy Printing Window Month End], "(Set Type not found)", 0, 1)</f>
        <v/>
      </c>
      <c r="R627" s="28">
        <f>tbl_MTG_Set[[#This Row],[Released On]]+tbl_MTG_Set[[#This Row],[Heavy Printing Window Month End]]*365.25/12</f>
        <v/>
      </c>
      <c r="S627" s="28">
        <f>AND(NOW()&gt;=tbl_MTG_Set[[#This Row],[Heavy Printing Window Start]], NOW()&lt;=tbl_MTG_Set[[#This Row],[Heavy Printing Window End]])</f>
        <v/>
      </c>
      <c r="T627" s="19">
        <f>_xlfn.xlookup(tbl_MTG_Set[[#This Row],[Type Name]], tbl_MTG_Set_Type[Set Type], tbl_MTG_Set_Type[Sell Window Month Start], "(Set Type not found)", 0, 1)</f>
        <v/>
      </c>
      <c r="U627" s="28">
        <f>tbl_MTG_Set[[#This Row],[Released On]]+tbl_MTG_Set[[#This Row],[Sell Window Month Start]]*365.25/12</f>
        <v/>
      </c>
      <c r="V627" s="19">
        <f>_xlfn.xlookup(tbl_MTG_Set[[#This Row],[Type Name]], tbl_MTG_Set_Type[Set Type], tbl_MTG_Set_Type[Sell Window Month End], "(Set Type not found)", 0, 1)</f>
        <v/>
      </c>
      <c r="W627" s="28">
        <f>tbl_MTG_Set[[#This Row],[Released On]]+tbl_MTG_Set[[#This Row],[Sell Window Month End]]*365.25/12</f>
        <v/>
      </c>
      <c r="X627" s="28">
        <f>AND(NOW()&gt;=tbl_MTG_Set[[#This Row],[Sell Window Start]], NOW()&lt;=tbl_MTG_Set[[#This Row],[Sell Window End]])</f>
        <v/>
      </c>
      <c r="AG627" s="23" t="n"/>
      <c r="AH627" s="23" t="n"/>
      <c r="AJ627" s="23">
        <f t="array" ref="AJ627:AJ627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627" s="23">
        <f t="array" ref="AK627:AK627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627" s="24">
        <f>_xlfn.xlookup(tbl_MTG_Set[[#This Row],[Play Booster Box Product Id]], tbl_Product[Product Id], tbl_Product[Pack Size])</f>
        <v/>
      </c>
      <c r="AM627" s="23">
        <f>(tbl_MTG_Set[[#This Row],[Play Booster Box Cost]]+v_Item_Shipping_Cost_In)/tbl_MTG_Set[[#This Row],[Play Booster Box Size]]</f>
        <v/>
      </c>
      <c r="AN627" s="23" t="n"/>
      <c r="AO627" s="23" t="n"/>
      <c r="AP627" s="23" t="n"/>
      <c r="AQ627" s="23" t="n"/>
      <c r="AT627" s="23">
        <f>tbl_MTG_Set[[#This Row],[Play Booster Sell Price CardMarket]]*tbl_MTG_Set[[#This Row],[Play Booster Expected Market Value]]/tbl_MTG_Set[[#This Row],[Play Boost Sealed Market Value]]</f>
        <v/>
      </c>
    </row>
    <row r="628" ht="15" customHeight="1" s="20">
      <c r="A628" s="19" t="n">
        <v>23</v>
      </c>
      <c r="B628" s="19" t="inlineStr">
        <is>
          <t>Marvel's Spider-Man Eternal SPE</t>
        </is>
      </c>
      <c r="C628" s="19" t="n">
        <v>26</v>
      </c>
      <c r="D628" s="28" t="n">
        <v>45926</v>
      </c>
      <c r="E628" s="19" t="inlineStr">
        <is>
          <t>Universes Beyond</t>
        </is>
      </c>
      <c r="F628" s="19" t="inlineStr">
        <is>
          <t>en es fr de it pt ja ko ru 汉语 漢語</t>
        </is>
      </c>
      <c r="G628" s="19" t="n">
        <v>24</v>
      </c>
      <c r="H628" s="19">
        <f>MONTH(NOW())+12*YEAR(NOW())-MONTH(tbl_MTG_Set[[#This Row],[Released On]])-12*YEAR(tbl_MTG_Set[[#This Row],[Released On]])</f>
        <v/>
      </c>
      <c r="I628" s="19">
        <f>_xlfn.xlookup(tbl_MTG_Set[[#This Row],[Type Name]], tbl_MTG_Set_Type[Set Type], tbl_MTG_Set_Type[Index], "(Set Type not found)")</f>
        <v/>
      </c>
      <c r="J628" s="19">
        <f>_xlfn.xlookup(tbl_MTG_Set[[#This Row],[Type Name]], tbl_MTG_Set_Type[Set Type], tbl_MTG_Set_Type[Buy Window Month Start], "(Set Type not found)")</f>
        <v/>
      </c>
      <c r="K628" s="28">
        <f>tbl_MTG_Set[[#This Row],[Released On]]+tbl_MTG_Set[[#This Row],[Buy Window Month Start]]*365.25/12</f>
        <v/>
      </c>
      <c r="L628" s="19">
        <f>_xlfn.xlookup(tbl_MTG_Set[[#This Row],[Type Name]], tbl_MTG_Set_Type[Set Type], tbl_MTG_Set_Type[Buy Window Month End], "(Set Type not found)", 0, 1)</f>
        <v/>
      </c>
      <c r="M628" s="28">
        <f>tbl_MTG_Set[[#This Row],[Released On]]+tbl_MTG_Set[[#This Row],[Buy Window Month End]]*365.25/12</f>
        <v/>
      </c>
      <c r="N628" s="28">
        <f>AND(NOW()&gt;=tbl_MTG_Set[[#This Row],[Buy Window Start]], NOW()&lt;=tbl_MTG_Set[[#This Row],[Buy Window End]])</f>
        <v/>
      </c>
      <c r="O628" s="19">
        <f>_xlfn.xlookup(tbl_MTG_Set[[#This Row],[Type Name]], tbl_MTG_Set_Type[Set Type], tbl_MTG_Set_Type[Heavy Printing Window Month Start], "(Set Type not found)", 0, 1)</f>
        <v/>
      </c>
      <c r="P628" s="28">
        <f>tbl_MTG_Set[[#This Row],[Released On]]+tbl_MTG_Set[[#This Row],[Heavy Printing Window Month Start]]*365.25/12</f>
        <v/>
      </c>
      <c r="Q628" s="19">
        <f>_xlfn.xlookup(tbl_MTG_Set[[#This Row],[Type Name]], tbl_MTG_Set_Type[Set Type], tbl_MTG_Set_Type[Heavy Printing Window Month End], "(Set Type not found)", 0, 1)</f>
        <v/>
      </c>
      <c r="R628" s="28">
        <f>tbl_MTG_Set[[#This Row],[Released On]]+tbl_MTG_Set[[#This Row],[Heavy Printing Window Month End]]*365.25/12</f>
        <v/>
      </c>
      <c r="S628" s="28">
        <f>AND(NOW()&gt;=tbl_MTG_Set[[#This Row],[Heavy Printing Window Start]], NOW()&lt;=tbl_MTG_Set[[#This Row],[Heavy Printing Window End]])</f>
        <v/>
      </c>
      <c r="T628" s="19">
        <f>_xlfn.xlookup(tbl_MTG_Set[[#This Row],[Type Name]], tbl_MTG_Set_Type[Set Type], tbl_MTG_Set_Type[Sell Window Month Start], "(Set Type not found)", 0, 1)</f>
        <v/>
      </c>
      <c r="U628" s="28">
        <f>tbl_MTG_Set[[#This Row],[Released On]]+tbl_MTG_Set[[#This Row],[Sell Window Month Start]]*365.25/12</f>
        <v/>
      </c>
      <c r="V628" s="19">
        <f>_xlfn.xlookup(tbl_MTG_Set[[#This Row],[Type Name]], tbl_MTG_Set_Type[Set Type], tbl_MTG_Set_Type[Sell Window Month End], "(Set Type not found)", 0, 1)</f>
        <v/>
      </c>
      <c r="W628" s="28">
        <f>tbl_MTG_Set[[#This Row],[Released On]]+tbl_MTG_Set[[#This Row],[Sell Window Month End]]*365.25/12</f>
        <v/>
      </c>
      <c r="X628" s="28">
        <f>AND(NOW()&gt;=tbl_MTG_Set[[#This Row],[Sell Window Start]], NOW()&lt;=tbl_MTG_Set[[#This Row],[Sell Window End]])</f>
        <v/>
      </c>
      <c r="AG628" s="23" t="n"/>
      <c r="AH628" s="23" t="n"/>
      <c r="AJ628" s="23">
        <f t="array" ref="AJ628:AJ628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628" s="23">
        <f t="array" ref="AK628:AK628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628" s="24">
        <f>_xlfn.xlookup(tbl_MTG_Set[[#This Row],[Play Booster Box Product Id]], tbl_Product[Product Id], tbl_Product[Pack Size])</f>
        <v/>
      </c>
      <c r="AM628" s="23">
        <f>(tbl_MTG_Set[[#This Row],[Play Booster Box Cost]]+v_Item_Shipping_Cost_In)/tbl_MTG_Set[[#This Row],[Play Booster Box Size]]</f>
        <v/>
      </c>
      <c r="AN628" s="23" t="n"/>
      <c r="AO628" s="23" t="n"/>
      <c r="AP628" s="23" t="n"/>
      <c r="AQ628" s="23" t="n"/>
      <c r="AT628" s="23">
        <f>tbl_MTG_Set[[#This Row],[Play Booster Sell Price CardMarket]]*tbl_MTG_Set[[#This Row],[Play Booster Expected Market Value]]/tbl_MTG_Set[[#This Row],[Play Boost Sealed Market Value]]</f>
        <v/>
      </c>
    </row>
    <row r="629" ht="15" customHeight="1" s="20">
      <c r="A629" s="19" t="n">
        <v>21</v>
      </c>
      <c r="B629" s="19" t="inlineStr">
        <is>
          <t>Marvel's Spider-Man Promos PSPM</t>
        </is>
      </c>
      <c r="C629" s="19" t="n">
        <v>68</v>
      </c>
      <c r="D629" s="28" t="n">
        <v>45926</v>
      </c>
      <c r="E629" s="19" t="inlineStr">
        <is>
          <t>Universes Beyond</t>
        </is>
      </c>
      <c r="F629" s="19" t="inlineStr">
        <is>
          <t>en es fr de it pt ja ko ru 汉语 漢語</t>
        </is>
      </c>
      <c r="G629" s="19" t="n">
        <v>22</v>
      </c>
      <c r="H629" s="19">
        <f>MONTH(NOW())+12*YEAR(NOW())-MONTH(tbl_MTG_Set[[#This Row],[Released On]])-12*YEAR(tbl_MTG_Set[[#This Row],[Released On]])</f>
        <v/>
      </c>
      <c r="I629" s="19">
        <f>_xlfn.xlookup(tbl_MTG_Set[[#This Row],[Type Name]], tbl_MTG_Set_Type[Set Type], tbl_MTG_Set_Type[Index], "(Set Type not found)")</f>
        <v/>
      </c>
      <c r="J629" s="19">
        <f>_xlfn.xlookup(tbl_MTG_Set[[#This Row],[Type Name]], tbl_MTG_Set_Type[Set Type], tbl_MTG_Set_Type[Buy Window Month Start], "(Set Type not found)")</f>
        <v/>
      </c>
      <c r="K629" s="28">
        <f>tbl_MTG_Set[[#This Row],[Released On]]+tbl_MTG_Set[[#This Row],[Buy Window Month Start]]*365.25/12</f>
        <v/>
      </c>
      <c r="L629" s="19">
        <f>_xlfn.xlookup(tbl_MTG_Set[[#This Row],[Type Name]], tbl_MTG_Set_Type[Set Type], tbl_MTG_Set_Type[Buy Window Month End], "(Set Type not found)", 0, 1)</f>
        <v/>
      </c>
      <c r="M629" s="28">
        <f>tbl_MTG_Set[[#This Row],[Released On]]+tbl_MTG_Set[[#This Row],[Buy Window Month End]]*365.25/12</f>
        <v/>
      </c>
      <c r="N629" s="28">
        <f>AND(NOW()&gt;=tbl_MTG_Set[[#This Row],[Buy Window Start]], NOW()&lt;=tbl_MTG_Set[[#This Row],[Buy Window End]])</f>
        <v/>
      </c>
      <c r="O629" s="19">
        <f>_xlfn.xlookup(tbl_MTG_Set[[#This Row],[Type Name]], tbl_MTG_Set_Type[Set Type], tbl_MTG_Set_Type[Heavy Printing Window Month Start], "(Set Type not found)", 0, 1)</f>
        <v/>
      </c>
      <c r="P629" s="28">
        <f>tbl_MTG_Set[[#This Row],[Released On]]+tbl_MTG_Set[[#This Row],[Heavy Printing Window Month Start]]*365.25/12</f>
        <v/>
      </c>
      <c r="Q629" s="19">
        <f>_xlfn.xlookup(tbl_MTG_Set[[#This Row],[Type Name]], tbl_MTG_Set_Type[Set Type], tbl_MTG_Set_Type[Heavy Printing Window Month End], "(Set Type not found)", 0, 1)</f>
        <v/>
      </c>
      <c r="R629" s="28">
        <f>tbl_MTG_Set[[#This Row],[Released On]]+tbl_MTG_Set[[#This Row],[Heavy Printing Window Month End]]*365.25/12</f>
        <v/>
      </c>
      <c r="S629" s="28">
        <f>AND(NOW()&gt;=tbl_MTG_Set[[#This Row],[Heavy Printing Window Start]], NOW()&lt;=tbl_MTG_Set[[#This Row],[Heavy Printing Window End]])</f>
        <v/>
      </c>
      <c r="T629" s="19">
        <f>_xlfn.xlookup(tbl_MTG_Set[[#This Row],[Type Name]], tbl_MTG_Set_Type[Set Type], tbl_MTG_Set_Type[Sell Window Month Start], "(Set Type not found)", 0, 1)</f>
        <v/>
      </c>
      <c r="U629" s="28">
        <f>tbl_MTG_Set[[#This Row],[Released On]]+tbl_MTG_Set[[#This Row],[Sell Window Month Start]]*365.25/12</f>
        <v/>
      </c>
      <c r="V629" s="19">
        <f>_xlfn.xlookup(tbl_MTG_Set[[#This Row],[Type Name]], tbl_MTG_Set_Type[Set Type], tbl_MTG_Set_Type[Sell Window Month End], "(Set Type not found)", 0, 1)</f>
        <v/>
      </c>
      <c r="W629" s="28">
        <f>tbl_MTG_Set[[#This Row],[Released On]]+tbl_MTG_Set[[#This Row],[Sell Window Month End]]*365.25/12</f>
        <v/>
      </c>
      <c r="X629" s="28">
        <f>AND(NOW()&gt;=tbl_MTG_Set[[#This Row],[Sell Window Start]], NOW()&lt;=tbl_MTG_Set[[#This Row],[Sell Window End]])</f>
        <v/>
      </c>
      <c r="AG629" s="23" t="n"/>
      <c r="AH629" s="23" t="n"/>
      <c r="AJ629" s="23">
        <f t="array" ref="AJ629:AJ629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629" s="23">
        <f t="array" ref="AK629:AK629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629" s="24">
        <f>_xlfn.xlookup(tbl_MTG_Set[[#This Row],[Play Booster Box Product Id]], tbl_Product[Product Id], tbl_Product[Pack Size])</f>
        <v/>
      </c>
      <c r="AM629" s="23">
        <f>(tbl_MTG_Set[[#This Row],[Play Booster Box Cost]]+v_Item_Shipping_Cost_In)/tbl_MTG_Set[[#This Row],[Play Booster Box Size]]</f>
        <v/>
      </c>
      <c r="AN629" s="23" t="n"/>
      <c r="AO629" s="23" t="n"/>
      <c r="AP629" s="23" t="n"/>
      <c r="AQ629" s="23" t="n"/>
      <c r="AT629" s="23">
        <f>tbl_MTG_Set[[#This Row],[Play Booster Sell Price CardMarket]]*tbl_MTG_Set[[#This Row],[Play Booster Expected Market Value]]/tbl_MTG_Set[[#This Row],[Play Boost Sealed Market Value]]</f>
        <v/>
      </c>
    </row>
    <row r="630" ht="15" customHeight="1" s="20">
      <c r="A630" s="19" t="n">
        <v>182</v>
      </c>
      <c r="B630" s="19" t="inlineStr">
        <is>
          <t>March of the Machine MOM</t>
        </is>
      </c>
      <c r="C630" s="19" t="n">
        <v>387</v>
      </c>
      <c r="D630" s="28" t="n">
        <v>45037</v>
      </c>
      <c r="E630" s="19" t="inlineStr">
        <is>
          <t>Standard Expansion</t>
        </is>
      </c>
      <c r="F630" s="19" t="inlineStr">
        <is>
          <t>en es fr de it pt ja ko ru 汉语 漢語</t>
        </is>
      </c>
      <c r="G630" s="19" t="n">
        <v>310</v>
      </c>
      <c r="H630" s="19">
        <f>MONTH(NOW())+12*YEAR(NOW())-MONTH(tbl_MTG_Set[[#This Row],[Released On]])-12*YEAR(tbl_MTG_Set[[#This Row],[Released On]])</f>
        <v/>
      </c>
      <c r="I630" s="19">
        <f>_xlfn.xlookup(tbl_MTG_Set[[#This Row],[Type Name]], tbl_MTG_Set_Type[Set Type], tbl_MTG_Set_Type[Index], "(Set Type not found)")</f>
        <v/>
      </c>
      <c r="J630" s="19">
        <f>_xlfn.xlookup(tbl_MTG_Set[[#This Row],[Type Name]], tbl_MTG_Set_Type[Set Type], tbl_MTG_Set_Type[Buy Window Month Start], "(Set Type not found)")</f>
        <v/>
      </c>
      <c r="K630" s="28">
        <f>tbl_MTG_Set[[#This Row],[Released On]]+tbl_MTG_Set[[#This Row],[Buy Window Month Start]]*365.25/12</f>
        <v/>
      </c>
      <c r="L630" s="19">
        <f>_xlfn.xlookup(tbl_MTG_Set[[#This Row],[Type Name]], tbl_MTG_Set_Type[Set Type], tbl_MTG_Set_Type[Buy Window Month End], "(Set Type not found)", 0, 1)</f>
        <v/>
      </c>
      <c r="M630" s="28">
        <f>tbl_MTG_Set[[#This Row],[Released On]]+tbl_MTG_Set[[#This Row],[Buy Window Month End]]*365.25/12</f>
        <v/>
      </c>
      <c r="N630" s="28">
        <f>AND(NOW()&gt;=tbl_MTG_Set[[#This Row],[Buy Window Start]], NOW()&lt;=tbl_MTG_Set[[#This Row],[Buy Window End]])</f>
        <v/>
      </c>
      <c r="O630" s="19">
        <f>_xlfn.xlookup(tbl_MTG_Set[[#This Row],[Type Name]], tbl_MTG_Set_Type[Set Type], tbl_MTG_Set_Type[Heavy Printing Window Month Start], "(Set Type not found)", 0, 1)</f>
        <v/>
      </c>
      <c r="P630" s="28">
        <f>tbl_MTG_Set[[#This Row],[Released On]]+tbl_MTG_Set[[#This Row],[Heavy Printing Window Month Start]]*365.25/12</f>
        <v/>
      </c>
      <c r="Q630" s="19">
        <f>_xlfn.xlookup(tbl_MTG_Set[[#This Row],[Type Name]], tbl_MTG_Set_Type[Set Type], tbl_MTG_Set_Type[Heavy Printing Window Month End], "(Set Type not found)", 0, 1)</f>
        <v/>
      </c>
      <c r="R630" s="28">
        <f>tbl_MTG_Set[[#This Row],[Released On]]+tbl_MTG_Set[[#This Row],[Heavy Printing Window Month End]]*365.25/12</f>
        <v/>
      </c>
      <c r="S630" s="28">
        <f>AND(NOW()&gt;=tbl_MTG_Set[[#This Row],[Heavy Printing Window Start]], NOW()&lt;=tbl_MTG_Set[[#This Row],[Heavy Printing Window End]])</f>
        <v/>
      </c>
      <c r="T630" s="19">
        <f>_xlfn.xlookup(tbl_MTG_Set[[#This Row],[Type Name]], tbl_MTG_Set_Type[Set Type], tbl_MTG_Set_Type[Sell Window Month Start], "(Set Type not found)", 0, 1)</f>
        <v/>
      </c>
      <c r="U630" s="28">
        <f>tbl_MTG_Set[[#This Row],[Released On]]+tbl_MTG_Set[[#This Row],[Sell Window Month Start]]*365.25/12</f>
        <v/>
      </c>
      <c r="V630" s="19">
        <f>_xlfn.xlookup(tbl_MTG_Set[[#This Row],[Type Name]], tbl_MTG_Set_Type[Set Type], tbl_MTG_Set_Type[Sell Window Month End], "(Set Type not found)", 0, 1)</f>
        <v/>
      </c>
      <c r="W630" s="28">
        <f>tbl_MTG_Set[[#This Row],[Released On]]+tbl_MTG_Set[[#This Row],[Sell Window Month End]]*365.25/12</f>
        <v/>
      </c>
      <c r="X630" s="28">
        <f>AND(NOW()&gt;=tbl_MTG_Set[[#This Row],[Sell Window Start]], NOW()&lt;=tbl_MTG_Set[[#This Row],[Sell Window End]])</f>
        <v/>
      </c>
      <c r="Y630" s="23" t="n">
        <v>117</v>
      </c>
      <c r="Z630" s="23" t="n">
        <v>115</v>
      </c>
      <c r="AD630" s="23">
        <f>(Y630+96/20)/30</f>
        <v/>
      </c>
      <c r="AE630" s="23">
        <f>(Z630+96/20)/30</f>
        <v/>
      </c>
      <c r="AG630" s="23" t="n"/>
      <c r="AH630" s="23" t="n"/>
      <c r="AI630" s="24" t="n">
        <v>59</v>
      </c>
      <c r="AJ630" s="23">
        <f t="array" ref="AJ630:AJ630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630" s="23">
        <f t="array" ref="AK630:AK630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630" s="24">
        <f>_xlfn.xlookup(tbl_MTG_Set[[#This Row],[Play Booster Box Product Id]], tbl_Product[Product Id], tbl_Product[Pack Size])</f>
        <v/>
      </c>
      <c r="AM630" s="23">
        <f>(tbl_MTG_Set[[#This Row],[Play Booster Box Cost]]+v_Item_Shipping_Cost_In)/tbl_MTG_Set[[#This Row],[Play Booster Box Size]]</f>
        <v/>
      </c>
      <c r="AN630" s="23" t="n">
        <v>5</v>
      </c>
      <c r="AO630" s="23" t="n">
        <v>5</v>
      </c>
      <c r="AP630" s="23">
        <f>IF(ISERROR(tbl_MTG_Set[[#This Row],[Play Booster Sell Price CardMarket]]-tbl_MTG_Set[[#This Row],[Play Booster Cost]]-v_Item_Shipping_Cost_Out), -999, tbl_MTG_Set[[#This Row],[Play Booster Sell Price CardMarket]]-tbl_MTG_Set[[#This Row],[Play Booster Cost]]-v_Item_Shipping_Cost_Out)</f>
        <v/>
      </c>
      <c r="AQ630" s="23" t="n"/>
      <c r="AT630" s="23">
        <f>tbl_MTG_Set[[#This Row],[Play Booster Sell Price CardMarket]]*tbl_MTG_Set[[#This Row],[Play Booster Expected Market Value]]/tbl_MTG_Set[[#This Row],[Play Boost Sealed Market Value]]</f>
        <v/>
      </c>
    </row>
    <row r="631" ht="15" customHeight="1" s="20">
      <c r="A631" s="19" t="n">
        <v>22</v>
      </c>
      <c r="B631" s="19" t="inlineStr">
        <is>
          <t>Marvel's Spider-Man Tokens TSPM</t>
        </is>
      </c>
      <c r="C631" s="19" t="n">
        <v>7</v>
      </c>
      <c r="D631" s="28" t="n">
        <v>45926</v>
      </c>
      <c r="E631" s="19" t="inlineStr">
        <is>
          <t>Universes Beyond</t>
        </is>
      </c>
      <c r="F631" s="19" t="inlineStr">
        <is>
          <t>en es fr de it pt ja ko ru 汉语 漢語</t>
        </is>
      </c>
      <c r="G631" s="19" t="n">
        <v>23</v>
      </c>
      <c r="H631" s="19">
        <f>MONTH(NOW())+12*YEAR(NOW())-MONTH(tbl_MTG_Set[[#This Row],[Released On]])-12*YEAR(tbl_MTG_Set[[#This Row],[Released On]])</f>
        <v/>
      </c>
      <c r="I631" s="19">
        <f>_xlfn.xlookup(tbl_MTG_Set[[#This Row],[Type Name]], tbl_MTG_Set_Type[Set Type], tbl_MTG_Set_Type[Index], "(Set Type not found)")</f>
        <v/>
      </c>
      <c r="J631" s="19">
        <f>_xlfn.xlookup(tbl_MTG_Set[[#This Row],[Type Name]], tbl_MTG_Set_Type[Set Type], tbl_MTG_Set_Type[Buy Window Month Start], "(Set Type not found)")</f>
        <v/>
      </c>
      <c r="K631" s="28">
        <f>tbl_MTG_Set[[#This Row],[Released On]]+tbl_MTG_Set[[#This Row],[Buy Window Month Start]]*365.25/12</f>
        <v/>
      </c>
      <c r="L631" s="19">
        <f>_xlfn.xlookup(tbl_MTG_Set[[#This Row],[Type Name]], tbl_MTG_Set_Type[Set Type], tbl_MTG_Set_Type[Buy Window Month End], "(Set Type not found)", 0, 1)</f>
        <v/>
      </c>
      <c r="M631" s="28">
        <f>tbl_MTG_Set[[#This Row],[Released On]]+tbl_MTG_Set[[#This Row],[Buy Window Month End]]*365.25/12</f>
        <v/>
      </c>
      <c r="N631" s="28">
        <f>AND(NOW()&gt;=tbl_MTG_Set[[#This Row],[Buy Window Start]], NOW()&lt;=tbl_MTG_Set[[#This Row],[Buy Window End]])</f>
        <v/>
      </c>
      <c r="O631" s="19">
        <f>_xlfn.xlookup(tbl_MTG_Set[[#This Row],[Type Name]], tbl_MTG_Set_Type[Set Type], tbl_MTG_Set_Type[Heavy Printing Window Month Start], "(Set Type not found)", 0, 1)</f>
        <v/>
      </c>
      <c r="P631" s="28">
        <f>tbl_MTG_Set[[#This Row],[Released On]]+tbl_MTG_Set[[#This Row],[Heavy Printing Window Month Start]]*365.25/12</f>
        <v/>
      </c>
      <c r="Q631" s="19">
        <f>_xlfn.xlookup(tbl_MTG_Set[[#This Row],[Type Name]], tbl_MTG_Set_Type[Set Type], tbl_MTG_Set_Type[Heavy Printing Window Month End], "(Set Type not found)", 0, 1)</f>
        <v/>
      </c>
      <c r="R631" s="28">
        <f>tbl_MTG_Set[[#This Row],[Released On]]+tbl_MTG_Set[[#This Row],[Heavy Printing Window Month End]]*365.25/12</f>
        <v/>
      </c>
      <c r="S631" s="28">
        <f>AND(NOW()&gt;=tbl_MTG_Set[[#This Row],[Heavy Printing Window Start]], NOW()&lt;=tbl_MTG_Set[[#This Row],[Heavy Printing Window End]])</f>
        <v/>
      </c>
      <c r="T631" s="19">
        <f>_xlfn.xlookup(tbl_MTG_Set[[#This Row],[Type Name]], tbl_MTG_Set_Type[Set Type], tbl_MTG_Set_Type[Sell Window Month Start], "(Set Type not found)", 0, 1)</f>
        <v/>
      </c>
      <c r="U631" s="28">
        <f>tbl_MTG_Set[[#This Row],[Released On]]+tbl_MTG_Set[[#This Row],[Sell Window Month Start]]*365.25/12</f>
        <v/>
      </c>
      <c r="V631" s="19">
        <f>_xlfn.xlookup(tbl_MTG_Set[[#This Row],[Type Name]], tbl_MTG_Set_Type[Set Type], tbl_MTG_Set_Type[Sell Window Month End], "(Set Type not found)", 0, 1)</f>
        <v/>
      </c>
      <c r="W631" s="28">
        <f>tbl_MTG_Set[[#This Row],[Released On]]+tbl_MTG_Set[[#This Row],[Sell Window Month End]]*365.25/12</f>
        <v/>
      </c>
      <c r="X631" s="28">
        <f>AND(NOW()&gt;=tbl_MTG_Set[[#This Row],[Sell Window Start]], NOW()&lt;=tbl_MTG_Set[[#This Row],[Sell Window End]])</f>
        <v/>
      </c>
      <c r="AG631" s="23" t="n"/>
      <c r="AH631" s="23" t="n"/>
      <c r="AJ631" s="23">
        <f t="array" ref="AJ631:AJ631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631" s="23">
        <f t="array" ref="AK631:AK631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631" s="24">
        <f>_xlfn.xlookup(tbl_MTG_Set[[#This Row],[Play Booster Box Product Id]], tbl_Product[Product Id], tbl_Product[Pack Size])</f>
        <v/>
      </c>
      <c r="AM631" s="23">
        <f>(tbl_MTG_Set[[#This Row],[Play Booster Box Cost]]+v_Item_Shipping_Cost_In)/tbl_MTG_Set[[#This Row],[Play Booster Box Size]]</f>
        <v/>
      </c>
      <c r="AN631" s="23" t="n"/>
      <c r="AO631" s="23" t="n"/>
      <c r="AP631" s="23" t="n"/>
      <c r="AQ631" s="23" t="n"/>
      <c r="AT631" s="23">
        <f>tbl_MTG_Set[[#This Row],[Play Booster Sell Price CardMarket]]*tbl_MTG_Set[[#This Row],[Play Booster Expected Market Value]]/tbl_MTG_Set[[#This Row],[Play Boost Sealed Market Value]]</f>
        <v/>
      </c>
    </row>
    <row r="632" ht="15" customHeight="1" s="20">
      <c r="A632" s="19" t="n">
        <v>494</v>
      </c>
      <c r="B632" s="19" t="inlineStr">
        <is>
          <t>Masters 25 A25</t>
        </is>
      </c>
      <c r="C632" s="19" t="n">
        <v>249</v>
      </c>
      <c r="D632" s="28" t="n">
        <v>43175</v>
      </c>
      <c r="F632" s="19" t="inlineStr">
        <is>
          <t>en es fr de it pt ja ko ru 汉语 漢語</t>
        </is>
      </c>
      <c r="G632" s="19" t="n">
        <v>934</v>
      </c>
      <c r="H632" s="19">
        <f>MONTH(NOW())+12*YEAR(NOW())-MONTH(tbl_MTG_Set[[#This Row],[Released On]])-12*YEAR(tbl_MTG_Set[[#This Row],[Released On]])</f>
        <v/>
      </c>
      <c r="I632" s="19">
        <f>_xlfn.xlookup(tbl_MTG_Set[[#This Row],[Type Name]], tbl_MTG_Set_Type[Set Type], tbl_MTG_Set_Type[Index], "(Set Type not found)")</f>
        <v/>
      </c>
      <c r="J632" s="19">
        <f>_xlfn.xlookup(tbl_MTG_Set[[#This Row],[Type Name]], tbl_MTG_Set_Type[Set Type], tbl_MTG_Set_Type[Buy Window Month Start], "(Set Type not found)")</f>
        <v/>
      </c>
      <c r="K632" s="28">
        <f>tbl_MTG_Set[[#This Row],[Released On]]+tbl_MTG_Set[[#This Row],[Buy Window Month Start]]*365.25/12</f>
        <v/>
      </c>
      <c r="L632" s="19">
        <f>_xlfn.xlookup(tbl_MTG_Set[[#This Row],[Type Name]], tbl_MTG_Set_Type[Set Type], tbl_MTG_Set_Type[Buy Window Month End], "(Set Type not found)", 0, 1)</f>
        <v/>
      </c>
      <c r="M632" s="28">
        <f>tbl_MTG_Set[[#This Row],[Released On]]+tbl_MTG_Set[[#This Row],[Buy Window Month End]]*365.25/12</f>
        <v/>
      </c>
      <c r="N632" s="28">
        <f>AND(NOW()&gt;=tbl_MTG_Set[[#This Row],[Buy Window Start]], NOW()&lt;=tbl_MTG_Set[[#This Row],[Buy Window End]])</f>
        <v/>
      </c>
      <c r="O632" s="19">
        <f>_xlfn.xlookup(tbl_MTG_Set[[#This Row],[Type Name]], tbl_MTG_Set_Type[Set Type], tbl_MTG_Set_Type[Heavy Printing Window Month Start], "(Set Type not found)", 0, 1)</f>
        <v/>
      </c>
      <c r="P632" s="28">
        <f>tbl_MTG_Set[[#This Row],[Released On]]+tbl_MTG_Set[[#This Row],[Heavy Printing Window Month Start]]*365.25/12</f>
        <v/>
      </c>
      <c r="Q632" s="19">
        <f>_xlfn.xlookup(tbl_MTG_Set[[#This Row],[Type Name]], tbl_MTG_Set_Type[Set Type], tbl_MTG_Set_Type[Heavy Printing Window Month End], "(Set Type not found)", 0, 1)</f>
        <v/>
      </c>
      <c r="R632" s="28">
        <f>tbl_MTG_Set[[#This Row],[Released On]]+tbl_MTG_Set[[#This Row],[Heavy Printing Window Month End]]*365.25/12</f>
        <v/>
      </c>
      <c r="S632" s="28">
        <f>AND(NOW()&gt;=tbl_MTG_Set[[#This Row],[Heavy Printing Window Start]], NOW()&lt;=tbl_MTG_Set[[#This Row],[Heavy Printing Window End]])</f>
        <v/>
      </c>
      <c r="T632" s="19">
        <f>_xlfn.xlookup(tbl_MTG_Set[[#This Row],[Type Name]], tbl_MTG_Set_Type[Set Type], tbl_MTG_Set_Type[Sell Window Month Start], "(Set Type not found)", 0, 1)</f>
        <v/>
      </c>
      <c r="U632" s="28">
        <f>tbl_MTG_Set[[#This Row],[Released On]]+tbl_MTG_Set[[#This Row],[Sell Window Month Start]]*365.25/12</f>
        <v/>
      </c>
      <c r="V632" s="19">
        <f>_xlfn.xlookup(tbl_MTG_Set[[#This Row],[Type Name]], tbl_MTG_Set_Type[Set Type], tbl_MTG_Set_Type[Sell Window Month End], "(Set Type not found)", 0, 1)</f>
        <v/>
      </c>
      <c r="W632" s="28">
        <f>tbl_MTG_Set[[#This Row],[Released On]]+tbl_MTG_Set[[#This Row],[Sell Window Month End]]*365.25/12</f>
        <v/>
      </c>
      <c r="X632" s="28">
        <f>AND(NOW()&gt;=tbl_MTG_Set[[#This Row],[Sell Window Start]], NOW()&lt;=tbl_MTG_Set[[#This Row],[Sell Window End]])</f>
        <v/>
      </c>
      <c r="AG632" s="23" t="n"/>
      <c r="AH632" s="23" t="n"/>
      <c r="AJ632" s="23">
        <f t="array" ref="AJ632:AJ632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632" s="23">
        <f t="array" ref="AK632:AK632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632" s="24">
        <f>_xlfn.xlookup(tbl_MTG_Set[[#This Row],[Play Booster Box Product Id]], tbl_Product[Product Id], tbl_Product[Pack Size])</f>
        <v/>
      </c>
      <c r="AM632" s="23">
        <f>(tbl_MTG_Set[[#This Row],[Play Booster Box Cost]]+v_Item_Shipping_Cost_In)/tbl_MTG_Set[[#This Row],[Play Booster Box Size]]</f>
        <v/>
      </c>
      <c r="AN632" s="23" t="n"/>
      <c r="AO632" s="23" t="n"/>
      <c r="AP632" s="23" t="n"/>
      <c r="AQ632" s="23" t="n"/>
      <c r="AT632" s="23">
        <f>tbl_MTG_Set[[#This Row],[Play Booster Sell Price CardMarket]]*tbl_MTG_Set[[#This Row],[Play Booster Expected Market Value]]/tbl_MTG_Set[[#This Row],[Play Boost Sealed Market Value]]</f>
        <v/>
      </c>
    </row>
    <row r="633" ht="15" customHeight="1" s="20">
      <c r="A633" s="19" t="n">
        <v>495</v>
      </c>
      <c r="B633" s="19" t="inlineStr">
        <is>
          <t>Masters 25 Tokens TA25</t>
        </is>
      </c>
      <c r="C633" s="19" t="n">
        <v>16</v>
      </c>
      <c r="D633" s="28" t="n">
        <v>43175</v>
      </c>
      <c r="F633" s="19" t="inlineStr">
        <is>
          <t>en es fr de it pt ja ko ru 汉语 漢語</t>
        </is>
      </c>
      <c r="G633" s="19" t="n">
        <v>936</v>
      </c>
      <c r="H633" s="19">
        <f>MONTH(NOW())+12*YEAR(NOW())-MONTH(tbl_MTG_Set[[#This Row],[Released On]])-12*YEAR(tbl_MTG_Set[[#This Row],[Released On]])</f>
        <v/>
      </c>
      <c r="I633" s="19">
        <f>_xlfn.xlookup(tbl_MTG_Set[[#This Row],[Type Name]], tbl_MTG_Set_Type[Set Type], tbl_MTG_Set_Type[Index], "(Set Type not found)")</f>
        <v/>
      </c>
      <c r="J633" s="19">
        <f>_xlfn.xlookup(tbl_MTG_Set[[#This Row],[Type Name]], tbl_MTG_Set_Type[Set Type], tbl_MTG_Set_Type[Buy Window Month Start], "(Set Type not found)")</f>
        <v/>
      </c>
      <c r="K633" s="28">
        <f>tbl_MTG_Set[[#This Row],[Released On]]+tbl_MTG_Set[[#This Row],[Buy Window Month Start]]*365.25/12</f>
        <v/>
      </c>
      <c r="L633" s="19">
        <f>_xlfn.xlookup(tbl_MTG_Set[[#This Row],[Type Name]], tbl_MTG_Set_Type[Set Type], tbl_MTG_Set_Type[Buy Window Month End], "(Set Type not found)", 0, 1)</f>
        <v/>
      </c>
      <c r="M633" s="28">
        <f>tbl_MTG_Set[[#This Row],[Released On]]+tbl_MTG_Set[[#This Row],[Buy Window Month End]]*365.25/12</f>
        <v/>
      </c>
      <c r="N633" s="28">
        <f>AND(NOW()&gt;=tbl_MTG_Set[[#This Row],[Buy Window Start]], NOW()&lt;=tbl_MTG_Set[[#This Row],[Buy Window End]])</f>
        <v/>
      </c>
      <c r="O633" s="19">
        <f>_xlfn.xlookup(tbl_MTG_Set[[#This Row],[Type Name]], tbl_MTG_Set_Type[Set Type], tbl_MTG_Set_Type[Heavy Printing Window Month Start], "(Set Type not found)", 0, 1)</f>
        <v/>
      </c>
      <c r="P633" s="28">
        <f>tbl_MTG_Set[[#This Row],[Released On]]+tbl_MTG_Set[[#This Row],[Heavy Printing Window Month Start]]*365.25/12</f>
        <v/>
      </c>
      <c r="Q633" s="19">
        <f>_xlfn.xlookup(tbl_MTG_Set[[#This Row],[Type Name]], tbl_MTG_Set_Type[Set Type], tbl_MTG_Set_Type[Heavy Printing Window Month End], "(Set Type not found)", 0, 1)</f>
        <v/>
      </c>
      <c r="R633" s="28">
        <f>tbl_MTG_Set[[#This Row],[Released On]]+tbl_MTG_Set[[#This Row],[Heavy Printing Window Month End]]*365.25/12</f>
        <v/>
      </c>
      <c r="S633" s="28">
        <f>AND(NOW()&gt;=tbl_MTG_Set[[#This Row],[Heavy Printing Window Start]], NOW()&lt;=tbl_MTG_Set[[#This Row],[Heavy Printing Window End]])</f>
        <v/>
      </c>
      <c r="T633" s="19">
        <f>_xlfn.xlookup(tbl_MTG_Set[[#This Row],[Type Name]], tbl_MTG_Set_Type[Set Type], tbl_MTG_Set_Type[Sell Window Month Start], "(Set Type not found)", 0, 1)</f>
        <v/>
      </c>
      <c r="U633" s="28">
        <f>tbl_MTG_Set[[#This Row],[Released On]]+tbl_MTG_Set[[#This Row],[Sell Window Month Start]]*365.25/12</f>
        <v/>
      </c>
      <c r="V633" s="19">
        <f>_xlfn.xlookup(tbl_MTG_Set[[#This Row],[Type Name]], tbl_MTG_Set_Type[Set Type], tbl_MTG_Set_Type[Sell Window Month End], "(Set Type not found)", 0, 1)</f>
        <v/>
      </c>
      <c r="W633" s="28">
        <f>tbl_MTG_Set[[#This Row],[Released On]]+tbl_MTG_Set[[#This Row],[Sell Window Month End]]*365.25/12</f>
        <v/>
      </c>
      <c r="X633" s="28">
        <f>AND(NOW()&gt;=tbl_MTG_Set[[#This Row],[Sell Window Start]], NOW()&lt;=tbl_MTG_Set[[#This Row],[Sell Window End]])</f>
        <v/>
      </c>
      <c r="AG633" s="23" t="n"/>
      <c r="AH633" s="23" t="n"/>
      <c r="AJ633" s="23">
        <f t="array" ref="AJ633:AJ633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633" s="23">
        <f t="array" ref="AK633:AK633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633" s="24">
        <f>_xlfn.xlookup(tbl_MTG_Set[[#This Row],[Play Booster Box Product Id]], tbl_Product[Product Id], tbl_Product[Pack Size])</f>
        <v/>
      </c>
      <c r="AM633" s="23">
        <f>(tbl_MTG_Set[[#This Row],[Play Booster Box Cost]]+v_Item_Shipping_Cost_In)/tbl_MTG_Set[[#This Row],[Play Booster Box Size]]</f>
        <v/>
      </c>
      <c r="AN633" s="23" t="n"/>
      <c r="AO633" s="23" t="n"/>
      <c r="AP633" s="23" t="n"/>
      <c r="AQ633" s="23" t="n"/>
      <c r="AT633" s="23">
        <f>tbl_MTG_Set[[#This Row],[Play Booster Sell Price CardMarket]]*tbl_MTG_Set[[#This Row],[Play Booster Expected Market Value]]/tbl_MTG_Set[[#This Row],[Play Boost Sealed Market Value]]</f>
        <v/>
      </c>
    </row>
    <row r="634" ht="15" customHeight="1" s="20">
      <c r="A634" s="19" t="n">
        <v>806</v>
      </c>
      <c r="B634" s="19" t="inlineStr">
        <is>
          <t>Masters Edition II ME2</t>
        </is>
      </c>
      <c r="C634" s="19" t="n">
        <v>245</v>
      </c>
      <c r="D634" s="28" t="n">
        <v>39713</v>
      </c>
      <c r="F634" s="19" t="inlineStr">
        <is>
          <t>en es fr de it pt ja ko ru 汉语 漢語</t>
        </is>
      </c>
      <c r="G634" s="19" t="n">
        <v>1558</v>
      </c>
      <c r="H634" s="19">
        <f>MONTH(NOW())+12*YEAR(NOW())-MONTH(tbl_MTG_Set[[#This Row],[Released On]])-12*YEAR(tbl_MTG_Set[[#This Row],[Released On]])</f>
        <v/>
      </c>
      <c r="I634" s="19">
        <f>_xlfn.xlookup(tbl_MTG_Set[[#This Row],[Type Name]], tbl_MTG_Set_Type[Set Type], tbl_MTG_Set_Type[Index], "(Set Type not found)")</f>
        <v/>
      </c>
      <c r="J634" s="19">
        <f>_xlfn.xlookup(tbl_MTG_Set[[#This Row],[Type Name]], tbl_MTG_Set_Type[Set Type], tbl_MTG_Set_Type[Buy Window Month Start], "(Set Type not found)")</f>
        <v/>
      </c>
      <c r="K634" s="28">
        <f>tbl_MTG_Set[[#This Row],[Released On]]+tbl_MTG_Set[[#This Row],[Buy Window Month Start]]*365.25/12</f>
        <v/>
      </c>
      <c r="L634" s="19">
        <f>_xlfn.xlookup(tbl_MTG_Set[[#This Row],[Type Name]], tbl_MTG_Set_Type[Set Type], tbl_MTG_Set_Type[Buy Window Month End], "(Set Type not found)", 0, 1)</f>
        <v/>
      </c>
      <c r="M634" s="28">
        <f>tbl_MTG_Set[[#This Row],[Released On]]+tbl_MTG_Set[[#This Row],[Buy Window Month End]]*365.25/12</f>
        <v/>
      </c>
      <c r="N634" s="28">
        <f>AND(NOW()&gt;=tbl_MTG_Set[[#This Row],[Buy Window Start]], NOW()&lt;=tbl_MTG_Set[[#This Row],[Buy Window End]])</f>
        <v/>
      </c>
      <c r="O634" s="19">
        <f>_xlfn.xlookup(tbl_MTG_Set[[#This Row],[Type Name]], tbl_MTG_Set_Type[Set Type], tbl_MTG_Set_Type[Heavy Printing Window Month Start], "(Set Type not found)", 0, 1)</f>
        <v/>
      </c>
      <c r="P634" s="28">
        <f>tbl_MTG_Set[[#This Row],[Released On]]+tbl_MTG_Set[[#This Row],[Heavy Printing Window Month Start]]*365.25/12</f>
        <v/>
      </c>
      <c r="Q634" s="19">
        <f>_xlfn.xlookup(tbl_MTG_Set[[#This Row],[Type Name]], tbl_MTG_Set_Type[Set Type], tbl_MTG_Set_Type[Heavy Printing Window Month End], "(Set Type not found)", 0, 1)</f>
        <v/>
      </c>
      <c r="R634" s="28">
        <f>tbl_MTG_Set[[#This Row],[Released On]]+tbl_MTG_Set[[#This Row],[Heavy Printing Window Month End]]*365.25/12</f>
        <v/>
      </c>
      <c r="S634" s="28">
        <f>AND(NOW()&gt;=tbl_MTG_Set[[#This Row],[Heavy Printing Window Start]], NOW()&lt;=tbl_MTG_Set[[#This Row],[Heavy Printing Window End]])</f>
        <v/>
      </c>
      <c r="T634" s="19">
        <f>_xlfn.xlookup(tbl_MTG_Set[[#This Row],[Type Name]], tbl_MTG_Set_Type[Set Type], tbl_MTG_Set_Type[Sell Window Month Start], "(Set Type not found)", 0, 1)</f>
        <v/>
      </c>
      <c r="U634" s="28">
        <f>tbl_MTG_Set[[#This Row],[Released On]]+tbl_MTG_Set[[#This Row],[Sell Window Month Start]]*365.25/12</f>
        <v/>
      </c>
      <c r="V634" s="19">
        <f>_xlfn.xlookup(tbl_MTG_Set[[#This Row],[Type Name]], tbl_MTG_Set_Type[Set Type], tbl_MTG_Set_Type[Sell Window Month End], "(Set Type not found)", 0, 1)</f>
        <v/>
      </c>
      <c r="W634" s="28">
        <f>tbl_MTG_Set[[#This Row],[Released On]]+tbl_MTG_Set[[#This Row],[Sell Window Month End]]*365.25/12</f>
        <v/>
      </c>
      <c r="X634" s="28">
        <f>AND(NOW()&gt;=tbl_MTG_Set[[#This Row],[Sell Window Start]], NOW()&lt;=tbl_MTG_Set[[#This Row],[Sell Window End]])</f>
        <v/>
      </c>
      <c r="AG634" s="23" t="n"/>
      <c r="AH634" s="23" t="n"/>
      <c r="AJ634" s="23">
        <f t="array" ref="AJ634:AJ634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634" s="23">
        <f t="array" ref="AK634:AK634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634" s="24">
        <f>_xlfn.xlookup(tbl_MTG_Set[[#This Row],[Play Booster Box Product Id]], tbl_Product[Product Id], tbl_Product[Pack Size])</f>
        <v/>
      </c>
      <c r="AM634" s="23">
        <f>(tbl_MTG_Set[[#This Row],[Play Booster Box Cost]]+v_Item_Shipping_Cost_In)/tbl_MTG_Set[[#This Row],[Play Booster Box Size]]</f>
        <v/>
      </c>
      <c r="AN634" s="23" t="n"/>
      <c r="AO634" s="23" t="n"/>
      <c r="AP634" s="23" t="n"/>
      <c r="AQ634" s="23" t="n"/>
      <c r="AT634" s="23">
        <f>tbl_MTG_Set[[#This Row],[Play Booster Sell Price CardMarket]]*tbl_MTG_Set[[#This Row],[Play Booster Expected Market Value]]/tbl_MTG_Set[[#This Row],[Play Boost Sealed Market Value]]</f>
        <v/>
      </c>
    </row>
    <row r="635" ht="15" customHeight="1" s="20">
      <c r="A635" s="19" t="n">
        <v>779</v>
      </c>
      <c r="B635" s="19" t="inlineStr">
        <is>
          <t>Masters Edition III ME3</t>
        </is>
      </c>
      <c r="C635" s="19" t="n">
        <v>230</v>
      </c>
      <c r="D635" s="28" t="n">
        <v>40063</v>
      </c>
      <c r="F635" s="19" t="inlineStr">
        <is>
          <t>en es fr de it pt ja ko ru 汉语 漢語</t>
        </is>
      </c>
      <c r="G635" s="19" t="n">
        <v>1504</v>
      </c>
      <c r="H635" s="19">
        <f>MONTH(NOW())+12*YEAR(NOW())-MONTH(tbl_MTG_Set[[#This Row],[Released On]])-12*YEAR(tbl_MTG_Set[[#This Row],[Released On]])</f>
        <v/>
      </c>
      <c r="I635" s="19">
        <f>_xlfn.xlookup(tbl_MTG_Set[[#This Row],[Type Name]], tbl_MTG_Set_Type[Set Type], tbl_MTG_Set_Type[Index], "(Set Type not found)")</f>
        <v/>
      </c>
      <c r="J635" s="19">
        <f>_xlfn.xlookup(tbl_MTG_Set[[#This Row],[Type Name]], tbl_MTG_Set_Type[Set Type], tbl_MTG_Set_Type[Buy Window Month Start], "(Set Type not found)")</f>
        <v/>
      </c>
      <c r="K635" s="28">
        <f>tbl_MTG_Set[[#This Row],[Released On]]+tbl_MTG_Set[[#This Row],[Buy Window Month Start]]*365.25/12</f>
        <v/>
      </c>
      <c r="L635" s="19">
        <f>_xlfn.xlookup(tbl_MTG_Set[[#This Row],[Type Name]], tbl_MTG_Set_Type[Set Type], tbl_MTG_Set_Type[Buy Window Month End], "(Set Type not found)", 0, 1)</f>
        <v/>
      </c>
      <c r="M635" s="28">
        <f>tbl_MTG_Set[[#This Row],[Released On]]+tbl_MTG_Set[[#This Row],[Buy Window Month End]]*365.25/12</f>
        <v/>
      </c>
      <c r="N635" s="28">
        <f>AND(NOW()&gt;=tbl_MTG_Set[[#This Row],[Buy Window Start]], NOW()&lt;=tbl_MTG_Set[[#This Row],[Buy Window End]])</f>
        <v/>
      </c>
      <c r="O635" s="19">
        <f>_xlfn.xlookup(tbl_MTG_Set[[#This Row],[Type Name]], tbl_MTG_Set_Type[Set Type], tbl_MTG_Set_Type[Heavy Printing Window Month Start], "(Set Type not found)", 0, 1)</f>
        <v/>
      </c>
      <c r="P635" s="28">
        <f>tbl_MTG_Set[[#This Row],[Released On]]+tbl_MTG_Set[[#This Row],[Heavy Printing Window Month Start]]*365.25/12</f>
        <v/>
      </c>
      <c r="Q635" s="19">
        <f>_xlfn.xlookup(tbl_MTG_Set[[#This Row],[Type Name]], tbl_MTG_Set_Type[Set Type], tbl_MTG_Set_Type[Heavy Printing Window Month End], "(Set Type not found)", 0, 1)</f>
        <v/>
      </c>
      <c r="R635" s="28">
        <f>tbl_MTG_Set[[#This Row],[Released On]]+tbl_MTG_Set[[#This Row],[Heavy Printing Window Month End]]*365.25/12</f>
        <v/>
      </c>
      <c r="S635" s="28">
        <f>AND(NOW()&gt;=tbl_MTG_Set[[#This Row],[Heavy Printing Window Start]], NOW()&lt;=tbl_MTG_Set[[#This Row],[Heavy Printing Window End]])</f>
        <v/>
      </c>
      <c r="T635" s="19">
        <f>_xlfn.xlookup(tbl_MTG_Set[[#This Row],[Type Name]], tbl_MTG_Set_Type[Set Type], tbl_MTG_Set_Type[Sell Window Month Start], "(Set Type not found)", 0, 1)</f>
        <v/>
      </c>
      <c r="U635" s="28">
        <f>tbl_MTG_Set[[#This Row],[Released On]]+tbl_MTG_Set[[#This Row],[Sell Window Month Start]]*365.25/12</f>
        <v/>
      </c>
      <c r="V635" s="19">
        <f>_xlfn.xlookup(tbl_MTG_Set[[#This Row],[Type Name]], tbl_MTG_Set_Type[Set Type], tbl_MTG_Set_Type[Sell Window Month End], "(Set Type not found)", 0, 1)</f>
        <v/>
      </c>
      <c r="W635" s="28">
        <f>tbl_MTG_Set[[#This Row],[Released On]]+tbl_MTG_Set[[#This Row],[Sell Window Month End]]*365.25/12</f>
        <v/>
      </c>
      <c r="X635" s="28">
        <f>AND(NOW()&gt;=tbl_MTG_Set[[#This Row],[Sell Window Start]], NOW()&lt;=tbl_MTG_Set[[#This Row],[Sell Window End]])</f>
        <v/>
      </c>
      <c r="AG635" s="23" t="n"/>
      <c r="AH635" s="23" t="n"/>
      <c r="AJ635" s="23">
        <f t="array" ref="AJ635:AJ635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635" s="23">
        <f t="array" ref="AK635:AK635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635" s="24">
        <f>_xlfn.xlookup(tbl_MTG_Set[[#This Row],[Play Booster Box Product Id]], tbl_Product[Product Id], tbl_Product[Pack Size])</f>
        <v/>
      </c>
      <c r="AM635" s="23">
        <f>(tbl_MTG_Set[[#This Row],[Play Booster Box Cost]]+v_Item_Shipping_Cost_In)/tbl_MTG_Set[[#This Row],[Play Booster Box Size]]</f>
        <v/>
      </c>
      <c r="AN635" s="23" t="n"/>
      <c r="AO635" s="23" t="n"/>
      <c r="AP635" s="23" t="n"/>
      <c r="AQ635" s="23" t="n"/>
      <c r="AT635" s="23">
        <f>tbl_MTG_Set[[#This Row],[Play Booster Sell Price CardMarket]]*tbl_MTG_Set[[#This Row],[Play Booster Expected Market Value]]/tbl_MTG_Set[[#This Row],[Play Boost Sealed Market Value]]</f>
        <v/>
      </c>
    </row>
    <row r="636" ht="15" customHeight="1" s="20">
      <c r="A636" s="19" t="n">
        <v>737</v>
      </c>
      <c r="B636" s="19" t="inlineStr">
        <is>
          <t>Masters Edition IV ME4</t>
        </is>
      </c>
      <c r="C636" s="19" t="n">
        <v>269</v>
      </c>
      <c r="D636" s="28" t="n">
        <v>40553</v>
      </c>
      <c r="F636" s="19" t="inlineStr">
        <is>
          <t>en es fr de it pt ja ko ru 汉语 漢語</t>
        </is>
      </c>
      <c r="G636" s="19" t="n">
        <v>1420</v>
      </c>
      <c r="H636" s="19">
        <f>MONTH(NOW())+12*YEAR(NOW())-MONTH(tbl_MTG_Set[[#This Row],[Released On]])-12*YEAR(tbl_MTG_Set[[#This Row],[Released On]])</f>
        <v/>
      </c>
      <c r="I636" s="19">
        <f>_xlfn.xlookup(tbl_MTG_Set[[#This Row],[Type Name]], tbl_MTG_Set_Type[Set Type], tbl_MTG_Set_Type[Index], "(Set Type not found)")</f>
        <v/>
      </c>
      <c r="J636" s="19">
        <f>_xlfn.xlookup(tbl_MTG_Set[[#This Row],[Type Name]], tbl_MTG_Set_Type[Set Type], tbl_MTG_Set_Type[Buy Window Month Start], "(Set Type not found)")</f>
        <v/>
      </c>
      <c r="K636" s="28">
        <f>tbl_MTG_Set[[#This Row],[Released On]]+tbl_MTG_Set[[#This Row],[Buy Window Month Start]]*365.25/12</f>
        <v/>
      </c>
      <c r="L636" s="19">
        <f>_xlfn.xlookup(tbl_MTG_Set[[#This Row],[Type Name]], tbl_MTG_Set_Type[Set Type], tbl_MTG_Set_Type[Buy Window Month End], "(Set Type not found)", 0, 1)</f>
        <v/>
      </c>
      <c r="M636" s="28">
        <f>tbl_MTG_Set[[#This Row],[Released On]]+tbl_MTG_Set[[#This Row],[Buy Window Month End]]*365.25/12</f>
        <v/>
      </c>
      <c r="N636" s="28">
        <f>AND(NOW()&gt;=tbl_MTG_Set[[#This Row],[Buy Window Start]], NOW()&lt;=tbl_MTG_Set[[#This Row],[Buy Window End]])</f>
        <v/>
      </c>
      <c r="O636" s="19">
        <f>_xlfn.xlookup(tbl_MTG_Set[[#This Row],[Type Name]], tbl_MTG_Set_Type[Set Type], tbl_MTG_Set_Type[Heavy Printing Window Month Start], "(Set Type not found)", 0, 1)</f>
        <v/>
      </c>
      <c r="P636" s="28">
        <f>tbl_MTG_Set[[#This Row],[Released On]]+tbl_MTG_Set[[#This Row],[Heavy Printing Window Month Start]]*365.25/12</f>
        <v/>
      </c>
      <c r="Q636" s="19">
        <f>_xlfn.xlookup(tbl_MTG_Set[[#This Row],[Type Name]], tbl_MTG_Set_Type[Set Type], tbl_MTG_Set_Type[Heavy Printing Window Month End], "(Set Type not found)", 0, 1)</f>
        <v/>
      </c>
      <c r="R636" s="28">
        <f>tbl_MTG_Set[[#This Row],[Released On]]+tbl_MTG_Set[[#This Row],[Heavy Printing Window Month End]]*365.25/12</f>
        <v/>
      </c>
      <c r="S636" s="28">
        <f>AND(NOW()&gt;=tbl_MTG_Set[[#This Row],[Heavy Printing Window Start]], NOW()&lt;=tbl_MTG_Set[[#This Row],[Heavy Printing Window End]])</f>
        <v/>
      </c>
      <c r="T636" s="19">
        <f>_xlfn.xlookup(tbl_MTG_Set[[#This Row],[Type Name]], tbl_MTG_Set_Type[Set Type], tbl_MTG_Set_Type[Sell Window Month Start], "(Set Type not found)", 0, 1)</f>
        <v/>
      </c>
      <c r="U636" s="28">
        <f>tbl_MTG_Set[[#This Row],[Released On]]+tbl_MTG_Set[[#This Row],[Sell Window Month Start]]*365.25/12</f>
        <v/>
      </c>
      <c r="V636" s="19">
        <f>_xlfn.xlookup(tbl_MTG_Set[[#This Row],[Type Name]], tbl_MTG_Set_Type[Set Type], tbl_MTG_Set_Type[Sell Window Month End], "(Set Type not found)", 0, 1)</f>
        <v/>
      </c>
      <c r="W636" s="28">
        <f>tbl_MTG_Set[[#This Row],[Released On]]+tbl_MTG_Set[[#This Row],[Sell Window Month End]]*365.25/12</f>
        <v/>
      </c>
      <c r="X636" s="28">
        <f>AND(NOW()&gt;=tbl_MTG_Set[[#This Row],[Sell Window Start]], NOW()&lt;=tbl_MTG_Set[[#This Row],[Sell Window End]])</f>
        <v/>
      </c>
      <c r="AG636" s="23" t="n"/>
      <c r="AH636" s="23" t="n"/>
      <c r="AJ636" s="23">
        <f t="array" ref="AJ636:AJ636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636" s="23">
        <f t="array" ref="AK636:AK636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636" s="24">
        <f>_xlfn.xlookup(tbl_MTG_Set[[#This Row],[Play Booster Box Product Id]], tbl_Product[Product Id], tbl_Product[Pack Size])</f>
        <v/>
      </c>
      <c r="AM636" s="23">
        <f>(tbl_MTG_Set[[#This Row],[Play Booster Box Cost]]+v_Item_Shipping_Cost_In)/tbl_MTG_Set[[#This Row],[Play Booster Box Size]]</f>
        <v/>
      </c>
      <c r="AN636" s="23" t="n"/>
      <c r="AO636" s="23" t="n"/>
      <c r="AP636" s="23" t="n"/>
      <c r="AQ636" s="23" t="n"/>
      <c r="AT636" s="23">
        <f>tbl_MTG_Set[[#This Row],[Play Booster Sell Price CardMarket]]*tbl_MTG_Set[[#This Row],[Play Booster Expected Market Value]]/tbl_MTG_Set[[#This Row],[Play Boost Sealed Market Value]]</f>
        <v/>
      </c>
    </row>
    <row r="637" ht="15" customHeight="1" s="20">
      <c r="A637" s="19" t="n">
        <v>827</v>
      </c>
      <c r="B637" s="19" t="inlineStr">
        <is>
          <t>Masters Edition ME1</t>
        </is>
      </c>
      <c r="C637" s="19" t="n">
        <v>195</v>
      </c>
      <c r="D637" s="28" t="n">
        <v>39335</v>
      </c>
      <c r="F637" s="19" t="inlineStr">
        <is>
          <t>en es fr de it pt ja ko ru 汉语 漢語</t>
        </is>
      </c>
      <c r="G637" s="19" t="n">
        <v>1600</v>
      </c>
      <c r="H637" s="19">
        <f>MONTH(NOW())+12*YEAR(NOW())-MONTH(tbl_MTG_Set[[#This Row],[Released On]])-12*YEAR(tbl_MTG_Set[[#This Row],[Released On]])</f>
        <v/>
      </c>
      <c r="I637" s="19">
        <f>_xlfn.xlookup(tbl_MTG_Set[[#This Row],[Type Name]], tbl_MTG_Set_Type[Set Type], tbl_MTG_Set_Type[Index], "(Set Type not found)")</f>
        <v/>
      </c>
      <c r="J637" s="19">
        <f>_xlfn.xlookup(tbl_MTG_Set[[#This Row],[Type Name]], tbl_MTG_Set_Type[Set Type], tbl_MTG_Set_Type[Buy Window Month Start], "(Set Type not found)")</f>
        <v/>
      </c>
      <c r="K637" s="28">
        <f>tbl_MTG_Set[[#This Row],[Released On]]+tbl_MTG_Set[[#This Row],[Buy Window Month Start]]*365.25/12</f>
        <v/>
      </c>
      <c r="L637" s="19">
        <f>_xlfn.xlookup(tbl_MTG_Set[[#This Row],[Type Name]], tbl_MTG_Set_Type[Set Type], tbl_MTG_Set_Type[Buy Window Month End], "(Set Type not found)", 0, 1)</f>
        <v/>
      </c>
      <c r="M637" s="28">
        <f>tbl_MTG_Set[[#This Row],[Released On]]+tbl_MTG_Set[[#This Row],[Buy Window Month End]]*365.25/12</f>
        <v/>
      </c>
      <c r="N637" s="28">
        <f>AND(NOW()&gt;=tbl_MTG_Set[[#This Row],[Buy Window Start]], NOW()&lt;=tbl_MTG_Set[[#This Row],[Buy Window End]])</f>
        <v/>
      </c>
      <c r="O637" s="19">
        <f>_xlfn.xlookup(tbl_MTG_Set[[#This Row],[Type Name]], tbl_MTG_Set_Type[Set Type], tbl_MTG_Set_Type[Heavy Printing Window Month Start], "(Set Type not found)", 0, 1)</f>
        <v/>
      </c>
      <c r="P637" s="28">
        <f>tbl_MTG_Set[[#This Row],[Released On]]+tbl_MTG_Set[[#This Row],[Heavy Printing Window Month Start]]*365.25/12</f>
        <v/>
      </c>
      <c r="Q637" s="19">
        <f>_xlfn.xlookup(tbl_MTG_Set[[#This Row],[Type Name]], tbl_MTG_Set_Type[Set Type], tbl_MTG_Set_Type[Heavy Printing Window Month End], "(Set Type not found)", 0, 1)</f>
        <v/>
      </c>
      <c r="R637" s="28">
        <f>tbl_MTG_Set[[#This Row],[Released On]]+tbl_MTG_Set[[#This Row],[Heavy Printing Window Month End]]*365.25/12</f>
        <v/>
      </c>
      <c r="S637" s="28">
        <f>AND(NOW()&gt;=tbl_MTG_Set[[#This Row],[Heavy Printing Window Start]], NOW()&lt;=tbl_MTG_Set[[#This Row],[Heavy Printing Window End]])</f>
        <v/>
      </c>
      <c r="T637" s="19">
        <f>_xlfn.xlookup(tbl_MTG_Set[[#This Row],[Type Name]], tbl_MTG_Set_Type[Set Type], tbl_MTG_Set_Type[Sell Window Month Start], "(Set Type not found)", 0, 1)</f>
        <v/>
      </c>
      <c r="U637" s="28">
        <f>tbl_MTG_Set[[#This Row],[Released On]]+tbl_MTG_Set[[#This Row],[Sell Window Month Start]]*365.25/12</f>
        <v/>
      </c>
      <c r="V637" s="19">
        <f>_xlfn.xlookup(tbl_MTG_Set[[#This Row],[Type Name]], tbl_MTG_Set_Type[Set Type], tbl_MTG_Set_Type[Sell Window Month End], "(Set Type not found)", 0, 1)</f>
        <v/>
      </c>
      <c r="W637" s="28">
        <f>tbl_MTG_Set[[#This Row],[Released On]]+tbl_MTG_Set[[#This Row],[Sell Window Month End]]*365.25/12</f>
        <v/>
      </c>
      <c r="X637" s="28">
        <f>AND(NOW()&gt;=tbl_MTG_Set[[#This Row],[Sell Window Start]], NOW()&lt;=tbl_MTG_Set[[#This Row],[Sell Window End]])</f>
        <v/>
      </c>
      <c r="AG637" s="23" t="n"/>
      <c r="AH637" s="23" t="n"/>
      <c r="AJ637" s="23">
        <f t="array" ref="AJ637:AJ637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637" s="23">
        <f t="array" ref="AK637:AK637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637" s="24">
        <f>_xlfn.xlookup(tbl_MTG_Set[[#This Row],[Play Booster Box Product Id]], tbl_Product[Product Id], tbl_Product[Pack Size])</f>
        <v/>
      </c>
      <c r="AM637" s="23">
        <f>(tbl_MTG_Set[[#This Row],[Play Booster Box Cost]]+v_Item_Shipping_Cost_In)/tbl_MTG_Set[[#This Row],[Play Booster Box Size]]</f>
        <v/>
      </c>
      <c r="AN637" s="23" t="n"/>
      <c r="AO637" s="23" t="n"/>
      <c r="AP637" s="23" t="n"/>
      <c r="AQ637" s="23" t="n"/>
      <c r="AT637" s="23">
        <f>tbl_MTG_Set[[#This Row],[Play Booster Sell Price CardMarket]]*tbl_MTG_Set[[#This Row],[Play Booster Expected Market Value]]/tbl_MTG_Set[[#This Row],[Play Boost Sealed Market Value]]</f>
        <v/>
      </c>
    </row>
    <row r="638" ht="15" customHeight="1" s="20">
      <c r="A638" s="19" t="n">
        <v>1007</v>
      </c>
      <c r="B638" s="19" t="inlineStr">
        <is>
          <t>Media and Collaboration Promos PMEI</t>
        </is>
      </c>
      <c r="C638" s="19" t="n">
        <v>82</v>
      </c>
      <c r="D638" s="28" t="n">
        <v>34700</v>
      </c>
      <c r="F638" s="19" t="inlineStr">
        <is>
          <t>en es fr de it pt ja ko ru 汉语 漢語</t>
        </is>
      </c>
      <c r="G638" s="19" t="n">
        <v>1960</v>
      </c>
      <c r="H638" s="19">
        <f>MONTH(NOW())+12*YEAR(NOW())-MONTH(tbl_MTG_Set[[#This Row],[Released On]])-12*YEAR(tbl_MTG_Set[[#This Row],[Released On]])</f>
        <v/>
      </c>
      <c r="I638" s="19">
        <f>_xlfn.xlookup(tbl_MTG_Set[[#This Row],[Type Name]], tbl_MTG_Set_Type[Set Type], tbl_MTG_Set_Type[Index], "(Set Type not found)")</f>
        <v/>
      </c>
      <c r="J638" s="19">
        <f>_xlfn.xlookup(tbl_MTG_Set[[#This Row],[Type Name]], tbl_MTG_Set_Type[Set Type], tbl_MTG_Set_Type[Buy Window Month Start], "(Set Type not found)")</f>
        <v/>
      </c>
      <c r="K638" s="28">
        <f>tbl_MTG_Set[[#This Row],[Released On]]+tbl_MTG_Set[[#This Row],[Buy Window Month Start]]*365.25/12</f>
        <v/>
      </c>
      <c r="L638" s="19">
        <f>_xlfn.xlookup(tbl_MTG_Set[[#This Row],[Type Name]], tbl_MTG_Set_Type[Set Type], tbl_MTG_Set_Type[Buy Window Month End], "(Set Type not found)", 0, 1)</f>
        <v/>
      </c>
      <c r="M638" s="28">
        <f>tbl_MTG_Set[[#This Row],[Released On]]+tbl_MTG_Set[[#This Row],[Buy Window Month End]]*365.25/12</f>
        <v/>
      </c>
      <c r="N638" s="28">
        <f>AND(NOW()&gt;=tbl_MTG_Set[[#This Row],[Buy Window Start]], NOW()&lt;=tbl_MTG_Set[[#This Row],[Buy Window End]])</f>
        <v/>
      </c>
      <c r="O638" s="19">
        <f>_xlfn.xlookup(tbl_MTG_Set[[#This Row],[Type Name]], tbl_MTG_Set_Type[Set Type], tbl_MTG_Set_Type[Heavy Printing Window Month Start], "(Set Type not found)", 0, 1)</f>
        <v/>
      </c>
      <c r="P638" s="28">
        <f>tbl_MTG_Set[[#This Row],[Released On]]+tbl_MTG_Set[[#This Row],[Heavy Printing Window Month Start]]*365.25/12</f>
        <v/>
      </c>
      <c r="Q638" s="19">
        <f>_xlfn.xlookup(tbl_MTG_Set[[#This Row],[Type Name]], tbl_MTG_Set_Type[Set Type], tbl_MTG_Set_Type[Heavy Printing Window Month End], "(Set Type not found)", 0, 1)</f>
        <v/>
      </c>
      <c r="R638" s="28">
        <f>tbl_MTG_Set[[#This Row],[Released On]]+tbl_MTG_Set[[#This Row],[Heavy Printing Window Month End]]*365.25/12</f>
        <v/>
      </c>
      <c r="S638" s="28">
        <f>AND(NOW()&gt;=tbl_MTG_Set[[#This Row],[Heavy Printing Window Start]], NOW()&lt;=tbl_MTG_Set[[#This Row],[Heavy Printing Window End]])</f>
        <v/>
      </c>
      <c r="T638" s="19">
        <f>_xlfn.xlookup(tbl_MTG_Set[[#This Row],[Type Name]], tbl_MTG_Set_Type[Set Type], tbl_MTG_Set_Type[Sell Window Month Start], "(Set Type not found)", 0, 1)</f>
        <v/>
      </c>
      <c r="U638" s="28">
        <f>tbl_MTG_Set[[#This Row],[Released On]]+tbl_MTG_Set[[#This Row],[Sell Window Month Start]]*365.25/12</f>
        <v/>
      </c>
      <c r="V638" s="19">
        <f>_xlfn.xlookup(tbl_MTG_Set[[#This Row],[Type Name]], tbl_MTG_Set_Type[Set Type], tbl_MTG_Set_Type[Sell Window Month End], "(Set Type not found)", 0, 1)</f>
        <v/>
      </c>
      <c r="W638" s="28">
        <f>tbl_MTG_Set[[#This Row],[Released On]]+tbl_MTG_Set[[#This Row],[Sell Window Month End]]*365.25/12</f>
        <v/>
      </c>
      <c r="X638" s="28">
        <f>AND(NOW()&gt;=tbl_MTG_Set[[#This Row],[Sell Window Start]], NOW()&lt;=tbl_MTG_Set[[#This Row],[Sell Window End]])</f>
        <v/>
      </c>
      <c r="AG638" s="23" t="n"/>
      <c r="AH638" s="23" t="n"/>
      <c r="AJ638" s="23">
        <f t="array" ref="AJ638:AJ638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638" s="23">
        <f t="array" ref="AK638:AK638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638" s="24">
        <f>_xlfn.xlookup(tbl_MTG_Set[[#This Row],[Play Booster Box Product Id]], tbl_Product[Product Id], tbl_Product[Pack Size])</f>
        <v/>
      </c>
      <c r="AM638" s="23">
        <f>(tbl_MTG_Set[[#This Row],[Play Booster Box Cost]]+v_Item_Shipping_Cost_In)/tbl_MTG_Set[[#This Row],[Play Booster Box Size]]</f>
        <v/>
      </c>
      <c r="AN638" s="23" t="n"/>
      <c r="AO638" s="23" t="n"/>
      <c r="AP638" s="23" t="n"/>
      <c r="AQ638" s="23" t="n"/>
      <c r="AT638" s="23">
        <f>tbl_MTG_Set[[#This Row],[Play Booster Sell Price CardMarket]]*tbl_MTG_Set[[#This Row],[Play Booster Expected Market Value]]/tbl_MTG_Set[[#This Row],[Play Boost Sealed Market Value]]</f>
        <v/>
      </c>
    </row>
    <row r="639" ht="15" customHeight="1" s="20">
      <c r="A639" s="19" t="n">
        <v>948</v>
      </c>
      <c r="B639" s="19" t="inlineStr">
        <is>
          <t>Mercadian Masques MMQ</t>
        </is>
      </c>
      <c r="C639" s="19" t="n">
        <v>350</v>
      </c>
      <c r="D639" s="28" t="n">
        <v>36437</v>
      </c>
      <c r="F639" s="19" t="inlineStr">
        <is>
          <t>en es fr de it pt ja ko ru 汉语 漢語</t>
        </is>
      </c>
      <c r="G639" s="19" t="n">
        <v>1842</v>
      </c>
      <c r="H639" s="19">
        <f>MONTH(NOW())+12*YEAR(NOW())-MONTH(tbl_MTG_Set[[#This Row],[Released On]])-12*YEAR(tbl_MTG_Set[[#This Row],[Released On]])</f>
        <v/>
      </c>
      <c r="I639" s="19">
        <f>_xlfn.xlookup(tbl_MTG_Set[[#This Row],[Type Name]], tbl_MTG_Set_Type[Set Type], tbl_MTG_Set_Type[Index], "(Set Type not found)")</f>
        <v/>
      </c>
      <c r="J639" s="19">
        <f>_xlfn.xlookup(tbl_MTG_Set[[#This Row],[Type Name]], tbl_MTG_Set_Type[Set Type], tbl_MTG_Set_Type[Buy Window Month Start], "(Set Type not found)")</f>
        <v/>
      </c>
      <c r="K639" s="28">
        <f>tbl_MTG_Set[[#This Row],[Released On]]+tbl_MTG_Set[[#This Row],[Buy Window Month Start]]*365.25/12</f>
        <v/>
      </c>
      <c r="L639" s="19">
        <f>_xlfn.xlookup(tbl_MTG_Set[[#This Row],[Type Name]], tbl_MTG_Set_Type[Set Type], tbl_MTG_Set_Type[Buy Window Month End], "(Set Type not found)", 0, 1)</f>
        <v/>
      </c>
      <c r="M639" s="28">
        <f>tbl_MTG_Set[[#This Row],[Released On]]+tbl_MTG_Set[[#This Row],[Buy Window Month End]]*365.25/12</f>
        <v/>
      </c>
      <c r="N639" s="28">
        <f>AND(NOW()&gt;=tbl_MTG_Set[[#This Row],[Buy Window Start]], NOW()&lt;=tbl_MTG_Set[[#This Row],[Buy Window End]])</f>
        <v/>
      </c>
      <c r="O639" s="19">
        <f>_xlfn.xlookup(tbl_MTG_Set[[#This Row],[Type Name]], tbl_MTG_Set_Type[Set Type], tbl_MTG_Set_Type[Heavy Printing Window Month Start], "(Set Type not found)", 0, 1)</f>
        <v/>
      </c>
      <c r="P639" s="28">
        <f>tbl_MTG_Set[[#This Row],[Released On]]+tbl_MTG_Set[[#This Row],[Heavy Printing Window Month Start]]*365.25/12</f>
        <v/>
      </c>
      <c r="Q639" s="19">
        <f>_xlfn.xlookup(tbl_MTG_Set[[#This Row],[Type Name]], tbl_MTG_Set_Type[Set Type], tbl_MTG_Set_Type[Heavy Printing Window Month End], "(Set Type not found)", 0, 1)</f>
        <v/>
      </c>
      <c r="R639" s="28">
        <f>tbl_MTG_Set[[#This Row],[Released On]]+tbl_MTG_Set[[#This Row],[Heavy Printing Window Month End]]*365.25/12</f>
        <v/>
      </c>
      <c r="S639" s="28">
        <f>AND(NOW()&gt;=tbl_MTG_Set[[#This Row],[Heavy Printing Window Start]], NOW()&lt;=tbl_MTG_Set[[#This Row],[Heavy Printing Window End]])</f>
        <v/>
      </c>
      <c r="T639" s="19">
        <f>_xlfn.xlookup(tbl_MTG_Set[[#This Row],[Type Name]], tbl_MTG_Set_Type[Set Type], tbl_MTG_Set_Type[Sell Window Month Start], "(Set Type not found)", 0, 1)</f>
        <v/>
      </c>
      <c r="U639" s="28">
        <f>tbl_MTG_Set[[#This Row],[Released On]]+tbl_MTG_Set[[#This Row],[Sell Window Month Start]]*365.25/12</f>
        <v/>
      </c>
      <c r="V639" s="19">
        <f>_xlfn.xlookup(tbl_MTG_Set[[#This Row],[Type Name]], tbl_MTG_Set_Type[Set Type], tbl_MTG_Set_Type[Sell Window Month End], "(Set Type not found)", 0, 1)</f>
        <v/>
      </c>
      <c r="W639" s="28">
        <f>tbl_MTG_Set[[#This Row],[Released On]]+tbl_MTG_Set[[#This Row],[Sell Window Month End]]*365.25/12</f>
        <v/>
      </c>
      <c r="X639" s="28">
        <f>AND(NOW()&gt;=tbl_MTG_Set[[#This Row],[Sell Window Start]], NOW()&lt;=tbl_MTG_Set[[#This Row],[Sell Window End]])</f>
        <v/>
      </c>
      <c r="AG639" s="23" t="n"/>
      <c r="AH639" s="23" t="n"/>
      <c r="AJ639" s="23">
        <f t="array" ref="AJ639:AJ639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639" s="23">
        <f t="array" ref="AK639:AK639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639" s="24">
        <f>_xlfn.xlookup(tbl_MTG_Set[[#This Row],[Play Booster Box Product Id]], tbl_Product[Product Id], tbl_Product[Pack Size])</f>
        <v/>
      </c>
      <c r="AM639" s="23">
        <f>(tbl_MTG_Set[[#This Row],[Play Booster Box Cost]]+v_Item_Shipping_Cost_In)/tbl_MTG_Set[[#This Row],[Play Booster Box Size]]</f>
        <v/>
      </c>
      <c r="AN639" s="23" t="n"/>
      <c r="AO639" s="23" t="n"/>
      <c r="AP639" s="23" t="n"/>
      <c r="AQ639" s="23" t="n"/>
      <c r="AT639" s="23">
        <f>tbl_MTG_Set[[#This Row],[Play Booster Sell Price CardMarket]]*tbl_MTG_Set[[#This Row],[Play Booster Expected Market Value]]/tbl_MTG_Set[[#This Row],[Play Boost Sealed Market Value]]</f>
        <v/>
      </c>
    </row>
    <row r="640" ht="15" customHeight="1" s="20">
      <c r="A640" s="19" t="n">
        <v>949</v>
      </c>
      <c r="B640" s="19" t="inlineStr">
        <is>
          <t>Mercadian Masques Promos PMMQ</t>
        </is>
      </c>
      <c r="C640" s="19" t="n">
        <v>1</v>
      </c>
      <c r="D640" s="28" t="n">
        <v>36437</v>
      </c>
      <c r="F640" s="19" t="inlineStr">
        <is>
          <t>en es fr de it pt ja ko ru 汉语 漢語</t>
        </is>
      </c>
      <c r="G640" s="19" t="n">
        <v>1844</v>
      </c>
      <c r="H640" s="19">
        <f>MONTH(NOW())+12*YEAR(NOW())-MONTH(tbl_MTG_Set[[#This Row],[Released On]])-12*YEAR(tbl_MTG_Set[[#This Row],[Released On]])</f>
        <v/>
      </c>
      <c r="I640" s="19">
        <f>_xlfn.xlookup(tbl_MTG_Set[[#This Row],[Type Name]], tbl_MTG_Set_Type[Set Type], tbl_MTG_Set_Type[Index], "(Set Type not found)")</f>
        <v/>
      </c>
      <c r="J640" s="19">
        <f>_xlfn.xlookup(tbl_MTG_Set[[#This Row],[Type Name]], tbl_MTG_Set_Type[Set Type], tbl_MTG_Set_Type[Buy Window Month Start], "(Set Type not found)")</f>
        <v/>
      </c>
      <c r="K640" s="28">
        <f>tbl_MTG_Set[[#This Row],[Released On]]+tbl_MTG_Set[[#This Row],[Buy Window Month Start]]*365.25/12</f>
        <v/>
      </c>
      <c r="L640" s="19">
        <f>_xlfn.xlookup(tbl_MTG_Set[[#This Row],[Type Name]], tbl_MTG_Set_Type[Set Type], tbl_MTG_Set_Type[Buy Window Month End], "(Set Type not found)", 0, 1)</f>
        <v/>
      </c>
      <c r="M640" s="28">
        <f>tbl_MTG_Set[[#This Row],[Released On]]+tbl_MTG_Set[[#This Row],[Buy Window Month End]]*365.25/12</f>
        <v/>
      </c>
      <c r="N640" s="28">
        <f>AND(NOW()&gt;=tbl_MTG_Set[[#This Row],[Buy Window Start]], NOW()&lt;=tbl_MTG_Set[[#This Row],[Buy Window End]])</f>
        <v/>
      </c>
      <c r="O640" s="19">
        <f>_xlfn.xlookup(tbl_MTG_Set[[#This Row],[Type Name]], tbl_MTG_Set_Type[Set Type], tbl_MTG_Set_Type[Heavy Printing Window Month Start], "(Set Type not found)", 0, 1)</f>
        <v/>
      </c>
      <c r="P640" s="28">
        <f>tbl_MTG_Set[[#This Row],[Released On]]+tbl_MTG_Set[[#This Row],[Heavy Printing Window Month Start]]*365.25/12</f>
        <v/>
      </c>
      <c r="Q640" s="19">
        <f>_xlfn.xlookup(tbl_MTG_Set[[#This Row],[Type Name]], tbl_MTG_Set_Type[Set Type], tbl_MTG_Set_Type[Heavy Printing Window Month End], "(Set Type not found)", 0, 1)</f>
        <v/>
      </c>
      <c r="R640" s="28">
        <f>tbl_MTG_Set[[#This Row],[Released On]]+tbl_MTG_Set[[#This Row],[Heavy Printing Window Month End]]*365.25/12</f>
        <v/>
      </c>
      <c r="S640" s="28">
        <f>AND(NOW()&gt;=tbl_MTG_Set[[#This Row],[Heavy Printing Window Start]], NOW()&lt;=tbl_MTG_Set[[#This Row],[Heavy Printing Window End]])</f>
        <v/>
      </c>
      <c r="T640" s="19">
        <f>_xlfn.xlookup(tbl_MTG_Set[[#This Row],[Type Name]], tbl_MTG_Set_Type[Set Type], tbl_MTG_Set_Type[Sell Window Month Start], "(Set Type not found)", 0, 1)</f>
        <v/>
      </c>
      <c r="U640" s="28">
        <f>tbl_MTG_Set[[#This Row],[Released On]]+tbl_MTG_Set[[#This Row],[Sell Window Month Start]]*365.25/12</f>
        <v/>
      </c>
      <c r="V640" s="19">
        <f>_xlfn.xlookup(tbl_MTG_Set[[#This Row],[Type Name]], tbl_MTG_Set_Type[Set Type], tbl_MTG_Set_Type[Sell Window Month End], "(Set Type not found)", 0, 1)</f>
        <v/>
      </c>
      <c r="W640" s="28">
        <f>tbl_MTG_Set[[#This Row],[Released On]]+tbl_MTG_Set[[#This Row],[Sell Window Month End]]*365.25/12</f>
        <v/>
      </c>
      <c r="X640" s="28">
        <f>AND(NOW()&gt;=tbl_MTG_Set[[#This Row],[Sell Window Start]], NOW()&lt;=tbl_MTG_Set[[#This Row],[Sell Window End]])</f>
        <v/>
      </c>
      <c r="AG640" s="23" t="n"/>
      <c r="AH640" s="23" t="n"/>
      <c r="AJ640" s="23">
        <f t="array" ref="AJ640:AJ640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640" s="23">
        <f t="array" ref="AK640:AK640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640" s="24">
        <f>_xlfn.xlookup(tbl_MTG_Set[[#This Row],[Play Booster Box Product Id]], tbl_Product[Product Id], tbl_Product[Pack Size])</f>
        <v/>
      </c>
      <c r="AM640" s="23">
        <f>(tbl_MTG_Set[[#This Row],[Play Booster Box Cost]]+v_Item_Shipping_Cost_In)/tbl_MTG_Set[[#This Row],[Play Booster Box Size]]</f>
        <v/>
      </c>
      <c r="AN640" s="23" t="n"/>
      <c r="AO640" s="23" t="n"/>
      <c r="AP640" s="23" t="n"/>
      <c r="AQ640" s="23" t="n"/>
      <c r="AT640" s="23">
        <f>tbl_MTG_Set[[#This Row],[Play Booster Sell Price CardMarket]]*tbl_MTG_Set[[#This Row],[Play Booster Expected Market Value]]/tbl_MTG_Set[[#This Row],[Play Boost Sealed Market Value]]</f>
        <v/>
      </c>
    </row>
    <row r="641" ht="15" customHeight="1" s="20">
      <c r="A641" s="19" t="n">
        <v>985</v>
      </c>
      <c r="B641" s="19" t="inlineStr">
        <is>
          <t>MicroProse Promos PMIC</t>
        </is>
      </c>
      <c r="C641" s="19" t="n">
        <v>1</v>
      </c>
      <c r="D641" s="28" t="n">
        <v>35521</v>
      </c>
      <c r="F641" s="19" t="inlineStr">
        <is>
          <t>en es fr de it pt ja ko ru 汉语 漢語</t>
        </is>
      </c>
      <c r="G641" s="19" t="n">
        <v>1916</v>
      </c>
      <c r="H641" s="19">
        <f>MONTH(NOW())+12*YEAR(NOW())-MONTH(tbl_MTG_Set[[#This Row],[Released On]])-12*YEAR(tbl_MTG_Set[[#This Row],[Released On]])</f>
        <v/>
      </c>
      <c r="I641" s="19">
        <f>_xlfn.xlookup(tbl_MTG_Set[[#This Row],[Type Name]], tbl_MTG_Set_Type[Set Type], tbl_MTG_Set_Type[Index], "(Set Type not found)")</f>
        <v/>
      </c>
      <c r="J641" s="19">
        <f>_xlfn.xlookup(tbl_MTG_Set[[#This Row],[Type Name]], tbl_MTG_Set_Type[Set Type], tbl_MTG_Set_Type[Buy Window Month Start], "(Set Type not found)")</f>
        <v/>
      </c>
      <c r="K641" s="28">
        <f>tbl_MTG_Set[[#This Row],[Released On]]+tbl_MTG_Set[[#This Row],[Buy Window Month Start]]*365.25/12</f>
        <v/>
      </c>
      <c r="L641" s="19">
        <f>_xlfn.xlookup(tbl_MTG_Set[[#This Row],[Type Name]], tbl_MTG_Set_Type[Set Type], tbl_MTG_Set_Type[Buy Window Month End], "(Set Type not found)", 0, 1)</f>
        <v/>
      </c>
      <c r="M641" s="28">
        <f>tbl_MTG_Set[[#This Row],[Released On]]+tbl_MTG_Set[[#This Row],[Buy Window Month End]]*365.25/12</f>
        <v/>
      </c>
      <c r="N641" s="28">
        <f>AND(NOW()&gt;=tbl_MTG_Set[[#This Row],[Buy Window Start]], NOW()&lt;=tbl_MTG_Set[[#This Row],[Buy Window End]])</f>
        <v/>
      </c>
      <c r="O641" s="19">
        <f>_xlfn.xlookup(tbl_MTG_Set[[#This Row],[Type Name]], tbl_MTG_Set_Type[Set Type], tbl_MTG_Set_Type[Heavy Printing Window Month Start], "(Set Type not found)", 0, 1)</f>
        <v/>
      </c>
      <c r="P641" s="28">
        <f>tbl_MTG_Set[[#This Row],[Released On]]+tbl_MTG_Set[[#This Row],[Heavy Printing Window Month Start]]*365.25/12</f>
        <v/>
      </c>
      <c r="Q641" s="19">
        <f>_xlfn.xlookup(tbl_MTG_Set[[#This Row],[Type Name]], tbl_MTG_Set_Type[Set Type], tbl_MTG_Set_Type[Heavy Printing Window Month End], "(Set Type not found)", 0, 1)</f>
        <v/>
      </c>
      <c r="R641" s="28">
        <f>tbl_MTG_Set[[#This Row],[Released On]]+tbl_MTG_Set[[#This Row],[Heavy Printing Window Month End]]*365.25/12</f>
        <v/>
      </c>
      <c r="S641" s="28">
        <f>AND(NOW()&gt;=tbl_MTG_Set[[#This Row],[Heavy Printing Window Start]], NOW()&lt;=tbl_MTG_Set[[#This Row],[Heavy Printing Window End]])</f>
        <v/>
      </c>
      <c r="T641" s="19">
        <f>_xlfn.xlookup(tbl_MTG_Set[[#This Row],[Type Name]], tbl_MTG_Set_Type[Set Type], tbl_MTG_Set_Type[Sell Window Month Start], "(Set Type not found)", 0, 1)</f>
        <v/>
      </c>
      <c r="U641" s="28">
        <f>tbl_MTG_Set[[#This Row],[Released On]]+tbl_MTG_Set[[#This Row],[Sell Window Month Start]]*365.25/12</f>
        <v/>
      </c>
      <c r="V641" s="19">
        <f>_xlfn.xlookup(tbl_MTG_Set[[#This Row],[Type Name]], tbl_MTG_Set_Type[Set Type], tbl_MTG_Set_Type[Sell Window Month End], "(Set Type not found)", 0, 1)</f>
        <v/>
      </c>
      <c r="W641" s="28">
        <f>tbl_MTG_Set[[#This Row],[Released On]]+tbl_MTG_Set[[#This Row],[Sell Window Month End]]*365.25/12</f>
        <v/>
      </c>
      <c r="X641" s="28">
        <f>AND(NOW()&gt;=tbl_MTG_Set[[#This Row],[Sell Window Start]], NOW()&lt;=tbl_MTG_Set[[#This Row],[Sell Window End]])</f>
        <v/>
      </c>
      <c r="AG641" s="23" t="n"/>
      <c r="AH641" s="23" t="n"/>
      <c r="AJ641" s="23">
        <f t="array" ref="AJ641:AJ641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641" s="23">
        <f t="array" ref="AK641:AK641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641" s="24">
        <f>_xlfn.xlookup(tbl_MTG_Set[[#This Row],[Play Booster Box Product Id]], tbl_Product[Product Id], tbl_Product[Pack Size])</f>
        <v/>
      </c>
      <c r="AM641" s="23">
        <f>(tbl_MTG_Set[[#This Row],[Play Booster Box Cost]]+v_Item_Shipping_Cost_In)/tbl_MTG_Set[[#This Row],[Play Booster Box Size]]</f>
        <v/>
      </c>
      <c r="AN641" s="23" t="n"/>
      <c r="AO641" s="23" t="n"/>
      <c r="AP641" s="23" t="n"/>
      <c r="AQ641" s="23" t="n"/>
      <c r="AT641" s="23">
        <f>tbl_MTG_Set[[#This Row],[Play Booster Sell Price CardMarket]]*tbl_MTG_Set[[#This Row],[Play Booster Expected Market Value]]/tbl_MTG_Set[[#This Row],[Play Boost Sealed Market Value]]</f>
        <v/>
      </c>
    </row>
    <row r="642" ht="15" customHeight="1" s="20">
      <c r="A642" s="19" t="n">
        <v>317</v>
      </c>
      <c r="B642" s="19" t="inlineStr">
        <is>
          <t>Midnight Hunt Art Series AMID</t>
        </is>
      </c>
      <c r="C642" s="19" t="n">
        <v>81</v>
      </c>
      <c r="D642" s="28" t="n">
        <v>44463</v>
      </c>
      <c r="F642" s="19" t="inlineStr">
        <is>
          <t>en es fr de it pt ja ko ru 汉语 漢語</t>
        </is>
      </c>
      <c r="G642" s="19" t="n">
        <v>580</v>
      </c>
      <c r="H642" s="19">
        <f>MONTH(NOW())+12*YEAR(NOW())-MONTH(tbl_MTG_Set[[#This Row],[Released On]])-12*YEAR(tbl_MTG_Set[[#This Row],[Released On]])</f>
        <v/>
      </c>
      <c r="I642" s="19">
        <f>_xlfn.xlookup(tbl_MTG_Set[[#This Row],[Type Name]], tbl_MTG_Set_Type[Set Type], tbl_MTG_Set_Type[Index], "(Set Type not found)")</f>
        <v/>
      </c>
      <c r="J642" s="19">
        <f>_xlfn.xlookup(tbl_MTG_Set[[#This Row],[Type Name]], tbl_MTG_Set_Type[Set Type], tbl_MTG_Set_Type[Buy Window Month Start], "(Set Type not found)")</f>
        <v/>
      </c>
      <c r="K642" s="28">
        <f>tbl_MTG_Set[[#This Row],[Released On]]+tbl_MTG_Set[[#This Row],[Buy Window Month Start]]*365.25/12</f>
        <v/>
      </c>
      <c r="L642" s="19">
        <f>_xlfn.xlookup(tbl_MTG_Set[[#This Row],[Type Name]], tbl_MTG_Set_Type[Set Type], tbl_MTG_Set_Type[Buy Window Month End], "(Set Type not found)", 0, 1)</f>
        <v/>
      </c>
      <c r="M642" s="28">
        <f>tbl_MTG_Set[[#This Row],[Released On]]+tbl_MTG_Set[[#This Row],[Buy Window Month End]]*365.25/12</f>
        <v/>
      </c>
      <c r="N642" s="28">
        <f>AND(NOW()&gt;=tbl_MTG_Set[[#This Row],[Buy Window Start]], NOW()&lt;=tbl_MTG_Set[[#This Row],[Buy Window End]])</f>
        <v/>
      </c>
      <c r="O642" s="19">
        <f>_xlfn.xlookup(tbl_MTG_Set[[#This Row],[Type Name]], tbl_MTG_Set_Type[Set Type], tbl_MTG_Set_Type[Heavy Printing Window Month Start], "(Set Type not found)", 0, 1)</f>
        <v/>
      </c>
      <c r="P642" s="28">
        <f>tbl_MTG_Set[[#This Row],[Released On]]+tbl_MTG_Set[[#This Row],[Heavy Printing Window Month Start]]*365.25/12</f>
        <v/>
      </c>
      <c r="Q642" s="19">
        <f>_xlfn.xlookup(tbl_MTG_Set[[#This Row],[Type Name]], tbl_MTG_Set_Type[Set Type], tbl_MTG_Set_Type[Heavy Printing Window Month End], "(Set Type not found)", 0, 1)</f>
        <v/>
      </c>
      <c r="R642" s="28">
        <f>tbl_MTG_Set[[#This Row],[Released On]]+tbl_MTG_Set[[#This Row],[Heavy Printing Window Month End]]*365.25/12</f>
        <v/>
      </c>
      <c r="S642" s="28">
        <f>AND(NOW()&gt;=tbl_MTG_Set[[#This Row],[Heavy Printing Window Start]], NOW()&lt;=tbl_MTG_Set[[#This Row],[Heavy Printing Window End]])</f>
        <v/>
      </c>
      <c r="T642" s="19">
        <f>_xlfn.xlookup(tbl_MTG_Set[[#This Row],[Type Name]], tbl_MTG_Set_Type[Set Type], tbl_MTG_Set_Type[Sell Window Month Start], "(Set Type not found)", 0, 1)</f>
        <v/>
      </c>
      <c r="U642" s="28">
        <f>tbl_MTG_Set[[#This Row],[Released On]]+tbl_MTG_Set[[#This Row],[Sell Window Month Start]]*365.25/12</f>
        <v/>
      </c>
      <c r="V642" s="19">
        <f>_xlfn.xlookup(tbl_MTG_Set[[#This Row],[Type Name]], tbl_MTG_Set_Type[Set Type], tbl_MTG_Set_Type[Sell Window Month End], "(Set Type not found)", 0, 1)</f>
        <v/>
      </c>
      <c r="W642" s="28">
        <f>tbl_MTG_Set[[#This Row],[Released On]]+tbl_MTG_Set[[#This Row],[Sell Window Month End]]*365.25/12</f>
        <v/>
      </c>
      <c r="X642" s="28">
        <f>AND(NOW()&gt;=tbl_MTG_Set[[#This Row],[Sell Window Start]], NOW()&lt;=tbl_MTG_Set[[#This Row],[Sell Window End]])</f>
        <v/>
      </c>
      <c r="AG642" s="23" t="n"/>
      <c r="AH642" s="23" t="n"/>
      <c r="AJ642" s="23">
        <f t="array" ref="AJ642:AJ642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642" s="23">
        <f t="array" ref="AK642:AK642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642" s="24">
        <f>_xlfn.xlookup(tbl_MTG_Set[[#This Row],[Play Booster Box Product Id]], tbl_Product[Product Id], tbl_Product[Pack Size])</f>
        <v/>
      </c>
      <c r="AM642" s="23">
        <f>(tbl_MTG_Set[[#This Row],[Play Booster Box Cost]]+v_Item_Shipping_Cost_In)/tbl_MTG_Set[[#This Row],[Play Booster Box Size]]</f>
        <v/>
      </c>
      <c r="AN642" s="23" t="n"/>
      <c r="AO642" s="23" t="n"/>
      <c r="AP642" s="23" t="n"/>
      <c r="AQ642" s="23" t="n"/>
      <c r="AT642" s="23">
        <f>tbl_MTG_Set[[#This Row],[Play Booster Sell Price CardMarket]]*tbl_MTG_Set[[#This Row],[Play Booster Expected Market Value]]/tbl_MTG_Set[[#This Row],[Play Boost Sealed Market Value]]</f>
        <v/>
      </c>
    </row>
    <row r="643" ht="15" customHeight="1" s="20">
      <c r="A643" s="19" t="n">
        <v>316</v>
      </c>
      <c r="B643" s="19" t="inlineStr">
        <is>
          <t>Midnight Hunt Commander Display Commanders OMIC</t>
        </is>
      </c>
      <c r="C643" s="19" t="n">
        <v>2</v>
      </c>
      <c r="D643" s="28" t="n">
        <v>44463</v>
      </c>
      <c r="F643" s="19" t="inlineStr">
        <is>
          <t>en es fr de it pt ja ko ru 汉语 漢語</t>
        </is>
      </c>
      <c r="G643" s="19" t="n">
        <v>578</v>
      </c>
      <c r="H643" s="19">
        <f>MONTH(NOW())+12*YEAR(NOW())-MONTH(tbl_MTG_Set[[#This Row],[Released On]])-12*YEAR(tbl_MTG_Set[[#This Row],[Released On]])</f>
        <v/>
      </c>
      <c r="I643" s="19">
        <f>_xlfn.xlookup(tbl_MTG_Set[[#This Row],[Type Name]], tbl_MTG_Set_Type[Set Type], tbl_MTG_Set_Type[Index], "(Set Type not found)")</f>
        <v/>
      </c>
      <c r="J643" s="19">
        <f>_xlfn.xlookup(tbl_MTG_Set[[#This Row],[Type Name]], tbl_MTG_Set_Type[Set Type], tbl_MTG_Set_Type[Buy Window Month Start], "(Set Type not found)")</f>
        <v/>
      </c>
      <c r="K643" s="28">
        <f>tbl_MTG_Set[[#This Row],[Released On]]+tbl_MTG_Set[[#This Row],[Buy Window Month Start]]*365.25/12</f>
        <v/>
      </c>
      <c r="L643" s="19">
        <f>_xlfn.xlookup(tbl_MTG_Set[[#This Row],[Type Name]], tbl_MTG_Set_Type[Set Type], tbl_MTG_Set_Type[Buy Window Month End], "(Set Type not found)", 0, 1)</f>
        <v/>
      </c>
      <c r="M643" s="28">
        <f>tbl_MTG_Set[[#This Row],[Released On]]+tbl_MTG_Set[[#This Row],[Buy Window Month End]]*365.25/12</f>
        <v/>
      </c>
      <c r="N643" s="28">
        <f>AND(NOW()&gt;=tbl_MTG_Set[[#This Row],[Buy Window Start]], NOW()&lt;=tbl_MTG_Set[[#This Row],[Buy Window End]])</f>
        <v/>
      </c>
      <c r="O643" s="19">
        <f>_xlfn.xlookup(tbl_MTG_Set[[#This Row],[Type Name]], tbl_MTG_Set_Type[Set Type], tbl_MTG_Set_Type[Heavy Printing Window Month Start], "(Set Type not found)", 0, 1)</f>
        <v/>
      </c>
      <c r="P643" s="28">
        <f>tbl_MTG_Set[[#This Row],[Released On]]+tbl_MTG_Set[[#This Row],[Heavy Printing Window Month Start]]*365.25/12</f>
        <v/>
      </c>
      <c r="Q643" s="19">
        <f>_xlfn.xlookup(tbl_MTG_Set[[#This Row],[Type Name]], tbl_MTG_Set_Type[Set Type], tbl_MTG_Set_Type[Heavy Printing Window Month End], "(Set Type not found)", 0, 1)</f>
        <v/>
      </c>
      <c r="R643" s="28">
        <f>tbl_MTG_Set[[#This Row],[Released On]]+tbl_MTG_Set[[#This Row],[Heavy Printing Window Month End]]*365.25/12</f>
        <v/>
      </c>
      <c r="S643" s="28">
        <f>AND(NOW()&gt;=tbl_MTG_Set[[#This Row],[Heavy Printing Window Start]], NOW()&lt;=tbl_MTG_Set[[#This Row],[Heavy Printing Window End]])</f>
        <v/>
      </c>
      <c r="T643" s="19">
        <f>_xlfn.xlookup(tbl_MTG_Set[[#This Row],[Type Name]], tbl_MTG_Set_Type[Set Type], tbl_MTG_Set_Type[Sell Window Month Start], "(Set Type not found)", 0, 1)</f>
        <v/>
      </c>
      <c r="U643" s="28">
        <f>tbl_MTG_Set[[#This Row],[Released On]]+tbl_MTG_Set[[#This Row],[Sell Window Month Start]]*365.25/12</f>
        <v/>
      </c>
      <c r="V643" s="19">
        <f>_xlfn.xlookup(tbl_MTG_Set[[#This Row],[Type Name]], tbl_MTG_Set_Type[Set Type], tbl_MTG_Set_Type[Sell Window Month End], "(Set Type not found)", 0, 1)</f>
        <v/>
      </c>
      <c r="W643" s="28">
        <f>tbl_MTG_Set[[#This Row],[Released On]]+tbl_MTG_Set[[#This Row],[Sell Window Month End]]*365.25/12</f>
        <v/>
      </c>
      <c r="X643" s="28">
        <f>AND(NOW()&gt;=tbl_MTG_Set[[#This Row],[Sell Window Start]], NOW()&lt;=tbl_MTG_Set[[#This Row],[Sell Window End]])</f>
        <v/>
      </c>
      <c r="AG643" s="23" t="n"/>
      <c r="AH643" s="23" t="n"/>
      <c r="AJ643" s="23">
        <f t="array" ref="AJ643:AJ643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643" s="23">
        <f t="array" ref="AK643:AK643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643" s="24">
        <f>_xlfn.xlookup(tbl_MTG_Set[[#This Row],[Play Booster Box Product Id]], tbl_Product[Product Id], tbl_Product[Pack Size])</f>
        <v/>
      </c>
      <c r="AM643" s="23">
        <f>(tbl_MTG_Set[[#This Row],[Play Booster Box Cost]]+v_Item_Shipping_Cost_In)/tbl_MTG_Set[[#This Row],[Play Booster Box Size]]</f>
        <v/>
      </c>
      <c r="AN643" s="23" t="n"/>
      <c r="AO643" s="23" t="n"/>
      <c r="AP643" s="23" t="n"/>
      <c r="AQ643" s="23" t="n"/>
      <c r="AT643" s="23">
        <f>tbl_MTG_Set[[#This Row],[Play Booster Sell Price CardMarket]]*tbl_MTG_Set[[#This Row],[Play Booster Expected Market Value]]/tbl_MTG_Set[[#This Row],[Play Boost Sealed Market Value]]</f>
        <v/>
      </c>
    </row>
    <row r="644" ht="15" customHeight="1" s="20">
      <c r="A644" s="19" t="n">
        <v>314</v>
      </c>
      <c r="B644" s="19" t="inlineStr">
        <is>
          <t>Midnight Hunt Commander MIC</t>
        </is>
      </c>
      <c r="C644" s="19" t="n">
        <v>187</v>
      </c>
      <c r="D644" s="28" t="n">
        <v>44463</v>
      </c>
      <c r="F644" s="19" t="inlineStr">
        <is>
          <t>en es fr de it pt ja ko ru 汉语 漢語</t>
        </is>
      </c>
      <c r="G644" s="19" t="n">
        <v>574</v>
      </c>
      <c r="H644" s="19">
        <f>MONTH(NOW())+12*YEAR(NOW())-MONTH(tbl_MTG_Set[[#This Row],[Released On]])-12*YEAR(tbl_MTG_Set[[#This Row],[Released On]])</f>
        <v/>
      </c>
      <c r="I644" s="19">
        <f>_xlfn.xlookup(tbl_MTG_Set[[#This Row],[Type Name]], tbl_MTG_Set_Type[Set Type], tbl_MTG_Set_Type[Index], "(Set Type not found)")</f>
        <v/>
      </c>
      <c r="J644" s="19">
        <f>_xlfn.xlookup(tbl_MTG_Set[[#This Row],[Type Name]], tbl_MTG_Set_Type[Set Type], tbl_MTG_Set_Type[Buy Window Month Start], "(Set Type not found)")</f>
        <v/>
      </c>
      <c r="K644" s="28">
        <f>tbl_MTG_Set[[#This Row],[Released On]]+tbl_MTG_Set[[#This Row],[Buy Window Month Start]]*365.25/12</f>
        <v/>
      </c>
      <c r="L644" s="19">
        <f>_xlfn.xlookup(tbl_MTG_Set[[#This Row],[Type Name]], tbl_MTG_Set_Type[Set Type], tbl_MTG_Set_Type[Buy Window Month End], "(Set Type not found)", 0, 1)</f>
        <v/>
      </c>
      <c r="M644" s="28">
        <f>tbl_MTG_Set[[#This Row],[Released On]]+tbl_MTG_Set[[#This Row],[Buy Window Month End]]*365.25/12</f>
        <v/>
      </c>
      <c r="N644" s="28">
        <f>AND(NOW()&gt;=tbl_MTG_Set[[#This Row],[Buy Window Start]], NOW()&lt;=tbl_MTG_Set[[#This Row],[Buy Window End]])</f>
        <v/>
      </c>
      <c r="O644" s="19">
        <f>_xlfn.xlookup(tbl_MTG_Set[[#This Row],[Type Name]], tbl_MTG_Set_Type[Set Type], tbl_MTG_Set_Type[Heavy Printing Window Month Start], "(Set Type not found)", 0, 1)</f>
        <v/>
      </c>
      <c r="P644" s="28">
        <f>tbl_MTG_Set[[#This Row],[Released On]]+tbl_MTG_Set[[#This Row],[Heavy Printing Window Month Start]]*365.25/12</f>
        <v/>
      </c>
      <c r="Q644" s="19">
        <f>_xlfn.xlookup(tbl_MTG_Set[[#This Row],[Type Name]], tbl_MTG_Set_Type[Set Type], tbl_MTG_Set_Type[Heavy Printing Window Month End], "(Set Type not found)", 0, 1)</f>
        <v/>
      </c>
      <c r="R644" s="28">
        <f>tbl_MTG_Set[[#This Row],[Released On]]+tbl_MTG_Set[[#This Row],[Heavy Printing Window Month End]]*365.25/12</f>
        <v/>
      </c>
      <c r="S644" s="28">
        <f>AND(NOW()&gt;=tbl_MTG_Set[[#This Row],[Heavy Printing Window Start]], NOW()&lt;=tbl_MTG_Set[[#This Row],[Heavy Printing Window End]])</f>
        <v/>
      </c>
      <c r="T644" s="19">
        <f>_xlfn.xlookup(tbl_MTG_Set[[#This Row],[Type Name]], tbl_MTG_Set_Type[Set Type], tbl_MTG_Set_Type[Sell Window Month Start], "(Set Type not found)", 0, 1)</f>
        <v/>
      </c>
      <c r="U644" s="28">
        <f>tbl_MTG_Set[[#This Row],[Released On]]+tbl_MTG_Set[[#This Row],[Sell Window Month Start]]*365.25/12</f>
        <v/>
      </c>
      <c r="V644" s="19">
        <f>_xlfn.xlookup(tbl_MTG_Set[[#This Row],[Type Name]], tbl_MTG_Set_Type[Set Type], tbl_MTG_Set_Type[Sell Window Month End], "(Set Type not found)", 0, 1)</f>
        <v/>
      </c>
      <c r="W644" s="28">
        <f>tbl_MTG_Set[[#This Row],[Released On]]+tbl_MTG_Set[[#This Row],[Sell Window Month End]]*365.25/12</f>
        <v/>
      </c>
      <c r="X644" s="28">
        <f>AND(NOW()&gt;=tbl_MTG_Set[[#This Row],[Sell Window Start]], NOW()&lt;=tbl_MTG_Set[[#This Row],[Sell Window End]])</f>
        <v/>
      </c>
      <c r="AG644" s="23" t="n"/>
      <c r="AH644" s="23" t="n"/>
      <c r="AJ644" s="23">
        <f t="array" ref="AJ644:AJ644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644" s="23">
        <f t="array" ref="AK644:AK644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644" s="24">
        <f>_xlfn.xlookup(tbl_MTG_Set[[#This Row],[Play Booster Box Product Id]], tbl_Product[Product Id], tbl_Product[Pack Size])</f>
        <v/>
      </c>
      <c r="AM644" s="23">
        <f>(tbl_MTG_Set[[#This Row],[Play Booster Box Cost]]+v_Item_Shipping_Cost_In)/tbl_MTG_Set[[#This Row],[Play Booster Box Size]]</f>
        <v/>
      </c>
      <c r="AN644" s="23" t="n"/>
      <c r="AO644" s="23" t="n"/>
      <c r="AP644" s="23" t="n"/>
      <c r="AQ644" s="23" t="n"/>
      <c r="AT644" s="23">
        <f>tbl_MTG_Set[[#This Row],[Play Booster Sell Price CardMarket]]*tbl_MTG_Set[[#This Row],[Play Booster Expected Market Value]]/tbl_MTG_Set[[#This Row],[Play Boost Sealed Market Value]]</f>
        <v/>
      </c>
    </row>
    <row r="645" ht="15" customHeight="1" s="20">
      <c r="A645" s="19" t="n">
        <v>315</v>
      </c>
      <c r="B645" s="19" t="inlineStr">
        <is>
          <t>Midnight Hunt Commander Tokens TMIC</t>
        </is>
      </c>
      <c r="C645" s="19" t="n">
        <v>11</v>
      </c>
      <c r="D645" s="28" t="n">
        <v>44463</v>
      </c>
      <c r="F645" s="19" t="inlineStr">
        <is>
          <t>en es fr de it pt ja ko ru 汉语 漢語</t>
        </is>
      </c>
      <c r="G645" s="19" t="n">
        <v>576</v>
      </c>
      <c r="H645" s="19">
        <f>MONTH(NOW())+12*YEAR(NOW())-MONTH(tbl_MTG_Set[[#This Row],[Released On]])-12*YEAR(tbl_MTG_Set[[#This Row],[Released On]])</f>
        <v/>
      </c>
      <c r="I645" s="19">
        <f>_xlfn.xlookup(tbl_MTG_Set[[#This Row],[Type Name]], tbl_MTG_Set_Type[Set Type], tbl_MTG_Set_Type[Index], "(Set Type not found)")</f>
        <v/>
      </c>
      <c r="J645" s="19">
        <f>_xlfn.xlookup(tbl_MTG_Set[[#This Row],[Type Name]], tbl_MTG_Set_Type[Set Type], tbl_MTG_Set_Type[Buy Window Month Start], "(Set Type not found)")</f>
        <v/>
      </c>
      <c r="K645" s="28">
        <f>tbl_MTG_Set[[#This Row],[Released On]]+tbl_MTG_Set[[#This Row],[Buy Window Month Start]]*365.25/12</f>
        <v/>
      </c>
      <c r="L645" s="19">
        <f>_xlfn.xlookup(tbl_MTG_Set[[#This Row],[Type Name]], tbl_MTG_Set_Type[Set Type], tbl_MTG_Set_Type[Buy Window Month End], "(Set Type not found)", 0, 1)</f>
        <v/>
      </c>
      <c r="M645" s="28">
        <f>tbl_MTG_Set[[#This Row],[Released On]]+tbl_MTG_Set[[#This Row],[Buy Window Month End]]*365.25/12</f>
        <v/>
      </c>
      <c r="N645" s="28">
        <f>AND(NOW()&gt;=tbl_MTG_Set[[#This Row],[Buy Window Start]], NOW()&lt;=tbl_MTG_Set[[#This Row],[Buy Window End]])</f>
        <v/>
      </c>
      <c r="O645" s="19">
        <f>_xlfn.xlookup(tbl_MTG_Set[[#This Row],[Type Name]], tbl_MTG_Set_Type[Set Type], tbl_MTG_Set_Type[Heavy Printing Window Month Start], "(Set Type not found)", 0, 1)</f>
        <v/>
      </c>
      <c r="P645" s="28">
        <f>tbl_MTG_Set[[#This Row],[Released On]]+tbl_MTG_Set[[#This Row],[Heavy Printing Window Month Start]]*365.25/12</f>
        <v/>
      </c>
      <c r="Q645" s="19">
        <f>_xlfn.xlookup(tbl_MTG_Set[[#This Row],[Type Name]], tbl_MTG_Set_Type[Set Type], tbl_MTG_Set_Type[Heavy Printing Window Month End], "(Set Type not found)", 0, 1)</f>
        <v/>
      </c>
      <c r="R645" s="28">
        <f>tbl_MTG_Set[[#This Row],[Released On]]+tbl_MTG_Set[[#This Row],[Heavy Printing Window Month End]]*365.25/12</f>
        <v/>
      </c>
      <c r="S645" s="28">
        <f>AND(NOW()&gt;=tbl_MTG_Set[[#This Row],[Heavy Printing Window Start]], NOW()&lt;=tbl_MTG_Set[[#This Row],[Heavy Printing Window End]])</f>
        <v/>
      </c>
      <c r="T645" s="19">
        <f>_xlfn.xlookup(tbl_MTG_Set[[#This Row],[Type Name]], tbl_MTG_Set_Type[Set Type], tbl_MTG_Set_Type[Sell Window Month Start], "(Set Type not found)", 0, 1)</f>
        <v/>
      </c>
      <c r="U645" s="28">
        <f>tbl_MTG_Set[[#This Row],[Released On]]+tbl_MTG_Set[[#This Row],[Sell Window Month Start]]*365.25/12</f>
        <v/>
      </c>
      <c r="V645" s="19">
        <f>_xlfn.xlookup(tbl_MTG_Set[[#This Row],[Type Name]], tbl_MTG_Set_Type[Set Type], tbl_MTG_Set_Type[Sell Window Month End], "(Set Type not found)", 0, 1)</f>
        <v/>
      </c>
      <c r="W645" s="28">
        <f>tbl_MTG_Set[[#This Row],[Released On]]+tbl_MTG_Set[[#This Row],[Sell Window Month End]]*365.25/12</f>
        <v/>
      </c>
      <c r="X645" s="28">
        <f>AND(NOW()&gt;=tbl_MTG_Set[[#This Row],[Sell Window Start]], NOW()&lt;=tbl_MTG_Set[[#This Row],[Sell Window End]])</f>
        <v/>
      </c>
      <c r="AG645" s="23" t="n"/>
      <c r="AH645" s="23" t="n"/>
      <c r="AJ645" s="23">
        <f t="array" ref="AJ645:AJ645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645" s="23">
        <f t="array" ref="AK645:AK645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645" s="24">
        <f>_xlfn.xlookup(tbl_MTG_Set[[#This Row],[Play Booster Box Product Id]], tbl_Product[Product Id], tbl_Product[Pack Size])</f>
        <v/>
      </c>
      <c r="AM645" s="23">
        <f>(tbl_MTG_Set[[#This Row],[Play Booster Box Cost]]+v_Item_Shipping_Cost_In)/tbl_MTG_Set[[#This Row],[Play Booster Box Size]]</f>
        <v/>
      </c>
      <c r="AN645" s="23" t="n"/>
      <c r="AO645" s="23" t="n"/>
      <c r="AP645" s="23" t="n"/>
      <c r="AQ645" s="23" t="n"/>
      <c r="AT645" s="23">
        <f>tbl_MTG_Set[[#This Row],[Play Booster Sell Price CardMarket]]*tbl_MTG_Set[[#This Row],[Play Booster Expected Market Value]]/tbl_MTG_Set[[#This Row],[Play Boost Sealed Market Value]]</f>
        <v/>
      </c>
    </row>
    <row r="646" ht="15" customHeight="1" s="20">
      <c r="A646" s="19" t="n">
        <v>990</v>
      </c>
      <c r="B646" s="19" t="inlineStr">
        <is>
          <t>Mirage MIR</t>
        </is>
      </c>
      <c r="C646" s="19" t="n">
        <v>353</v>
      </c>
      <c r="D646" s="28" t="n">
        <v>35346</v>
      </c>
      <c r="F646" s="19" t="inlineStr">
        <is>
          <t>en es fr de it pt ja ko ru 汉语 漢語</t>
        </is>
      </c>
      <c r="G646" s="19" t="n">
        <v>1926</v>
      </c>
      <c r="H646" s="19">
        <f>MONTH(NOW())+12*YEAR(NOW())-MONTH(tbl_MTG_Set[[#This Row],[Released On]])-12*YEAR(tbl_MTG_Set[[#This Row],[Released On]])</f>
        <v/>
      </c>
      <c r="I646" s="19">
        <f>_xlfn.xlookup(tbl_MTG_Set[[#This Row],[Type Name]], tbl_MTG_Set_Type[Set Type], tbl_MTG_Set_Type[Index], "(Set Type not found)")</f>
        <v/>
      </c>
      <c r="J646" s="19">
        <f>_xlfn.xlookup(tbl_MTG_Set[[#This Row],[Type Name]], tbl_MTG_Set_Type[Set Type], tbl_MTG_Set_Type[Buy Window Month Start], "(Set Type not found)")</f>
        <v/>
      </c>
      <c r="K646" s="28">
        <f>tbl_MTG_Set[[#This Row],[Released On]]+tbl_MTG_Set[[#This Row],[Buy Window Month Start]]*365.25/12</f>
        <v/>
      </c>
      <c r="L646" s="19">
        <f>_xlfn.xlookup(tbl_MTG_Set[[#This Row],[Type Name]], tbl_MTG_Set_Type[Set Type], tbl_MTG_Set_Type[Buy Window Month End], "(Set Type not found)", 0, 1)</f>
        <v/>
      </c>
      <c r="M646" s="28">
        <f>tbl_MTG_Set[[#This Row],[Released On]]+tbl_MTG_Set[[#This Row],[Buy Window Month End]]*365.25/12</f>
        <v/>
      </c>
      <c r="N646" s="28">
        <f>AND(NOW()&gt;=tbl_MTG_Set[[#This Row],[Buy Window Start]], NOW()&lt;=tbl_MTG_Set[[#This Row],[Buy Window End]])</f>
        <v/>
      </c>
      <c r="O646" s="19">
        <f>_xlfn.xlookup(tbl_MTG_Set[[#This Row],[Type Name]], tbl_MTG_Set_Type[Set Type], tbl_MTG_Set_Type[Heavy Printing Window Month Start], "(Set Type not found)", 0, 1)</f>
        <v/>
      </c>
      <c r="P646" s="28">
        <f>tbl_MTG_Set[[#This Row],[Released On]]+tbl_MTG_Set[[#This Row],[Heavy Printing Window Month Start]]*365.25/12</f>
        <v/>
      </c>
      <c r="Q646" s="19">
        <f>_xlfn.xlookup(tbl_MTG_Set[[#This Row],[Type Name]], tbl_MTG_Set_Type[Set Type], tbl_MTG_Set_Type[Heavy Printing Window Month End], "(Set Type not found)", 0, 1)</f>
        <v/>
      </c>
      <c r="R646" s="28">
        <f>tbl_MTG_Set[[#This Row],[Released On]]+tbl_MTG_Set[[#This Row],[Heavy Printing Window Month End]]*365.25/12</f>
        <v/>
      </c>
      <c r="S646" s="28">
        <f>AND(NOW()&gt;=tbl_MTG_Set[[#This Row],[Heavy Printing Window Start]], NOW()&lt;=tbl_MTG_Set[[#This Row],[Heavy Printing Window End]])</f>
        <v/>
      </c>
      <c r="T646" s="19">
        <f>_xlfn.xlookup(tbl_MTG_Set[[#This Row],[Type Name]], tbl_MTG_Set_Type[Set Type], tbl_MTG_Set_Type[Sell Window Month Start], "(Set Type not found)", 0, 1)</f>
        <v/>
      </c>
      <c r="U646" s="28">
        <f>tbl_MTG_Set[[#This Row],[Released On]]+tbl_MTG_Set[[#This Row],[Sell Window Month Start]]*365.25/12</f>
        <v/>
      </c>
      <c r="V646" s="19">
        <f>_xlfn.xlookup(tbl_MTG_Set[[#This Row],[Type Name]], tbl_MTG_Set_Type[Set Type], tbl_MTG_Set_Type[Sell Window Month End], "(Set Type not found)", 0, 1)</f>
        <v/>
      </c>
      <c r="W646" s="28">
        <f>tbl_MTG_Set[[#This Row],[Released On]]+tbl_MTG_Set[[#This Row],[Sell Window Month End]]*365.25/12</f>
        <v/>
      </c>
      <c r="X646" s="28">
        <f>AND(NOW()&gt;=tbl_MTG_Set[[#This Row],[Sell Window Start]], NOW()&lt;=tbl_MTG_Set[[#This Row],[Sell Window End]])</f>
        <v/>
      </c>
      <c r="AG646" s="23" t="n"/>
      <c r="AH646" s="23" t="n"/>
      <c r="AJ646" s="23">
        <f t="array" ref="AJ646:AJ646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646" s="23">
        <f t="array" ref="AK646:AK646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646" s="24">
        <f>_xlfn.xlookup(tbl_MTG_Set[[#This Row],[Play Booster Box Product Id]], tbl_Product[Product Id], tbl_Product[Pack Size])</f>
        <v/>
      </c>
      <c r="AM646" s="23">
        <f>(tbl_MTG_Set[[#This Row],[Play Booster Box Cost]]+v_Item_Shipping_Cost_In)/tbl_MTG_Set[[#This Row],[Play Booster Box Size]]</f>
        <v/>
      </c>
      <c r="AN646" s="23" t="n"/>
      <c r="AO646" s="23" t="n"/>
      <c r="AP646" s="23" t="n"/>
      <c r="AQ646" s="23" t="n"/>
      <c r="AT646" s="23">
        <f>tbl_MTG_Set[[#This Row],[Play Booster Sell Price CardMarket]]*tbl_MTG_Set[[#This Row],[Play Booster Expected Market Value]]/tbl_MTG_Set[[#This Row],[Play Boost Sealed Market Value]]</f>
        <v/>
      </c>
    </row>
    <row r="647" ht="15" customHeight="1" s="20">
      <c r="A647" s="19" t="n">
        <v>734</v>
      </c>
      <c r="B647" s="19" t="inlineStr">
        <is>
          <t>Mirrodin Besieged MBS</t>
        </is>
      </c>
      <c r="C647" s="19" t="n">
        <v>155</v>
      </c>
      <c r="D647" s="28" t="n">
        <v>40578</v>
      </c>
      <c r="F647" s="19" t="inlineStr">
        <is>
          <t>en es fr de it pt ja ko ru 汉语 漢語</t>
        </is>
      </c>
      <c r="G647" s="19" t="n">
        <v>1414</v>
      </c>
      <c r="H647" s="19">
        <f>MONTH(NOW())+12*YEAR(NOW())-MONTH(tbl_MTG_Set[[#This Row],[Released On]])-12*YEAR(tbl_MTG_Set[[#This Row],[Released On]])</f>
        <v/>
      </c>
      <c r="I647" s="19">
        <f>_xlfn.xlookup(tbl_MTG_Set[[#This Row],[Type Name]], tbl_MTG_Set_Type[Set Type], tbl_MTG_Set_Type[Index], "(Set Type not found)")</f>
        <v/>
      </c>
      <c r="J647" s="19">
        <f>_xlfn.xlookup(tbl_MTG_Set[[#This Row],[Type Name]], tbl_MTG_Set_Type[Set Type], tbl_MTG_Set_Type[Buy Window Month Start], "(Set Type not found)")</f>
        <v/>
      </c>
      <c r="K647" s="28">
        <f>tbl_MTG_Set[[#This Row],[Released On]]+tbl_MTG_Set[[#This Row],[Buy Window Month Start]]*365.25/12</f>
        <v/>
      </c>
      <c r="L647" s="19">
        <f>_xlfn.xlookup(tbl_MTG_Set[[#This Row],[Type Name]], tbl_MTG_Set_Type[Set Type], tbl_MTG_Set_Type[Buy Window Month End], "(Set Type not found)", 0, 1)</f>
        <v/>
      </c>
      <c r="M647" s="28">
        <f>tbl_MTG_Set[[#This Row],[Released On]]+tbl_MTG_Set[[#This Row],[Buy Window Month End]]*365.25/12</f>
        <v/>
      </c>
      <c r="N647" s="28">
        <f>AND(NOW()&gt;=tbl_MTG_Set[[#This Row],[Buy Window Start]], NOW()&lt;=tbl_MTG_Set[[#This Row],[Buy Window End]])</f>
        <v/>
      </c>
      <c r="O647" s="19">
        <f>_xlfn.xlookup(tbl_MTG_Set[[#This Row],[Type Name]], tbl_MTG_Set_Type[Set Type], tbl_MTG_Set_Type[Heavy Printing Window Month Start], "(Set Type not found)", 0, 1)</f>
        <v/>
      </c>
      <c r="P647" s="28">
        <f>tbl_MTG_Set[[#This Row],[Released On]]+tbl_MTG_Set[[#This Row],[Heavy Printing Window Month Start]]*365.25/12</f>
        <v/>
      </c>
      <c r="Q647" s="19">
        <f>_xlfn.xlookup(tbl_MTG_Set[[#This Row],[Type Name]], tbl_MTG_Set_Type[Set Type], tbl_MTG_Set_Type[Heavy Printing Window Month End], "(Set Type not found)", 0, 1)</f>
        <v/>
      </c>
      <c r="R647" s="28">
        <f>tbl_MTG_Set[[#This Row],[Released On]]+tbl_MTG_Set[[#This Row],[Heavy Printing Window Month End]]*365.25/12</f>
        <v/>
      </c>
      <c r="S647" s="28">
        <f>AND(NOW()&gt;=tbl_MTG_Set[[#This Row],[Heavy Printing Window Start]], NOW()&lt;=tbl_MTG_Set[[#This Row],[Heavy Printing Window End]])</f>
        <v/>
      </c>
      <c r="T647" s="19">
        <f>_xlfn.xlookup(tbl_MTG_Set[[#This Row],[Type Name]], tbl_MTG_Set_Type[Set Type], tbl_MTG_Set_Type[Sell Window Month Start], "(Set Type not found)", 0, 1)</f>
        <v/>
      </c>
      <c r="U647" s="28">
        <f>tbl_MTG_Set[[#This Row],[Released On]]+tbl_MTG_Set[[#This Row],[Sell Window Month Start]]*365.25/12</f>
        <v/>
      </c>
      <c r="V647" s="19">
        <f>_xlfn.xlookup(tbl_MTG_Set[[#This Row],[Type Name]], tbl_MTG_Set_Type[Set Type], tbl_MTG_Set_Type[Sell Window Month End], "(Set Type not found)", 0, 1)</f>
        <v/>
      </c>
      <c r="W647" s="28">
        <f>tbl_MTG_Set[[#This Row],[Released On]]+tbl_MTG_Set[[#This Row],[Sell Window Month End]]*365.25/12</f>
        <v/>
      </c>
      <c r="X647" s="28">
        <f>AND(NOW()&gt;=tbl_MTG_Set[[#This Row],[Sell Window Start]], NOW()&lt;=tbl_MTG_Set[[#This Row],[Sell Window End]])</f>
        <v/>
      </c>
      <c r="AG647" s="23" t="n"/>
      <c r="AH647" s="23" t="n"/>
      <c r="AJ647" s="23">
        <f t="array" ref="AJ647:AJ647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647" s="23">
        <f t="array" ref="AK647:AK647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647" s="24">
        <f>_xlfn.xlookup(tbl_MTG_Set[[#This Row],[Play Booster Box Product Id]], tbl_Product[Product Id], tbl_Product[Pack Size])</f>
        <v/>
      </c>
      <c r="AM647" s="23">
        <f>(tbl_MTG_Set[[#This Row],[Play Booster Box Cost]]+v_Item_Shipping_Cost_In)/tbl_MTG_Set[[#This Row],[Play Booster Box Size]]</f>
        <v/>
      </c>
      <c r="AN647" s="23" t="n"/>
      <c r="AO647" s="23" t="n"/>
      <c r="AP647" s="23" t="n"/>
      <c r="AQ647" s="23" t="n"/>
      <c r="AT647" s="23">
        <f>tbl_MTG_Set[[#This Row],[Play Booster Sell Price CardMarket]]*tbl_MTG_Set[[#This Row],[Play Booster Expected Market Value]]/tbl_MTG_Set[[#This Row],[Play Boost Sealed Market Value]]</f>
        <v/>
      </c>
    </row>
    <row r="648" ht="15" customHeight="1" s="20">
      <c r="A648" s="19" t="n">
        <v>735</v>
      </c>
      <c r="B648" s="19" t="inlineStr">
        <is>
          <t>Mirrodin Besieged Promos PMBS</t>
        </is>
      </c>
      <c r="C648" s="19" t="n">
        <v>4</v>
      </c>
      <c r="D648" s="28" t="n">
        <v>40577</v>
      </c>
      <c r="F648" s="19" t="inlineStr">
        <is>
          <t>en es fr de it pt ja ko ru 汉语 漢語</t>
        </is>
      </c>
      <c r="G648" s="19" t="n">
        <v>1416</v>
      </c>
      <c r="H648" s="19">
        <f>MONTH(NOW())+12*YEAR(NOW())-MONTH(tbl_MTG_Set[[#This Row],[Released On]])-12*YEAR(tbl_MTG_Set[[#This Row],[Released On]])</f>
        <v/>
      </c>
      <c r="I648" s="19">
        <f>_xlfn.xlookup(tbl_MTG_Set[[#This Row],[Type Name]], tbl_MTG_Set_Type[Set Type], tbl_MTG_Set_Type[Index], "(Set Type not found)")</f>
        <v/>
      </c>
      <c r="J648" s="19">
        <f>_xlfn.xlookup(tbl_MTG_Set[[#This Row],[Type Name]], tbl_MTG_Set_Type[Set Type], tbl_MTG_Set_Type[Buy Window Month Start], "(Set Type not found)")</f>
        <v/>
      </c>
      <c r="K648" s="28">
        <f>tbl_MTG_Set[[#This Row],[Released On]]+tbl_MTG_Set[[#This Row],[Buy Window Month Start]]*365.25/12</f>
        <v/>
      </c>
      <c r="L648" s="19">
        <f>_xlfn.xlookup(tbl_MTG_Set[[#This Row],[Type Name]], tbl_MTG_Set_Type[Set Type], tbl_MTG_Set_Type[Buy Window Month End], "(Set Type not found)", 0, 1)</f>
        <v/>
      </c>
      <c r="M648" s="28">
        <f>tbl_MTG_Set[[#This Row],[Released On]]+tbl_MTG_Set[[#This Row],[Buy Window Month End]]*365.25/12</f>
        <v/>
      </c>
      <c r="N648" s="28">
        <f>AND(NOW()&gt;=tbl_MTG_Set[[#This Row],[Buy Window Start]], NOW()&lt;=tbl_MTG_Set[[#This Row],[Buy Window End]])</f>
        <v/>
      </c>
      <c r="O648" s="19">
        <f>_xlfn.xlookup(tbl_MTG_Set[[#This Row],[Type Name]], tbl_MTG_Set_Type[Set Type], tbl_MTG_Set_Type[Heavy Printing Window Month Start], "(Set Type not found)", 0, 1)</f>
        <v/>
      </c>
      <c r="P648" s="28">
        <f>tbl_MTG_Set[[#This Row],[Released On]]+tbl_MTG_Set[[#This Row],[Heavy Printing Window Month Start]]*365.25/12</f>
        <v/>
      </c>
      <c r="Q648" s="19">
        <f>_xlfn.xlookup(tbl_MTG_Set[[#This Row],[Type Name]], tbl_MTG_Set_Type[Set Type], tbl_MTG_Set_Type[Heavy Printing Window Month End], "(Set Type not found)", 0, 1)</f>
        <v/>
      </c>
      <c r="R648" s="28">
        <f>tbl_MTG_Set[[#This Row],[Released On]]+tbl_MTG_Set[[#This Row],[Heavy Printing Window Month End]]*365.25/12</f>
        <v/>
      </c>
      <c r="S648" s="28">
        <f>AND(NOW()&gt;=tbl_MTG_Set[[#This Row],[Heavy Printing Window Start]], NOW()&lt;=tbl_MTG_Set[[#This Row],[Heavy Printing Window End]])</f>
        <v/>
      </c>
      <c r="T648" s="19">
        <f>_xlfn.xlookup(tbl_MTG_Set[[#This Row],[Type Name]], tbl_MTG_Set_Type[Set Type], tbl_MTG_Set_Type[Sell Window Month Start], "(Set Type not found)", 0, 1)</f>
        <v/>
      </c>
      <c r="U648" s="28">
        <f>tbl_MTG_Set[[#This Row],[Released On]]+tbl_MTG_Set[[#This Row],[Sell Window Month Start]]*365.25/12</f>
        <v/>
      </c>
      <c r="V648" s="19">
        <f>_xlfn.xlookup(tbl_MTG_Set[[#This Row],[Type Name]], tbl_MTG_Set_Type[Set Type], tbl_MTG_Set_Type[Sell Window Month End], "(Set Type not found)", 0, 1)</f>
        <v/>
      </c>
      <c r="W648" s="28">
        <f>tbl_MTG_Set[[#This Row],[Released On]]+tbl_MTG_Set[[#This Row],[Sell Window Month End]]*365.25/12</f>
        <v/>
      </c>
      <c r="X648" s="28">
        <f>AND(NOW()&gt;=tbl_MTG_Set[[#This Row],[Sell Window Start]], NOW()&lt;=tbl_MTG_Set[[#This Row],[Sell Window End]])</f>
        <v/>
      </c>
      <c r="AG648" s="23" t="n"/>
      <c r="AH648" s="23" t="n"/>
      <c r="AJ648" s="23">
        <f t="array" ref="AJ648:AJ648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648" s="23">
        <f t="array" ref="AK648:AK648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648" s="24">
        <f>_xlfn.xlookup(tbl_MTG_Set[[#This Row],[Play Booster Box Product Id]], tbl_Product[Product Id], tbl_Product[Pack Size])</f>
        <v/>
      </c>
      <c r="AM648" s="23">
        <f>(tbl_MTG_Set[[#This Row],[Play Booster Box Cost]]+v_Item_Shipping_Cost_In)/tbl_MTG_Set[[#This Row],[Play Booster Box Size]]</f>
        <v/>
      </c>
      <c r="AN648" s="23" t="n"/>
      <c r="AO648" s="23" t="n"/>
      <c r="AP648" s="23" t="n"/>
      <c r="AQ648" s="23" t="n"/>
      <c r="AT648" s="23">
        <f>tbl_MTG_Set[[#This Row],[Play Booster Sell Price CardMarket]]*tbl_MTG_Set[[#This Row],[Play Booster Expected Market Value]]/tbl_MTG_Set[[#This Row],[Play Boost Sealed Market Value]]</f>
        <v/>
      </c>
    </row>
    <row r="649" ht="15" customHeight="1" s="20">
      <c r="A649" s="19" t="n">
        <v>736</v>
      </c>
      <c r="B649" s="19" t="inlineStr">
        <is>
          <t>Mirrodin Besieged Tokens TMBS</t>
        </is>
      </c>
      <c r="C649" s="19" t="n">
        <v>6</v>
      </c>
      <c r="D649" s="28" t="n">
        <v>40578</v>
      </c>
      <c r="F649" s="19" t="inlineStr">
        <is>
          <t>en es fr de it pt ja ko ru 汉语 漢語</t>
        </is>
      </c>
      <c r="G649" s="19" t="n">
        <v>1418</v>
      </c>
      <c r="H649" s="19">
        <f>MONTH(NOW())+12*YEAR(NOW())-MONTH(tbl_MTG_Set[[#This Row],[Released On]])-12*YEAR(tbl_MTG_Set[[#This Row],[Released On]])</f>
        <v/>
      </c>
      <c r="I649" s="19">
        <f>_xlfn.xlookup(tbl_MTG_Set[[#This Row],[Type Name]], tbl_MTG_Set_Type[Set Type], tbl_MTG_Set_Type[Index], "(Set Type not found)")</f>
        <v/>
      </c>
      <c r="J649" s="19">
        <f>_xlfn.xlookup(tbl_MTG_Set[[#This Row],[Type Name]], tbl_MTG_Set_Type[Set Type], tbl_MTG_Set_Type[Buy Window Month Start], "(Set Type not found)")</f>
        <v/>
      </c>
      <c r="K649" s="28">
        <f>tbl_MTG_Set[[#This Row],[Released On]]+tbl_MTG_Set[[#This Row],[Buy Window Month Start]]*365.25/12</f>
        <v/>
      </c>
      <c r="L649" s="19">
        <f>_xlfn.xlookup(tbl_MTG_Set[[#This Row],[Type Name]], tbl_MTG_Set_Type[Set Type], tbl_MTG_Set_Type[Buy Window Month End], "(Set Type not found)", 0, 1)</f>
        <v/>
      </c>
      <c r="M649" s="28">
        <f>tbl_MTG_Set[[#This Row],[Released On]]+tbl_MTG_Set[[#This Row],[Buy Window Month End]]*365.25/12</f>
        <v/>
      </c>
      <c r="N649" s="28">
        <f>AND(NOW()&gt;=tbl_MTG_Set[[#This Row],[Buy Window Start]], NOW()&lt;=tbl_MTG_Set[[#This Row],[Buy Window End]])</f>
        <v/>
      </c>
      <c r="O649" s="19">
        <f>_xlfn.xlookup(tbl_MTG_Set[[#This Row],[Type Name]], tbl_MTG_Set_Type[Set Type], tbl_MTG_Set_Type[Heavy Printing Window Month Start], "(Set Type not found)", 0, 1)</f>
        <v/>
      </c>
      <c r="P649" s="28">
        <f>tbl_MTG_Set[[#This Row],[Released On]]+tbl_MTG_Set[[#This Row],[Heavy Printing Window Month Start]]*365.25/12</f>
        <v/>
      </c>
      <c r="Q649" s="19">
        <f>_xlfn.xlookup(tbl_MTG_Set[[#This Row],[Type Name]], tbl_MTG_Set_Type[Set Type], tbl_MTG_Set_Type[Heavy Printing Window Month End], "(Set Type not found)", 0, 1)</f>
        <v/>
      </c>
      <c r="R649" s="28">
        <f>tbl_MTG_Set[[#This Row],[Released On]]+tbl_MTG_Set[[#This Row],[Heavy Printing Window Month End]]*365.25/12</f>
        <v/>
      </c>
      <c r="S649" s="28">
        <f>AND(NOW()&gt;=tbl_MTG_Set[[#This Row],[Heavy Printing Window Start]], NOW()&lt;=tbl_MTG_Set[[#This Row],[Heavy Printing Window End]])</f>
        <v/>
      </c>
      <c r="T649" s="19">
        <f>_xlfn.xlookup(tbl_MTG_Set[[#This Row],[Type Name]], tbl_MTG_Set_Type[Set Type], tbl_MTG_Set_Type[Sell Window Month Start], "(Set Type not found)", 0, 1)</f>
        <v/>
      </c>
      <c r="U649" s="28">
        <f>tbl_MTG_Set[[#This Row],[Released On]]+tbl_MTG_Set[[#This Row],[Sell Window Month Start]]*365.25/12</f>
        <v/>
      </c>
      <c r="V649" s="19">
        <f>_xlfn.xlookup(tbl_MTG_Set[[#This Row],[Type Name]], tbl_MTG_Set_Type[Set Type], tbl_MTG_Set_Type[Sell Window Month End], "(Set Type not found)", 0, 1)</f>
        <v/>
      </c>
      <c r="W649" s="28">
        <f>tbl_MTG_Set[[#This Row],[Released On]]+tbl_MTG_Set[[#This Row],[Sell Window Month End]]*365.25/12</f>
        <v/>
      </c>
      <c r="X649" s="28">
        <f>AND(NOW()&gt;=tbl_MTG_Set[[#This Row],[Sell Window Start]], NOW()&lt;=tbl_MTG_Set[[#This Row],[Sell Window End]])</f>
        <v/>
      </c>
      <c r="AG649" s="23" t="n"/>
      <c r="AH649" s="23" t="n"/>
      <c r="AJ649" s="23">
        <f t="array" ref="AJ649:AJ649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649" s="23">
        <f t="array" ref="AK649:AK649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649" s="24">
        <f>_xlfn.xlookup(tbl_MTG_Set[[#This Row],[Play Booster Box Product Id]], tbl_Product[Product Id], tbl_Product[Pack Size])</f>
        <v/>
      </c>
      <c r="AM649" s="23">
        <f>(tbl_MTG_Set[[#This Row],[Play Booster Box Cost]]+v_Item_Shipping_Cost_In)/tbl_MTG_Set[[#This Row],[Play Booster Box Size]]</f>
        <v/>
      </c>
      <c r="AN649" s="23" t="n"/>
      <c r="AO649" s="23" t="n"/>
      <c r="AP649" s="23" t="n"/>
      <c r="AQ649" s="23" t="n"/>
      <c r="AT649" s="23">
        <f>tbl_MTG_Set[[#This Row],[Play Booster Sell Price CardMarket]]*tbl_MTG_Set[[#This Row],[Play Booster Expected Market Value]]/tbl_MTG_Set[[#This Row],[Play Boost Sealed Market Value]]</f>
        <v/>
      </c>
    </row>
    <row r="650" ht="15" customHeight="1" s="20">
      <c r="A650" s="19" t="n">
        <v>890</v>
      </c>
      <c r="B650" s="19" t="inlineStr">
        <is>
          <t>Mirrodin MRD</t>
        </is>
      </c>
      <c r="C650" s="19" t="n">
        <v>306</v>
      </c>
      <c r="D650" s="28" t="n">
        <v>37896</v>
      </c>
      <c r="F650" s="19" t="inlineStr">
        <is>
          <t>en es fr de it pt ja ko ru 汉语 漢語</t>
        </is>
      </c>
      <c r="G650" s="19" t="n">
        <v>1726</v>
      </c>
      <c r="H650" s="19">
        <f>MONTH(NOW())+12*YEAR(NOW())-MONTH(tbl_MTG_Set[[#This Row],[Released On]])-12*YEAR(tbl_MTG_Set[[#This Row],[Released On]])</f>
        <v/>
      </c>
      <c r="I650" s="19">
        <f>_xlfn.xlookup(tbl_MTG_Set[[#This Row],[Type Name]], tbl_MTG_Set_Type[Set Type], tbl_MTG_Set_Type[Index], "(Set Type not found)")</f>
        <v/>
      </c>
      <c r="J650" s="19">
        <f>_xlfn.xlookup(tbl_MTG_Set[[#This Row],[Type Name]], tbl_MTG_Set_Type[Set Type], tbl_MTG_Set_Type[Buy Window Month Start], "(Set Type not found)")</f>
        <v/>
      </c>
      <c r="K650" s="28">
        <f>tbl_MTG_Set[[#This Row],[Released On]]+tbl_MTG_Set[[#This Row],[Buy Window Month Start]]*365.25/12</f>
        <v/>
      </c>
      <c r="L650" s="19">
        <f>_xlfn.xlookup(tbl_MTG_Set[[#This Row],[Type Name]], tbl_MTG_Set_Type[Set Type], tbl_MTG_Set_Type[Buy Window Month End], "(Set Type not found)", 0, 1)</f>
        <v/>
      </c>
      <c r="M650" s="28">
        <f>tbl_MTG_Set[[#This Row],[Released On]]+tbl_MTG_Set[[#This Row],[Buy Window Month End]]*365.25/12</f>
        <v/>
      </c>
      <c r="N650" s="28">
        <f>AND(NOW()&gt;=tbl_MTG_Set[[#This Row],[Buy Window Start]], NOW()&lt;=tbl_MTG_Set[[#This Row],[Buy Window End]])</f>
        <v/>
      </c>
      <c r="O650" s="19">
        <f>_xlfn.xlookup(tbl_MTG_Set[[#This Row],[Type Name]], tbl_MTG_Set_Type[Set Type], tbl_MTG_Set_Type[Heavy Printing Window Month Start], "(Set Type not found)", 0, 1)</f>
        <v/>
      </c>
      <c r="P650" s="28">
        <f>tbl_MTG_Set[[#This Row],[Released On]]+tbl_MTG_Set[[#This Row],[Heavy Printing Window Month Start]]*365.25/12</f>
        <v/>
      </c>
      <c r="Q650" s="19">
        <f>_xlfn.xlookup(tbl_MTG_Set[[#This Row],[Type Name]], tbl_MTG_Set_Type[Set Type], tbl_MTG_Set_Type[Heavy Printing Window Month End], "(Set Type not found)", 0, 1)</f>
        <v/>
      </c>
      <c r="R650" s="28">
        <f>tbl_MTG_Set[[#This Row],[Released On]]+tbl_MTG_Set[[#This Row],[Heavy Printing Window Month End]]*365.25/12</f>
        <v/>
      </c>
      <c r="S650" s="28">
        <f>AND(NOW()&gt;=tbl_MTG_Set[[#This Row],[Heavy Printing Window Start]], NOW()&lt;=tbl_MTG_Set[[#This Row],[Heavy Printing Window End]])</f>
        <v/>
      </c>
      <c r="T650" s="19">
        <f>_xlfn.xlookup(tbl_MTG_Set[[#This Row],[Type Name]], tbl_MTG_Set_Type[Set Type], tbl_MTG_Set_Type[Sell Window Month Start], "(Set Type not found)", 0, 1)</f>
        <v/>
      </c>
      <c r="U650" s="28">
        <f>tbl_MTG_Set[[#This Row],[Released On]]+tbl_MTG_Set[[#This Row],[Sell Window Month Start]]*365.25/12</f>
        <v/>
      </c>
      <c r="V650" s="19">
        <f>_xlfn.xlookup(tbl_MTG_Set[[#This Row],[Type Name]], tbl_MTG_Set_Type[Set Type], tbl_MTG_Set_Type[Sell Window Month End], "(Set Type not found)", 0, 1)</f>
        <v/>
      </c>
      <c r="W650" s="28">
        <f>tbl_MTG_Set[[#This Row],[Released On]]+tbl_MTG_Set[[#This Row],[Sell Window Month End]]*365.25/12</f>
        <v/>
      </c>
      <c r="X650" s="28">
        <f>AND(NOW()&gt;=tbl_MTG_Set[[#This Row],[Sell Window Start]], NOW()&lt;=tbl_MTG_Set[[#This Row],[Sell Window End]])</f>
        <v/>
      </c>
      <c r="AG650" s="23" t="n"/>
      <c r="AH650" s="23" t="n"/>
      <c r="AJ650" s="23">
        <f t="array" ref="AJ650:AJ650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650" s="23">
        <f t="array" ref="AK650:AK650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650" s="24">
        <f>_xlfn.xlookup(tbl_MTG_Set[[#This Row],[Play Booster Box Product Id]], tbl_Product[Product Id], tbl_Product[Pack Size])</f>
        <v/>
      </c>
      <c r="AM650" s="23">
        <f>(tbl_MTG_Set[[#This Row],[Play Booster Box Cost]]+v_Item_Shipping_Cost_In)/tbl_MTG_Set[[#This Row],[Play Booster Box Size]]</f>
        <v/>
      </c>
      <c r="AN650" s="23" t="n"/>
      <c r="AO650" s="23" t="n"/>
      <c r="AP650" s="23" t="n"/>
      <c r="AQ650" s="23" t="n"/>
      <c r="AT650" s="23">
        <f>tbl_MTG_Set[[#This Row],[Play Booster Sell Price CardMarket]]*tbl_MTG_Set[[#This Row],[Play Booster Expected Market Value]]/tbl_MTG_Set[[#This Row],[Play Boost Sealed Market Value]]</f>
        <v/>
      </c>
    </row>
    <row r="651" ht="15" customHeight="1" s="20">
      <c r="A651" s="19" t="n">
        <v>891</v>
      </c>
      <c r="B651" s="19" t="inlineStr">
        <is>
          <t>Mirrodin Promos PMRD</t>
        </is>
      </c>
      <c r="C651" s="19" t="n">
        <v>1</v>
      </c>
      <c r="D651" s="28" t="n">
        <v>38142</v>
      </c>
      <c r="F651" s="19" t="inlineStr">
        <is>
          <t>en es fr de it pt ja ko ru 汉语 漢語</t>
        </is>
      </c>
      <c r="G651" s="19" t="n">
        <v>1728</v>
      </c>
      <c r="H651" s="19">
        <f>MONTH(NOW())+12*YEAR(NOW())-MONTH(tbl_MTG_Set[[#This Row],[Released On]])-12*YEAR(tbl_MTG_Set[[#This Row],[Released On]])</f>
        <v/>
      </c>
      <c r="I651" s="19">
        <f>_xlfn.xlookup(tbl_MTG_Set[[#This Row],[Type Name]], tbl_MTG_Set_Type[Set Type], tbl_MTG_Set_Type[Index], "(Set Type not found)")</f>
        <v/>
      </c>
      <c r="J651" s="19">
        <f>_xlfn.xlookup(tbl_MTG_Set[[#This Row],[Type Name]], tbl_MTG_Set_Type[Set Type], tbl_MTG_Set_Type[Buy Window Month Start], "(Set Type not found)")</f>
        <v/>
      </c>
      <c r="K651" s="28">
        <f>tbl_MTG_Set[[#This Row],[Released On]]+tbl_MTG_Set[[#This Row],[Buy Window Month Start]]*365.25/12</f>
        <v/>
      </c>
      <c r="L651" s="19">
        <f>_xlfn.xlookup(tbl_MTG_Set[[#This Row],[Type Name]], tbl_MTG_Set_Type[Set Type], tbl_MTG_Set_Type[Buy Window Month End], "(Set Type not found)", 0, 1)</f>
        <v/>
      </c>
      <c r="M651" s="28">
        <f>tbl_MTG_Set[[#This Row],[Released On]]+tbl_MTG_Set[[#This Row],[Buy Window Month End]]*365.25/12</f>
        <v/>
      </c>
      <c r="N651" s="28">
        <f>AND(NOW()&gt;=tbl_MTG_Set[[#This Row],[Buy Window Start]], NOW()&lt;=tbl_MTG_Set[[#This Row],[Buy Window End]])</f>
        <v/>
      </c>
      <c r="O651" s="19">
        <f>_xlfn.xlookup(tbl_MTG_Set[[#This Row],[Type Name]], tbl_MTG_Set_Type[Set Type], tbl_MTG_Set_Type[Heavy Printing Window Month Start], "(Set Type not found)", 0, 1)</f>
        <v/>
      </c>
      <c r="P651" s="28">
        <f>tbl_MTG_Set[[#This Row],[Released On]]+tbl_MTG_Set[[#This Row],[Heavy Printing Window Month Start]]*365.25/12</f>
        <v/>
      </c>
      <c r="Q651" s="19">
        <f>_xlfn.xlookup(tbl_MTG_Set[[#This Row],[Type Name]], tbl_MTG_Set_Type[Set Type], tbl_MTG_Set_Type[Heavy Printing Window Month End], "(Set Type not found)", 0, 1)</f>
        <v/>
      </c>
      <c r="R651" s="28">
        <f>tbl_MTG_Set[[#This Row],[Released On]]+tbl_MTG_Set[[#This Row],[Heavy Printing Window Month End]]*365.25/12</f>
        <v/>
      </c>
      <c r="S651" s="28">
        <f>AND(NOW()&gt;=tbl_MTG_Set[[#This Row],[Heavy Printing Window Start]], NOW()&lt;=tbl_MTG_Set[[#This Row],[Heavy Printing Window End]])</f>
        <v/>
      </c>
      <c r="T651" s="19">
        <f>_xlfn.xlookup(tbl_MTG_Set[[#This Row],[Type Name]], tbl_MTG_Set_Type[Set Type], tbl_MTG_Set_Type[Sell Window Month Start], "(Set Type not found)", 0, 1)</f>
        <v/>
      </c>
      <c r="U651" s="28">
        <f>tbl_MTG_Set[[#This Row],[Released On]]+tbl_MTG_Set[[#This Row],[Sell Window Month Start]]*365.25/12</f>
        <v/>
      </c>
      <c r="V651" s="19">
        <f>_xlfn.xlookup(tbl_MTG_Set[[#This Row],[Type Name]], tbl_MTG_Set_Type[Set Type], tbl_MTG_Set_Type[Sell Window Month End], "(Set Type not found)", 0, 1)</f>
        <v/>
      </c>
      <c r="W651" s="28">
        <f>tbl_MTG_Set[[#This Row],[Released On]]+tbl_MTG_Set[[#This Row],[Sell Window Month End]]*365.25/12</f>
        <v/>
      </c>
      <c r="X651" s="28">
        <f>AND(NOW()&gt;=tbl_MTG_Set[[#This Row],[Sell Window Start]], NOW()&lt;=tbl_MTG_Set[[#This Row],[Sell Window End]])</f>
        <v/>
      </c>
      <c r="AG651" s="23" t="n"/>
      <c r="AH651" s="23" t="n"/>
      <c r="AJ651" s="23">
        <f t="array" ref="AJ651:AJ651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651" s="23">
        <f t="array" ref="AK651:AK651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651" s="24">
        <f>_xlfn.xlookup(tbl_MTG_Set[[#This Row],[Play Booster Box Product Id]], tbl_Product[Product Id], tbl_Product[Pack Size])</f>
        <v/>
      </c>
      <c r="AM651" s="23">
        <f>(tbl_MTG_Set[[#This Row],[Play Booster Box Cost]]+v_Item_Shipping_Cost_In)/tbl_MTG_Set[[#This Row],[Play Booster Box Size]]</f>
        <v/>
      </c>
      <c r="AN651" s="23" t="n"/>
      <c r="AO651" s="23" t="n"/>
      <c r="AP651" s="23" t="n"/>
      <c r="AQ651" s="23" t="n"/>
      <c r="AT651" s="23">
        <f>tbl_MTG_Set[[#This Row],[Play Booster Sell Price CardMarket]]*tbl_MTG_Set[[#This Row],[Play Booster Expected Market Value]]/tbl_MTG_Set[[#This Row],[Play Boost Sealed Market Value]]</f>
        <v/>
      </c>
    </row>
    <row r="652" ht="15" customHeight="1" s="20">
      <c r="A652" s="19" t="n">
        <v>132</v>
      </c>
      <c r="B652" s="19" t="inlineStr">
        <is>
          <t>MKM Japanese Promo Tokens WMKM</t>
        </is>
      </c>
      <c r="C652" s="19" t="n">
        <v>4</v>
      </c>
      <c r="D652" s="28" t="n">
        <v>45331</v>
      </c>
      <c r="E652" s="19" t="inlineStr">
        <is>
          <t>Standard Expansion</t>
        </is>
      </c>
      <c r="F652" s="19" t="inlineStr">
        <is>
          <t>en es fr de it pt ja ko ru 汉语 漢語</t>
        </is>
      </c>
      <c r="G652" s="19" t="n">
        <v>210</v>
      </c>
      <c r="H652" s="19">
        <f>MONTH(NOW())+12*YEAR(NOW())-MONTH(tbl_MTG_Set[[#This Row],[Released On]])-12*YEAR(tbl_MTG_Set[[#This Row],[Released On]])</f>
        <v/>
      </c>
      <c r="I652" s="19">
        <f>_xlfn.xlookup(tbl_MTG_Set[[#This Row],[Type Name]], tbl_MTG_Set_Type[Set Type], tbl_MTG_Set_Type[Index], "(Set Type not found)")</f>
        <v/>
      </c>
      <c r="J652" s="19">
        <f>_xlfn.xlookup(tbl_MTG_Set[[#This Row],[Type Name]], tbl_MTG_Set_Type[Set Type], tbl_MTG_Set_Type[Buy Window Month Start], "(Set Type not found)")</f>
        <v/>
      </c>
      <c r="K652" s="28">
        <f>tbl_MTG_Set[[#This Row],[Released On]]+tbl_MTG_Set[[#This Row],[Buy Window Month Start]]*365.25/12</f>
        <v/>
      </c>
      <c r="L652" s="19">
        <f>_xlfn.xlookup(tbl_MTG_Set[[#This Row],[Type Name]], tbl_MTG_Set_Type[Set Type], tbl_MTG_Set_Type[Buy Window Month End], "(Set Type not found)", 0, 1)</f>
        <v/>
      </c>
      <c r="M652" s="28">
        <f>tbl_MTG_Set[[#This Row],[Released On]]+tbl_MTG_Set[[#This Row],[Buy Window Month End]]*365.25/12</f>
        <v/>
      </c>
      <c r="N652" s="28">
        <f>AND(NOW()&gt;=tbl_MTG_Set[[#This Row],[Buy Window Start]], NOW()&lt;=tbl_MTG_Set[[#This Row],[Buy Window End]])</f>
        <v/>
      </c>
      <c r="O652" s="19">
        <f>_xlfn.xlookup(tbl_MTG_Set[[#This Row],[Type Name]], tbl_MTG_Set_Type[Set Type], tbl_MTG_Set_Type[Heavy Printing Window Month Start], "(Set Type not found)", 0, 1)</f>
        <v/>
      </c>
      <c r="P652" s="28">
        <f>tbl_MTG_Set[[#This Row],[Released On]]+tbl_MTG_Set[[#This Row],[Heavy Printing Window Month Start]]*365.25/12</f>
        <v/>
      </c>
      <c r="Q652" s="19">
        <f>_xlfn.xlookup(tbl_MTG_Set[[#This Row],[Type Name]], tbl_MTG_Set_Type[Set Type], tbl_MTG_Set_Type[Heavy Printing Window Month End], "(Set Type not found)", 0, 1)</f>
        <v/>
      </c>
      <c r="R652" s="28">
        <f>tbl_MTG_Set[[#This Row],[Released On]]+tbl_MTG_Set[[#This Row],[Heavy Printing Window Month End]]*365.25/12</f>
        <v/>
      </c>
      <c r="S652" s="28">
        <f>AND(NOW()&gt;=tbl_MTG_Set[[#This Row],[Heavy Printing Window Start]], NOW()&lt;=tbl_MTG_Set[[#This Row],[Heavy Printing Window End]])</f>
        <v/>
      </c>
      <c r="T652" s="19">
        <f>_xlfn.xlookup(tbl_MTG_Set[[#This Row],[Type Name]], tbl_MTG_Set_Type[Set Type], tbl_MTG_Set_Type[Sell Window Month Start], "(Set Type not found)", 0, 1)</f>
        <v/>
      </c>
      <c r="U652" s="28">
        <f>tbl_MTG_Set[[#This Row],[Released On]]+tbl_MTG_Set[[#This Row],[Sell Window Month Start]]*365.25/12</f>
        <v/>
      </c>
      <c r="V652" s="19">
        <f>_xlfn.xlookup(tbl_MTG_Set[[#This Row],[Type Name]], tbl_MTG_Set_Type[Set Type], tbl_MTG_Set_Type[Sell Window Month End], "(Set Type not found)", 0, 1)</f>
        <v/>
      </c>
      <c r="W652" s="28">
        <f>tbl_MTG_Set[[#This Row],[Released On]]+tbl_MTG_Set[[#This Row],[Sell Window Month End]]*365.25/12</f>
        <v/>
      </c>
      <c r="X652" s="28">
        <f>AND(NOW()&gt;=tbl_MTG_Set[[#This Row],[Sell Window Start]], NOW()&lt;=tbl_MTG_Set[[#This Row],[Sell Window End]])</f>
        <v/>
      </c>
      <c r="AG652" s="23" t="n"/>
      <c r="AH652" s="23" t="n"/>
      <c r="AJ652" s="23">
        <f t="array" ref="AJ652:AJ652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652" s="23">
        <f t="array" ref="AK652:AK652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652" s="24">
        <f>_xlfn.xlookup(tbl_MTG_Set[[#This Row],[Play Booster Box Product Id]], tbl_Product[Product Id], tbl_Product[Pack Size])</f>
        <v/>
      </c>
      <c r="AM652" s="23">
        <f>(tbl_MTG_Set[[#This Row],[Play Booster Box Cost]]+v_Item_Shipping_Cost_In)/tbl_MTG_Set[[#This Row],[Play Booster Box Size]]</f>
        <v/>
      </c>
      <c r="AN652" s="23" t="n"/>
      <c r="AO652" s="23" t="n"/>
      <c r="AP652" s="23" t="n"/>
      <c r="AQ652" s="23" t="n"/>
      <c r="AT652" s="23">
        <f>tbl_MTG_Set[[#This Row],[Play Booster Sell Price CardMarket]]*tbl_MTG_Set[[#This Row],[Play Booster Expected Market Value]]/tbl_MTG_Set[[#This Row],[Play Boost Sealed Market Value]]</f>
        <v/>
      </c>
    </row>
    <row r="653" ht="15" customHeight="1" s="20">
      <c r="A653" s="19" t="n">
        <v>130</v>
      </c>
      <c r="B653" s="19" t="inlineStr">
        <is>
          <t>MKM Standard Showdown PSS4</t>
        </is>
      </c>
      <c r="C653" s="19" t="n">
        <v>5</v>
      </c>
      <c r="D653" s="28" t="n">
        <v>45332</v>
      </c>
      <c r="E653" s="19" t="inlineStr">
        <is>
          <t>Standard Expansion</t>
        </is>
      </c>
      <c r="F653" s="19" t="inlineStr">
        <is>
          <t>en es fr de it pt ja ko ru 汉语 漢語</t>
        </is>
      </c>
      <c r="G653" s="19" t="n">
        <v>206</v>
      </c>
      <c r="H653" s="19">
        <f>MONTH(NOW())+12*YEAR(NOW())-MONTH(tbl_MTG_Set[[#This Row],[Released On]])-12*YEAR(tbl_MTG_Set[[#This Row],[Released On]])</f>
        <v/>
      </c>
      <c r="I653" s="19">
        <f>_xlfn.xlookup(tbl_MTG_Set[[#This Row],[Type Name]], tbl_MTG_Set_Type[Set Type], tbl_MTG_Set_Type[Index], "(Set Type not found)")</f>
        <v/>
      </c>
      <c r="J653" s="19">
        <f>_xlfn.xlookup(tbl_MTG_Set[[#This Row],[Type Name]], tbl_MTG_Set_Type[Set Type], tbl_MTG_Set_Type[Buy Window Month Start], "(Set Type not found)")</f>
        <v/>
      </c>
      <c r="K653" s="28">
        <f>tbl_MTG_Set[[#This Row],[Released On]]+tbl_MTG_Set[[#This Row],[Buy Window Month Start]]*365.25/12</f>
        <v/>
      </c>
      <c r="L653" s="19">
        <f>_xlfn.xlookup(tbl_MTG_Set[[#This Row],[Type Name]], tbl_MTG_Set_Type[Set Type], tbl_MTG_Set_Type[Buy Window Month End], "(Set Type not found)", 0, 1)</f>
        <v/>
      </c>
      <c r="M653" s="28">
        <f>tbl_MTG_Set[[#This Row],[Released On]]+tbl_MTG_Set[[#This Row],[Buy Window Month End]]*365.25/12</f>
        <v/>
      </c>
      <c r="N653" s="28">
        <f>AND(NOW()&gt;=tbl_MTG_Set[[#This Row],[Buy Window Start]], NOW()&lt;=tbl_MTG_Set[[#This Row],[Buy Window End]])</f>
        <v/>
      </c>
      <c r="O653" s="19">
        <f>_xlfn.xlookup(tbl_MTG_Set[[#This Row],[Type Name]], tbl_MTG_Set_Type[Set Type], tbl_MTG_Set_Type[Heavy Printing Window Month Start], "(Set Type not found)", 0, 1)</f>
        <v/>
      </c>
      <c r="P653" s="28">
        <f>tbl_MTG_Set[[#This Row],[Released On]]+tbl_MTG_Set[[#This Row],[Heavy Printing Window Month Start]]*365.25/12</f>
        <v/>
      </c>
      <c r="Q653" s="19">
        <f>_xlfn.xlookup(tbl_MTG_Set[[#This Row],[Type Name]], tbl_MTG_Set_Type[Set Type], tbl_MTG_Set_Type[Heavy Printing Window Month End], "(Set Type not found)", 0, 1)</f>
        <v/>
      </c>
      <c r="R653" s="28">
        <f>tbl_MTG_Set[[#This Row],[Released On]]+tbl_MTG_Set[[#This Row],[Heavy Printing Window Month End]]*365.25/12</f>
        <v/>
      </c>
      <c r="S653" s="28">
        <f>AND(NOW()&gt;=tbl_MTG_Set[[#This Row],[Heavy Printing Window Start]], NOW()&lt;=tbl_MTG_Set[[#This Row],[Heavy Printing Window End]])</f>
        <v/>
      </c>
      <c r="T653" s="19">
        <f>_xlfn.xlookup(tbl_MTG_Set[[#This Row],[Type Name]], tbl_MTG_Set_Type[Set Type], tbl_MTG_Set_Type[Sell Window Month Start], "(Set Type not found)", 0, 1)</f>
        <v/>
      </c>
      <c r="U653" s="28">
        <f>tbl_MTG_Set[[#This Row],[Released On]]+tbl_MTG_Set[[#This Row],[Sell Window Month Start]]*365.25/12</f>
        <v/>
      </c>
      <c r="V653" s="19">
        <f>_xlfn.xlookup(tbl_MTG_Set[[#This Row],[Type Name]], tbl_MTG_Set_Type[Set Type], tbl_MTG_Set_Type[Sell Window Month End], "(Set Type not found)", 0, 1)</f>
        <v/>
      </c>
      <c r="W653" s="28">
        <f>tbl_MTG_Set[[#This Row],[Released On]]+tbl_MTG_Set[[#This Row],[Sell Window Month End]]*365.25/12</f>
        <v/>
      </c>
      <c r="X653" s="28">
        <f>AND(NOW()&gt;=tbl_MTG_Set[[#This Row],[Sell Window Start]], NOW()&lt;=tbl_MTG_Set[[#This Row],[Sell Window End]])</f>
        <v/>
      </c>
      <c r="AG653" s="23" t="n"/>
      <c r="AH653" s="23" t="n"/>
      <c r="AJ653" s="23">
        <f t="array" ref="AJ653:AJ653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653" s="23">
        <f t="array" ref="AK653:AK653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653" s="24">
        <f>_xlfn.xlookup(tbl_MTG_Set[[#This Row],[Play Booster Box Product Id]], tbl_Product[Product Id], tbl_Product[Pack Size])</f>
        <v/>
      </c>
      <c r="AM653" s="23">
        <f>(tbl_MTG_Set[[#This Row],[Play Booster Box Cost]]+v_Item_Shipping_Cost_In)/tbl_MTG_Set[[#This Row],[Play Booster Box Size]]</f>
        <v/>
      </c>
      <c r="AN653" s="23" t="n"/>
      <c r="AO653" s="23" t="n"/>
      <c r="AP653" s="23" t="n"/>
      <c r="AQ653" s="23" t="n"/>
      <c r="AT653" s="23">
        <f>tbl_MTG_Set[[#This Row],[Play Booster Sell Price CardMarket]]*tbl_MTG_Set[[#This Row],[Play Booster Expected Market Value]]/tbl_MTG_Set[[#This Row],[Play Boost Sealed Market Value]]</f>
        <v/>
      </c>
    </row>
    <row r="654" ht="15" customHeight="1" s="20">
      <c r="A654" s="19" t="n">
        <v>520</v>
      </c>
      <c r="B654" s="19" t="inlineStr">
        <is>
          <t>Modern Cube MODERN</t>
        </is>
      </c>
      <c r="C654" s="19" t="n">
        <v>540</v>
      </c>
      <c r="D654" s="28" t="n">
        <v>42984</v>
      </c>
      <c r="F654" s="19" t="n">
        <v>0</v>
      </c>
      <c r="G654" s="19" t="n">
        <v>986</v>
      </c>
      <c r="H654" s="19">
        <f>MONTH(NOW())+12*YEAR(NOW())-MONTH(tbl_MTG_Set[[#This Row],[Released On]])-12*YEAR(tbl_MTG_Set[[#This Row],[Released On]])</f>
        <v/>
      </c>
      <c r="I654" s="19">
        <f>_xlfn.xlookup(tbl_MTG_Set[[#This Row],[Type Name]], tbl_MTG_Set_Type[Set Type], tbl_MTG_Set_Type[Index], "(Set Type not found)")</f>
        <v/>
      </c>
      <c r="J654" s="19">
        <f>_xlfn.xlookup(tbl_MTG_Set[[#This Row],[Type Name]], tbl_MTG_Set_Type[Set Type], tbl_MTG_Set_Type[Buy Window Month Start], "(Set Type not found)")</f>
        <v/>
      </c>
      <c r="K654" s="28">
        <f>tbl_MTG_Set[[#This Row],[Released On]]+tbl_MTG_Set[[#This Row],[Buy Window Month Start]]*365.25/12</f>
        <v/>
      </c>
      <c r="L654" s="19">
        <f>_xlfn.xlookup(tbl_MTG_Set[[#This Row],[Type Name]], tbl_MTG_Set_Type[Set Type], tbl_MTG_Set_Type[Buy Window Month End], "(Set Type not found)", 0, 1)</f>
        <v/>
      </c>
      <c r="M654" s="28">
        <f>tbl_MTG_Set[[#This Row],[Released On]]+tbl_MTG_Set[[#This Row],[Buy Window Month End]]*365.25/12</f>
        <v/>
      </c>
      <c r="N654" s="28">
        <f>AND(NOW()&gt;=tbl_MTG_Set[[#This Row],[Buy Window Start]], NOW()&lt;=tbl_MTG_Set[[#This Row],[Buy Window End]])</f>
        <v/>
      </c>
      <c r="O654" s="19">
        <f>_xlfn.xlookup(tbl_MTG_Set[[#This Row],[Type Name]], tbl_MTG_Set_Type[Set Type], tbl_MTG_Set_Type[Heavy Printing Window Month Start], "(Set Type not found)", 0, 1)</f>
        <v/>
      </c>
      <c r="P654" s="28">
        <f>tbl_MTG_Set[[#This Row],[Released On]]+tbl_MTG_Set[[#This Row],[Heavy Printing Window Month Start]]*365.25/12</f>
        <v/>
      </c>
      <c r="Q654" s="19">
        <f>_xlfn.xlookup(tbl_MTG_Set[[#This Row],[Type Name]], tbl_MTG_Set_Type[Set Type], tbl_MTG_Set_Type[Heavy Printing Window Month End], "(Set Type not found)", 0, 1)</f>
        <v/>
      </c>
      <c r="R654" s="28">
        <f>tbl_MTG_Set[[#This Row],[Released On]]+tbl_MTG_Set[[#This Row],[Heavy Printing Window Month End]]*365.25/12</f>
        <v/>
      </c>
      <c r="S654" s="28">
        <f>AND(NOW()&gt;=tbl_MTG_Set[[#This Row],[Heavy Printing Window Start]], NOW()&lt;=tbl_MTG_Set[[#This Row],[Heavy Printing Window End]])</f>
        <v/>
      </c>
      <c r="T654" s="19">
        <f>_xlfn.xlookup(tbl_MTG_Set[[#This Row],[Type Name]], tbl_MTG_Set_Type[Set Type], tbl_MTG_Set_Type[Sell Window Month Start], "(Set Type not found)", 0, 1)</f>
        <v/>
      </c>
      <c r="U654" s="28">
        <f>tbl_MTG_Set[[#This Row],[Released On]]+tbl_MTG_Set[[#This Row],[Sell Window Month Start]]*365.25/12</f>
        <v/>
      </c>
      <c r="V654" s="19">
        <f>_xlfn.xlookup(tbl_MTG_Set[[#This Row],[Type Name]], tbl_MTG_Set_Type[Set Type], tbl_MTG_Set_Type[Sell Window Month End], "(Set Type not found)", 0, 1)</f>
        <v/>
      </c>
      <c r="W654" s="28">
        <f>tbl_MTG_Set[[#This Row],[Released On]]+tbl_MTG_Set[[#This Row],[Sell Window Month End]]*365.25/12</f>
        <v/>
      </c>
      <c r="X654" s="28">
        <f>AND(NOW()&gt;=tbl_MTG_Set[[#This Row],[Sell Window Start]], NOW()&lt;=tbl_MTG_Set[[#This Row],[Sell Window End]])</f>
        <v/>
      </c>
      <c r="AG654" s="23" t="n"/>
      <c r="AH654" s="23" t="n"/>
      <c r="AJ654" s="23">
        <f t="array" ref="AJ654:AJ654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654" s="23">
        <f t="array" ref="AK654:AK654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654" s="24">
        <f>_xlfn.xlookup(tbl_MTG_Set[[#This Row],[Play Booster Box Product Id]], tbl_Product[Product Id], tbl_Product[Pack Size])</f>
        <v/>
      </c>
      <c r="AM654" s="23">
        <f>(tbl_MTG_Set[[#This Row],[Play Booster Box Cost]]+v_Item_Shipping_Cost_In)/tbl_MTG_Set[[#This Row],[Play Booster Box Size]]</f>
        <v/>
      </c>
      <c r="AN654" s="23" t="n"/>
      <c r="AO654" s="23" t="n"/>
      <c r="AP654" s="23" t="n"/>
      <c r="AQ654" s="23" t="n"/>
      <c r="AT654" s="23">
        <f>tbl_MTG_Set[[#This Row],[Play Booster Sell Price CardMarket]]*tbl_MTG_Set[[#This Row],[Play Booster Expected Market Value]]/tbl_MTG_Set[[#This Row],[Play Boost Sealed Market Value]]</f>
        <v/>
      </c>
    </row>
    <row r="655" ht="15" customHeight="1" s="20">
      <c r="A655" s="19" t="n">
        <v>641</v>
      </c>
      <c r="B655" s="19" t="inlineStr">
        <is>
          <t>Modern Event Deck 2014 MD1</t>
        </is>
      </c>
      <c r="C655" s="19" t="n">
        <v>26</v>
      </c>
      <c r="D655" s="28" t="n">
        <v>41789</v>
      </c>
      <c r="F655" s="19" t="inlineStr">
        <is>
          <t>en es fr de it pt ja ko ru 汉语 漢語</t>
        </is>
      </c>
      <c r="G655" s="19" t="n">
        <v>1228</v>
      </c>
      <c r="H655" s="19">
        <f>MONTH(NOW())+12*YEAR(NOW())-MONTH(tbl_MTG_Set[[#This Row],[Released On]])-12*YEAR(tbl_MTG_Set[[#This Row],[Released On]])</f>
        <v/>
      </c>
      <c r="I655" s="19">
        <f>_xlfn.xlookup(tbl_MTG_Set[[#This Row],[Type Name]], tbl_MTG_Set_Type[Set Type], tbl_MTG_Set_Type[Index], "(Set Type not found)")</f>
        <v/>
      </c>
      <c r="J655" s="19">
        <f>_xlfn.xlookup(tbl_MTG_Set[[#This Row],[Type Name]], tbl_MTG_Set_Type[Set Type], tbl_MTG_Set_Type[Buy Window Month Start], "(Set Type not found)")</f>
        <v/>
      </c>
      <c r="K655" s="28">
        <f>tbl_MTG_Set[[#This Row],[Released On]]+tbl_MTG_Set[[#This Row],[Buy Window Month Start]]*365.25/12</f>
        <v/>
      </c>
      <c r="L655" s="19">
        <f>_xlfn.xlookup(tbl_MTG_Set[[#This Row],[Type Name]], tbl_MTG_Set_Type[Set Type], tbl_MTG_Set_Type[Buy Window Month End], "(Set Type not found)", 0, 1)</f>
        <v/>
      </c>
      <c r="M655" s="28">
        <f>tbl_MTG_Set[[#This Row],[Released On]]+tbl_MTG_Set[[#This Row],[Buy Window Month End]]*365.25/12</f>
        <v/>
      </c>
      <c r="N655" s="28">
        <f>AND(NOW()&gt;=tbl_MTG_Set[[#This Row],[Buy Window Start]], NOW()&lt;=tbl_MTG_Set[[#This Row],[Buy Window End]])</f>
        <v/>
      </c>
      <c r="O655" s="19">
        <f>_xlfn.xlookup(tbl_MTG_Set[[#This Row],[Type Name]], tbl_MTG_Set_Type[Set Type], tbl_MTG_Set_Type[Heavy Printing Window Month Start], "(Set Type not found)", 0, 1)</f>
        <v/>
      </c>
      <c r="P655" s="28">
        <f>tbl_MTG_Set[[#This Row],[Released On]]+tbl_MTG_Set[[#This Row],[Heavy Printing Window Month Start]]*365.25/12</f>
        <v/>
      </c>
      <c r="Q655" s="19">
        <f>_xlfn.xlookup(tbl_MTG_Set[[#This Row],[Type Name]], tbl_MTG_Set_Type[Set Type], tbl_MTG_Set_Type[Heavy Printing Window Month End], "(Set Type not found)", 0, 1)</f>
        <v/>
      </c>
      <c r="R655" s="28">
        <f>tbl_MTG_Set[[#This Row],[Released On]]+tbl_MTG_Set[[#This Row],[Heavy Printing Window Month End]]*365.25/12</f>
        <v/>
      </c>
      <c r="S655" s="28">
        <f>AND(NOW()&gt;=tbl_MTG_Set[[#This Row],[Heavy Printing Window Start]], NOW()&lt;=tbl_MTG_Set[[#This Row],[Heavy Printing Window End]])</f>
        <v/>
      </c>
      <c r="T655" s="19">
        <f>_xlfn.xlookup(tbl_MTG_Set[[#This Row],[Type Name]], tbl_MTG_Set_Type[Set Type], tbl_MTG_Set_Type[Sell Window Month Start], "(Set Type not found)", 0, 1)</f>
        <v/>
      </c>
      <c r="U655" s="28">
        <f>tbl_MTG_Set[[#This Row],[Released On]]+tbl_MTG_Set[[#This Row],[Sell Window Month Start]]*365.25/12</f>
        <v/>
      </c>
      <c r="V655" s="19">
        <f>_xlfn.xlookup(tbl_MTG_Set[[#This Row],[Type Name]], tbl_MTG_Set_Type[Set Type], tbl_MTG_Set_Type[Sell Window Month End], "(Set Type not found)", 0, 1)</f>
        <v/>
      </c>
      <c r="W655" s="28">
        <f>tbl_MTG_Set[[#This Row],[Released On]]+tbl_MTG_Set[[#This Row],[Sell Window Month End]]*365.25/12</f>
        <v/>
      </c>
      <c r="X655" s="28">
        <f>AND(NOW()&gt;=tbl_MTG_Set[[#This Row],[Sell Window Start]], NOW()&lt;=tbl_MTG_Set[[#This Row],[Sell Window End]])</f>
        <v/>
      </c>
      <c r="AG655" s="23" t="n"/>
      <c r="AH655" s="23" t="n"/>
      <c r="AJ655" s="23">
        <f t="array" ref="AJ655:AJ655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655" s="23">
        <f t="array" ref="AK655:AK655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655" s="24">
        <f>_xlfn.xlookup(tbl_MTG_Set[[#This Row],[Play Booster Box Product Id]], tbl_Product[Product Id], tbl_Product[Pack Size])</f>
        <v/>
      </c>
      <c r="AM655" s="23">
        <f>(tbl_MTG_Set[[#This Row],[Play Booster Box Cost]]+v_Item_Shipping_Cost_In)/tbl_MTG_Set[[#This Row],[Play Booster Box Size]]</f>
        <v/>
      </c>
      <c r="AN655" s="23" t="n"/>
      <c r="AO655" s="23" t="n"/>
      <c r="AP655" s="23" t="n"/>
      <c r="AQ655" s="23" t="n"/>
      <c r="AT655" s="23">
        <f>tbl_MTG_Set[[#This Row],[Play Booster Sell Price CardMarket]]*tbl_MTG_Set[[#This Row],[Play Booster Expected Market Value]]/tbl_MTG_Set[[#This Row],[Play Boost Sealed Market Value]]</f>
        <v/>
      </c>
    </row>
    <row r="656" ht="15" customHeight="1" s="20">
      <c r="A656" s="19" t="n">
        <v>642</v>
      </c>
      <c r="B656" s="19" t="inlineStr">
        <is>
          <t>Modern Event Deck 2014 Tokens TMD1</t>
        </is>
      </c>
      <c r="C656" s="19" t="n">
        <v>4</v>
      </c>
      <c r="D656" s="28" t="n">
        <v>41789</v>
      </c>
      <c r="F656" s="19" t="inlineStr">
        <is>
          <t>en es fr de it pt ja ko ru 汉语 漢語</t>
        </is>
      </c>
      <c r="G656" s="19" t="n">
        <v>1230</v>
      </c>
      <c r="H656" s="19">
        <f>MONTH(NOW())+12*YEAR(NOW())-MONTH(tbl_MTG_Set[[#This Row],[Released On]])-12*YEAR(tbl_MTG_Set[[#This Row],[Released On]])</f>
        <v/>
      </c>
      <c r="I656" s="19">
        <f>_xlfn.xlookup(tbl_MTG_Set[[#This Row],[Type Name]], tbl_MTG_Set_Type[Set Type], tbl_MTG_Set_Type[Index], "(Set Type not found)")</f>
        <v/>
      </c>
      <c r="J656" s="19">
        <f>_xlfn.xlookup(tbl_MTG_Set[[#This Row],[Type Name]], tbl_MTG_Set_Type[Set Type], tbl_MTG_Set_Type[Buy Window Month Start], "(Set Type not found)")</f>
        <v/>
      </c>
      <c r="K656" s="28">
        <f>tbl_MTG_Set[[#This Row],[Released On]]+tbl_MTG_Set[[#This Row],[Buy Window Month Start]]*365.25/12</f>
        <v/>
      </c>
      <c r="L656" s="19">
        <f>_xlfn.xlookup(tbl_MTG_Set[[#This Row],[Type Name]], tbl_MTG_Set_Type[Set Type], tbl_MTG_Set_Type[Buy Window Month End], "(Set Type not found)", 0, 1)</f>
        <v/>
      </c>
      <c r="M656" s="28">
        <f>tbl_MTG_Set[[#This Row],[Released On]]+tbl_MTG_Set[[#This Row],[Buy Window Month End]]*365.25/12</f>
        <v/>
      </c>
      <c r="N656" s="28">
        <f>AND(NOW()&gt;=tbl_MTG_Set[[#This Row],[Buy Window Start]], NOW()&lt;=tbl_MTG_Set[[#This Row],[Buy Window End]])</f>
        <v/>
      </c>
      <c r="O656" s="19">
        <f>_xlfn.xlookup(tbl_MTG_Set[[#This Row],[Type Name]], tbl_MTG_Set_Type[Set Type], tbl_MTG_Set_Type[Heavy Printing Window Month Start], "(Set Type not found)", 0, 1)</f>
        <v/>
      </c>
      <c r="P656" s="28">
        <f>tbl_MTG_Set[[#This Row],[Released On]]+tbl_MTG_Set[[#This Row],[Heavy Printing Window Month Start]]*365.25/12</f>
        <v/>
      </c>
      <c r="Q656" s="19">
        <f>_xlfn.xlookup(tbl_MTG_Set[[#This Row],[Type Name]], tbl_MTG_Set_Type[Set Type], tbl_MTG_Set_Type[Heavy Printing Window Month End], "(Set Type not found)", 0, 1)</f>
        <v/>
      </c>
      <c r="R656" s="28">
        <f>tbl_MTG_Set[[#This Row],[Released On]]+tbl_MTG_Set[[#This Row],[Heavy Printing Window Month End]]*365.25/12</f>
        <v/>
      </c>
      <c r="S656" s="28">
        <f>AND(NOW()&gt;=tbl_MTG_Set[[#This Row],[Heavy Printing Window Start]], NOW()&lt;=tbl_MTG_Set[[#This Row],[Heavy Printing Window End]])</f>
        <v/>
      </c>
      <c r="T656" s="19">
        <f>_xlfn.xlookup(tbl_MTG_Set[[#This Row],[Type Name]], tbl_MTG_Set_Type[Set Type], tbl_MTG_Set_Type[Sell Window Month Start], "(Set Type not found)", 0, 1)</f>
        <v/>
      </c>
      <c r="U656" s="28">
        <f>tbl_MTG_Set[[#This Row],[Released On]]+tbl_MTG_Set[[#This Row],[Sell Window Month Start]]*365.25/12</f>
        <v/>
      </c>
      <c r="V656" s="19">
        <f>_xlfn.xlookup(tbl_MTG_Set[[#This Row],[Type Name]], tbl_MTG_Set_Type[Set Type], tbl_MTG_Set_Type[Sell Window Month End], "(Set Type not found)", 0, 1)</f>
        <v/>
      </c>
      <c r="W656" s="28">
        <f>tbl_MTG_Set[[#This Row],[Released On]]+tbl_MTG_Set[[#This Row],[Sell Window Month End]]*365.25/12</f>
        <v/>
      </c>
      <c r="X656" s="28">
        <f>AND(NOW()&gt;=tbl_MTG_Set[[#This Row],[Sell Window Start]], NOW()&lt;=tbl_MTG_Set[[#This Row],[Sell Window End]])</f>
        <v/>
      </c>
      <c r="AG656" s="23" t="n"/>
      <c r="AH656" s="23" t="n"/>
      <c r="AJ656" s="23">
        <f t="array" ref="AJ656:AJ656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656" s="23">
        <f t="array" ref="AK656:AK656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656" s="24">
        <f>_xlfn.xlookup(tbl_MTG_Set[[#This Row],[Play Booster Box Product Id]], tbl_Product[Product Id], tbl_Product[Pack Size])</f>
        <v/>
      </c>
      <c r="AM656" s="23">
        <f>(tbl_MTG_Set[[#This Row],[Play Booster Box Cost]]+v_Item_Shipping_Cost_In)/tbl_MTG_Set[[#This Row],[Play Booster Box Size]]</f>
        <v/>
      </c>
      <c r="AN656" s="23" t="n"/>
      <c r="AO656" s="23" t="n"/>
      <c r="AP656" s="23" t="n"/>
      <c r="AQ656" s="23" t="n"/>
      <c r="AT656" s="23">
        <f>tbl_MTG_Set[[#This Row],[Play Booster Sell Price CardMarket]]*tbl_MTG_Set[[#This Row],[Play Booster Expected Market Value]]/tbl_MTG_Set[[#This Row],[Play Boost Sealed Market Value]]</f>
        <v/>
      </c>
    </row>
    <row r="657" ht="15" customHeight="1" s="20">
      <c r="A657" s="19" t="n">
        <v>339</v>
      </c>
      <c r="B657" s="19" t="inlineStr">
        <is>
          <t>Modern Horizons 1 Timeshifts H1R</t>
        </is>
      </c>
      <c r="C657" s="19" t="n">
        <v>40</v>
      </c>
      <c r="D657" s="28" t="n">
        <v>44365</v>
      </c>
      <c r="F657" s="19" t="inlineStr">
        <is>
          <t>en es fr de it pt ja ko ru 汉语 漢語</t>
        </is>
      </c>
      <c r="G657" s="19" t="n">
        <v>624</v>
      </c>
      <c r="H657" s="19">
        <f>MONTH(NOW())+12*YEAR(NOW())-MONTH(tbl_MTG_Set[[#This Row],[Released On]])-12*YEAR(tbl_MTG_Set[[#This Row],[Released On]])</f>
        <v/>
      </c>
      <c r="I657" s="19">
        <f>_xlfn.xlookup(tbl_MTG_Set[[#This Row],[Type Name]], tbl_MTG_Set_Type[Set Type], tbl_MTG_Set_Type[Index], "(Set Type not found)")</f>
        <v/>
      </c>
      <c r="J657" s="19">
        <f>_xlfn.xlookup(tbl_MTG_Set[[#This Row],[Type Name]], tbl_MTG_Set_Type[Set Type], tbl_MTG_Set_Type[Buy Window Month Start], "(Set Type not found)")</f>
        <v/>
      </c>
      <c r="K657" s="28">
        <f>tbl_MTG_Set[[#This Row],[Released On]]+tbl_MTG_Set[[#This Row],[Buy Window Month Start]]*365.25/12</f>
        <v/>
      </c>
      <c r="L657" s="19">
        <f>_xlfn.xlookup(tbl_MTG_Set[[#This Row],[Type Name]], tbl_MTG_Set_Type[Set Type], tbl_MTG_Set_Type[Buy Window Month End], "(Set Type not found)", 0, 1)</f>
        <v/>
      </c>
      <c r="M657" s="28">
        <f>tbl_MTG_Set[[#This Row],[Released On]]+tbl_MTG_Set[[#This Row],[Buy Window Month End]]*365.25/12</f>
        <v/>
      </c>
      <c r="N657" s="28">
        <f>AND(NOW()&gt;=tbl_MTG_Set[[#This Row],[Buy Window Start]], NOW()&lt;=tbl_MTG_Set[[#This Row],[Buy Window End]])</f>
        <v/>
      </c>
      <c r="O657" s="19">
        <f>_xlfn.xlookup(tbl_MTG_Set[[#This Row],[Type Name]], tbl_MTG_Set_Type[Set Type], tbl_MTG_Set_Type[Heavy Printing Window Month Start], "(Set Type not found)", 0, 1)</f>
        <v/>
      </c>
      <c r="P657" s="28">
        <f>tbl_MTG_Set[[#This Row],[Released On]]+tbl_MTG_Set[[#This Row],[Heavy Printing Window Month Start]]*365.25/12</f>
        <v/>
      </c>
      <c r="Q657" s="19">
        <f>_xlfn.xlookup(tbl_MTG_Set[[#This Row],[Type Name]], tbl_MTG_Set_Type[Set Type], tbl_MTG_Set_Type[Heavy Printing Window Month End], "(Set Type not found)", 0, 1)</f>
        <v/>
      </c>
      <c r="R657" s="28">
        <f>tbl_MTG_Set[[#This Row],[Released On]]+tbl_MTG_Set[[#This Row],[Heavy Printing Window Month End]]*365.25/12</f>
        <v/>
      </c>
      <c r="S657" s="28">
        <f>AND(NOW()&gt;=tbl_MTG_Set[[#This Row],[Heavy Printing Window Start]], NOW()&lt;=tbl_MTG_Set[[#This Row],[Heavy Printing Window End]])</f>
        <v/>
      </c>
      <c r="T657" s="19">
        <f>_xlfn.xlookup(tbl_MTG_Set[[#This Row],[Type Name]], tbl_MTG_Set_Type[Set Type], tbl_MTG_Set_Type[Sell Window Month Start], "(Set Type not found)", 0, 1)</f>
        <v/>
      </c>
      <c r="U657" s="28">
        <f>tbl_MTG_Set[[#This Row],[Released On]]+tbl_MTG_Set[[#This Row],[Sell Window Month Start]]*365.25/12</f>
        <v/>
      </c>
      <c r="V657" s="19">
        <f>_xlfn.xlookup(tbl_MTG_Set[[#This Row],[Type Name]], tbl_MTG_Set_Type[Set Type], tbl_MTG_Set_Type[Sell Window Month End], "(Set Type not found)", 0, 1)</f>
        <v/>
      </c>
      <c r="W657" s="28">
        <f>tbl_MTG_Set[[#This Row],[Released On]]+tbl_MTG_Set[[#This Row],[Sell Window Month End]]*365.25/12</f>
        <v/>
      </c>
      <c r="X657" s="28">
        <f>AND(NOW()&gt;=tbl_MTG_Set[[#This Row],[Sell Window Start]], NOW()&lt;=tbl_MTG_Set[[#This Row],[Sell Window End]])</f>
        <v/>
      </c>
      <c r="AG657" s="23" t="n"/>
      <c r="AH657" s="23" t="n"/>
      <c r="AJ657" s="23">
        <f t="array" ref="AJ657:AJ657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657" s="23">
        <f t="array" ref="AK657:AK657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657" s="24">
        <f>_xlfn.xlookup(tbl_MTG_Set[[#This Row],[Play Booster Box Product Id]], tbl_Product[Product Id], tbl_Product[Pack Size])</f>
        <v/>
      </c>
      <c r="AM657" s="23">
        <f>(tbl_MTG_Set[[#This Row],[Play Booster Box Cost]]+v_Item_Shipping_Cost_In)/tbl_MTG_Set[[#This Row],[Play Booster Box Size]]</f>
        <v/>
      </c>
      <c r="AN657" s="23" t="n"/>
      <c r="AO657" s="23" t="n"/>
      <c r="AP657" s="23" t="n"/>
      <c r="AQ657" s="23" t="n"/>
      <c r="AT657" s="23">
        <f>tbl_MTG_Set[[#This Row],[Play Booster Sell Price CardMarket]]*tbl_MTG_Set[[#This Row],[Play Booster Expected Market Value]]/tbl_MTG_Set[[#This Row],[Play Boost Sealed Market Value]]</f>
        <v/>
      </c>
    </row>
    <row r="658" ht="15" customHeight="1" s="20">
      <c r="A658" s="19" t="n">
        <v>337</v>
      </c>
      <c r="B658" s="19" t="inlineStr">
        <is>
          <t>Modern Horizons 2 Art Series AMH2</t>
        </is>
      </c>
      <c r="C658" s="19" t="n">
        <v>162</v>
      </c>
      <c r="D658" s="28" t="n">
        <v>44365</v>
      </c>
      <c r="F658" s="19" t="inlineStr">
        <is>
          <t>en es fr de it pt ja ko ru 汉语 漢語</t>
        </is>
      </c>
      <c r="G658" s="19" t="n">
        <v>620</v>
      </c>
      <c r="H658" s="19">
        <f>MONTH(NOW())+12*YEAR(NOW())-MONTH(tbl_MTG_Set[[#This Row],[Released On]])-12*YEAR(tbl_MTG_Set[[#This Row],[Released On]])</f>
        <v/>
      </c>
      <c r="I658" s="19">
        <f>_xlfn.xlookup(tbl_MTG_Set[[#This Row],[Type Name]], tbl_MTG_Set_Type[Set Type], tbl_MTG_Set_Type[Index], "(Set Type not found)")</f>
        <v/>
      </c>
      <c r="J658" s="19">
        <f>_xlfn.xlookup(tbl_MTG_Set[[#This Row],[Type Name]], tbl_MTG_Set_Type[Set Type], tbl_MTG_Set_Type[Buy Window Month Start], "(Set Type not found)")</f>
        <v/>
      </c>
      <c r="K658" s="28">
        <f>tbl_MTG_Set[[#This Row],[Released On]]+tbl_MTG_Set[[#This Row],[Buy Window Month Start]]*365.25/12</f>
        <v/>
      </c>
      <c r="L658" s="19">
        <f>_xlfn.xlookup(tbl_MTG_Set[[#This Row],[Type Name]], tbl_MTG_Set_Type[Set Type], tbl_MTG_Set_Type[Buy Window Month End], "(Set Type not found)", 0, 1)</f>
        <v/>
      </c>
      <c r="M658" s="28">
        <f>tbl_MTG_Set[[#This Row],[Released On]]+tbl_MTG_Set[[#This Row],[Buy Window Month End]]*365.25/12</f>
        <v/>
      </c>
      <c r="N658" s="28">
        <f>AND(NOW()&gt;=tbl_MTG_Set[[#This Row],[Buy Window Start]], NOW()&lt;=tbl_MTG_Set[[#This Row],[Buy Window End]])</f>
        <v/>
      </c>
      <c r="O658" s="19">
        <f>_xlfn.xlookup(tbl_MTG_Set[[#This Row],[Type Name]], tbl_MTG_Set_Type[Set Type], tbl_MTG_Set_Type[Heavy Printing Window Month Start], "(Set Type not found)", 0, 1)</f>
        <v/>
      </c>
      <c r="P658" s="28">
        <f>tbl_MTG_Set[[#This Row],[Released On]]+tbl_MTG_Set[[#This Row],[Heavy Printing Window Month Start]]*365.25/12</f>
        <v/>
      </c>
      <c r="Q658" s="19">
        <f>_xlfn.xlookup(tbl_MTG_Set[[#This Row],[Type Name]], tbl_MTG_Set_Type[Set Type], tbl_MTG_Set_Type[Heavy Printing Window Month End], "(Set Type not found)", 0, 1)</f>
        <v/>
      </c>
      <c r="R658" s="28">
        <f>tbl_MTG_Set[[#This Row],[Released On]]+tbl_MTG_Set[[#This Row],[Heavy Printing Window Month End]]*365.25/12</f>
        <v/>
      </c>
      <c r="S658" s="28">
        <f>AND(NOW()&gt;=tbl_MTG_Set[[#This Row],[Heavy Printing Window Start]], NOW()&lt;=tbl_MTG_Set[[#This Row],[Heavy Printing Window End]])</f>
        <v/>
      </c>
      <c r="T658" s="19">
        <f>_xlfn.xlookup(tbl_MTG_Set[[#This Row],[Type Name]], tbl_MTG_Set_Type[Set Type], tbl_MTG_Set_Type[Sell Window Month Start], "(Set Type not found)", 0, 1)</f>
        <v/>
      </c>
      <c r="U658" s="28">
        <f>tbl_MTG_Set[[#This Row],[Released On]]+tbl_MTG_Set[[#This Row],[Sell Window Month Start]]*365.25/12</f>
        <v/>
      </c>
      <c r="V658" s="19">
        <f>_xlfn.xlookup(tbl_MTG_Set[[#This Row],[Type Name]], tbl_MTG_Set_Type[Set Type], tbl_MTG_Set_Type[Sell Window Month End], "(Set Type not found)", 0, 1)</f>
        <v/>
      </c>
      <c r="W658" s="28">
        <f>tbl_MTG_Set[[#This Row],[Released On]]+tbl_MTG_Set[[#This Row],[Sell Window Month End]]*365.25/12</f>
        <v/>
      </c>
      <c r="X658" s="28">
        <f>AND(NOW()&gt;=tbl_MTG_Set[[#This Row],[Sell Window Start]], NOW()&lt;=tbl_MTG_Set[[#This Row],[Sell Window End]])</f>
        <v/>
      </c>
      <c r="AG658" s="23" t="n"/>
      <c r="AH658" s="23" t="n"/>
      <c r="AJ658" s="23">
        <f t="array" ref="AJ658:AJ658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658" s="23">
        <f t="array" ref="AK658:AK658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658" s="24">
        <f>_xlfn.xlookup(tbl_MTG_Set[[#This Row],[Play Booster Box Product Id]], tbl_Product[Product Id], tbl_Product[Pack Size])</f>
        <v/>
      </c>
      <c r="AM658" s="23">
        <f>(tbl_MTG_Set[[#This Row],[Play Booster Box Cost]]+v_Item_Shipping_Cost_In)/tbl_MTG_Set[[#This Row],[Play Booster Box Size]]</f>
        <v/>
      </c>
      <c r="AN658" s="23" t="n"/>
      <c r="AO658" s="23" t="n"/>
      <c r="AP658" s="23" t="n"/>
      <c r="AQ658" s="23" t="n"/>
      <c r="AT658" s="23">
        <f>tbl_MTG_Set[[#This Row],[Play Booster Sell Price CardMarket]]*tbl_MTG_Set[[#This Row],[Play Booster Expected Market Value]]/tbl_MTG_Set[[#This Row],[Play Boost Sealed Market Value]]</f>
        <v/>
      </c>
    </row>
    <row r="659" ht="15" customHeight="1" s="20">
      <c r="A659" s="19" t="n">
        <v>90</v>
      </c>
      <c r="B659" s="19" t="inlineStr">
        <is>
          <t>Bloomburrow BLB</t>
        </is>
      </c>
      <c r="C659" s="19" t="n">
        <v>398</v>
      </c>
      <c r="D659" s="28" t="n">
        <v>45506</v>
      </c>
      <c r="E659" s="19" t="inlineStr">
        <is>
          <t>Standard Expansion</t>
        </is>
      </c>
      <c r="F659" s="19" t="inlineStr">
        <is>
          <t>en es fr de it pt ja ko ru 汉语 漢語</t>
        </is>
      </c>
      <c r="G659" s="19" t="n">
        <v>126</v>
      </c>
      <c r="H659" s="19">
        <f>MONTH(NOW())+12*YEAR(NOW())-MONTH(tbl_MTG_Set[[#This Row],[Released On]])-12*YEAR(tbl_MTG_Set[[#This Row],[Released On]])</f>
        <v/>
      </c>
      <c r="I659" s="19">
        <f>_xlfn.xlookup(tbl_MTG_Set[[#This Row],[Type Name]], tbl_MTG_Set_Type[Set Type], tbl_MTG_Set_Type[Index], "(Set Type not found)")</f>
        <v/>
      </c>
      <c r="J659" s="19">
        <f>_xlfn.xlookup(tbl_MTG_Set[[#This Row],[Type Name]], tbl_MTG_Set_Type[Set Type], tbl_MTG_Set_Type[Buy Window Month Start], "(Set Type not found)")</f>
        <v/>
      </c>
      <c r="K659" s="28">
        <f>tbl_MTG_Set[[#This Row],[Released On]]+tbl_MTG_Set[[#This Row],[Buy Window Month Start]]*365.25/12</f>
        <v/>
      </c>
      <c r="L659" s="19">
        <f>_xlfn.xlookup(tbl_MTG_Set[[#This Row],[Type Name]], tbl_MTG_Set_Type[Set Type], tbl_MTG_Set_Type[Buy Window Month End], "(Set Type not found)", 0, 1)</f>
        <v/>
      </c>
      <c r="M659" s="28">
        <f>tbl_MTG_Set[[#This Row],[Released On]]+tbl_MTG_Set[[#This Row],[Buy Window Month End]]*365.25/12</f>
        <v/>
      </c>
      <c r="N659" s="28">
        <f>AND(NOW()&gt;=tbl_MTG_Set[[#This Row],[Buy Window Start]], NOW()&lt;=tbl_MTG_Set[[#This Row],[Buy Window End]])</f>
        <v/>
      </c>
      <c r="O659" s="19">
        <f>_xlfn.xlookup(tbl_MTG_Set[[#This Row],[Type Name]], tbl_MTG_Set_Type[Set Type], tbl_MTG_Set_Type[Heavy Printing Window Month Start], "(Set Type not found)", 0, 1)</f>
        <v/>
      </c>
      <c r="P659" s="28">
        <f>tbl_MTG_Set[[#This Row],[Released On]]+tbl_MTG_Set[[#This Row],[Heavy Printing Window Month Start]]*365.25/12</f>
        <v/>
      </c>
      <c r="Q659" s="19">
        <f>_xlfn.xlookup(tbl_MTG_Set[[#This Row],[Type Name]], tbl_MTG_Set_Type[Set Type], tbl_MTG_Set_Type[Heavy Printing Window Month End], "(Set Type not found)", 0, 1)</f>
        <v/>
      </c>
      <c r="R659" s="28">
        <f>tbl_MTG_Set[[#This Row],[Released On]]+tbl_MTG_Set[[#This Row],[Heavy Printing Window Month End]]*365.25/12</f>
        <v/>
      </c>
      <c r="S659" s="28">
        <f>AND(NOW()&gt;=tbl_MTG_Set[[#This Row],[Heavy Printing Window Start]], NOW()&lt;=tbl_MTG_Set[[#This Row],[Heavy Printing Window End]])</f>
        <v/>
      </c>
      <c r="T659" s="19">
        <f>_xlfn.xlookup(tbl_MTG_Set[[#This Row],[Type Name]], tbl_MTG_Set_Type[Set Type], tbl_MTG_Set_Type[Sell Window Month Start], "(Set Type not found)", 0, 1)</f>
        <v/>
      </c>
      <c r="U659" s="28">
        <f>tbl_MTG_Set[[#This Row],[Released On]]+tbl_MTG_Set[[#This Row],[Sell Window Month Start]]*365.25/12</f>
        <v/>
      </c>
      <c r="V659" s="19">
        <f>_xlfn.xlookup(tbl_MTG_Set[[#This Row],[Type Name]], tbl_MTG_Set_Type[Set Type], tbl_MTG_Set_Type[Sell Window Month End], "(Set Type not found)", 0, 1)</f>
        <v/>
      </c>
      <c r="W659" s="28">
        <f>tbl_MTG_Set[[#This Row],[Released On]]+tbl_MTG_Set[[#This Row],[Sell Window Month End]]*365.25/12</f>
        <v/>
      </c>
      <c r="X659" s="28">
        <f>AND(NOW()&gt;=tbl_MTG_Set[[#This Row],[Sell Window Start]], NOW()&lt;=tbl_MTG_Set[[#This Row],[Sell Window End]])</f>
        <v/>
      </c>
      <c r="Y659" s="23">
        <f>20*6+8</f>
        <v/>
      </c>
      <c r="Z659" s="23" t="n">
        <v>133</v>
      </c>
      <c r="AD659" s="23">
        <f>(Y659+96/20)/36</f>
        <v/>
      </c>
      <c r="AE659" s="23">
        <f>(Z659+96/20)/36</f>
        <v/>
      </c>
      <c r="AG659" s="23" t="n"/>
      <c r="AH659" s="23" t="n"/>
      <c r="AI659" s="24" t="n">
        <v>79</v>
      </c>
      <c r="AJ659" s="23">
        <f t="array" ref="AJ659:AJ659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659" s="23">
        <f t="array" ref="AK659:AK659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659" s="24">
        <f>_xlfn.xlookup(tbl_MTG_Set[[#This Row],[Play Booster Box Product Id]], tbl_Product[Product Id], tbl_Product[Pack Size])</f>
        <v/>
      </c>
      <c r="AM659" s="23">
        <f>(tbl_MTG_Set[[#This Row],[Play Booster Box Cost]]+v_Item_Shipping_Cost_In)/tbl_MTG_Set[[#This Row],[Play Booster Box Size]]</f>
        <v/>
      </c>
      <c r="AN659" s="23" t="n">
        <v>6</v>
      </c>
      <c r="AO659" s="23" t="n">
        <v>6</v>
      </c>
      <c r="AP659" s="23">
        <f>IF(ISERROR(tbl_MTG_Set[[#This Row],[Play Booster Sell Price CardMarket]]-tbl_MTG_Set[[#This Row],[Play Booster Cost]]-v_Item_Shipping_Cost_Out), -999, tbl_MTG_Set[[#This Row],[Play Booster Sell Price CardMarket]]-tbl_MTG_Set[[#This Row],[Play Booster Cost]]-v_Item_Shipping_Cost_Out)</f>
        <v/>
      </c>
      <c r="AQ659" s="19" t="inlineStr">
        <is>
          <t>https://www.mtgstocks.com/sets/1906-bloomburrow#ev</t>
        </is>
      </c>
      <c r="AT659" s="23">
        <f>tbl_MTG_Set[[#This Row],[Play Booster Sell Price CardMarket]]*tbl_MTG_Set[[#This Row],[Play Booster Expected Market Value]]/tbl_MTG_Set[[#This Row],[Play Boost Sealed Market Value]]</f>
        <v/>
      </c>
    </row>
    <row r="660" ht="15" customHeight="1" s="20">
      <c r="A660" s="19" t="n">
        <v>338</v>
      </c>
      <c r="B660" s="19" t="inlineStr">
        <is>
          <t>Modern Horizons 2 Minigames MMH2</t>
        </is>
      </c>
      <c r="C660" s="19" t="n">
        <v>5</v>
      </c>
      <c r="D660" s="28" t="n">
        <v>44365</v>
      </c>
      <c r="F660" s="19" t="inlineStr">
        <is>
          <t>en es fr de it pt ja ko ru 汉语 漢語</t>
        </is>
      </c>
      <c r="G660" s="19" t="n">
        <v>622</v>
      </c>
      <c r="H660" s="19">
        <f>MONTH(NOW())+12*YEAR(NOW())-MONTH(tbl_MTG_Set[[#This Row],[Released On]])-12*YEAR(tbl_MTG_Set[[#This Row],[Released On]])</f>
        <v/>
      </c>
      <c r="I660" s="19">
        <f>_xlfn.xlookup(tbl_MTG_Set[[#This Row],[Type Name]], tbl_MTG_Set_Type[Set Type], tbl_MTG_Set_Type[Index], "(Set Type not found)")</f>
        <v/>
      </c>
      <c r="J660" s="19">
        <f>_xlfn.xlookup(tbl_MTG_Set[[#This Row],[Type Name]], tbl_MTG_Set_Type[Set Type], tbl_MTG_Set_Type[Buy Window Month Start], "(Set Type not found)")</f>
        <v/>
      </c>
      <c r="K660" s="28">
        <f>tbl_MTG_Set[[#This Row],[Released On]]+tbl_MTG_Set[[#This Row],[Buy Window Month Start]]*365.25/12</f>
        <v/>
      </c>
      <c r="L660" s="19">
        <f>_xlfn.xlookup(tbl_MTG_Set[[#This Row],[Type Name]], tbl_MTG_Set_Type[Set Type], tbl_MTG_Set_Type[Buy Window Month End], "(Set Type not found)", 0, 1)</f>
        <v/>
      </c>
      <c r="M660" s="28">
        <f>tbl_MTG_Set[[#This Row],[Released On]]+tbl_MTG_Set[[#This Row],[Buy Window Month End]]*365.25/12</f>
        <v/>
      </c>
      <c r="N660" s="28">
        <f>AND(NOW()&gt;=tbl_MTG_Set[[#This Row],[Buy Window Start]], NOW()&lt;=tbl_MTG_Set[[#This Row],[Buy Window End]])</f>
        <v/>
      </c>
      <c r="O660" s="19">
        <f>_xlfn.xlookup(tbl_MTG_Set[[#This Row],[Type Name]], tbl_MTG_Set_Type[Set Type], tbl_MTG_Set_Type[Heavy Printing Window Month Start], "(Set Type not found)", 0, 1)</f>
        <v/>
      </c>
      <c r="P660" s="28">
        <f>tbl_MTG_Set[[#This Row],[Released On]]+tbl_MTG_Set[[#This Row],[Heavy Printing Window Month Start]]*365.25/12</f>
        <v/>
      </c>
      <c r="Q660" s="19">
        <f>_xlfn.xlookup(tbl_MTG_Set[[#This Row],[Type Name]], tbl_MTG_Set_Type[Set Type], tbl_MTG_Set_Type[Heavy Printing Window Month End], "(Set Type not found)", 0, 1)</f>
        <v/>
      </c>
      <c r="R660" s="28">
        <f>tbl_MTG_Set[[#This Row],[Released On]]+tbl_MTG_Set[[#This Row],[Heavy Printing Window Month End]]*365.25/12</f>
        <v/>
      </c>
      <c r="S660" s="28">
        <f>AND(NOW()&gt;=tbl_MTG_Set[[#This Row],[Heavy Printing Window Start]], NOW()&lt;=tbl_MTG_Set[[#This Row],[Heavy Printing Window End]])</f>
        <v/>
      </c>
      <c r="T660" s="19">
        <f>_xlfn.xlookup(tbl_MTG_Set[[#This Row],[Type Name]], tbl_MTG_Set_Type[Set Type], tbl_MTG_Set_Type[Sell Window Month Start], "(Set Type not found)", 0, 1)</f>
        <v/>
      </c>
      <c r="U660" s="28">
        <f>tbl_MTG_Set[[#This Row],[Released On]]+tbl_MTG_Set[[#This Row],[Sell Window Month Start]]*365.25/12</f>
        <v/>
      </c>
      <c r="V660" s="19">
        <f>_xlfn.xlookup(tbl_MTG_Set[[#This Row],[Type Name]], tbl_MTG_Set_Type[Set Type], tbl_MTG_Set_Type[Sell Window Month End], "(Set Type not found)", 0, 1)</f>
        <v/>
      </c>
      <c r="W660" s="28">
        <f>tbl_MTG_Set[[#This Row],[Released On]]+tbl_MTG_Set[[#This Row],[Sell Window Month End]]*365.25/12</f>
        <v/>
      </c>
      <c r="X660" s="28">
        <f>AND(NOW()&gt;=tbl_MTG_Set[[#This Row],[Sell Window Start]], NOW()&lt;=tbl_MTG_Set[[#This Row],[Sell Window End]])</f>
        <v/>
      </c>
      <c r="AG660" s="23" t="n"/>
      <c r="AH660" s="23" t="n"/>
      <c r="AJ660" s="23">
        <f t="array" ref="AJ660:AJ660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660" s="23">
        <f t="array" ref="AK660:AK660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660" s="24">
        <f>_xlfn.xlookup(tbl_MTG_Set[[#This Row],[Play Booster Box Product Id]], tbl_Product[Product Id], tbl_Product[Pack Size])</f>
        <v/>
      </c>
      <c r="AM660" s="23">
        <f>(tbl_MTG_Set[[#This Row],[Play Booster Box Cost]]+v_Item_Shipping_Cost_In)/tbl_MTG_Set[[#This Row],[Play Booster Box Size]]</f>
        <v/>
      </c>
      <c r="AN660" s="23" t="n"/>
      <c r="AO660" s="23" t="n"/>
      <c r="AP660" s="23" t="n"/>
      <c r="AQ660" s="23" t="n"/>
      <c r="AT660" s="23">
        <f>tbl_MTG_Set[[#This Row],[Play Booster Sell Price CardMarket]]*tbl_MTG_Set[[#This Row],[Play Booster Expected Market Value]]/tbl_MTG_Set[[#This Row],[Play Boost Sealed Market Value]]</f>
        <v/>
      </c>
    </row>
    <row r="661" ht="15" customHeight="1" s="20">
      <c r="A661" s="19" t="n">
        <v>335</v>
      </c>
      <c r="B661" s="19" t="inlineStr">
        <is>
          <t>Modern Horizons 2 Promos PMH2</t>
        </is>
      </c>
      <c r="C661" s="19" t="n">
        <v>86</v>
      </c>
      <c r="D661" s="28" t="n">
        <v>44365</v>
      </c>
      <c r="F661" s="19" t="inlineStr">
        <is>
          <t>en es fr de it pt ja ko ru 汉语 漢語</t>
        </is>
      </c>
      <c r="G661" s="19" t="n">
        <v>616</v>
      </c>
      <c r="H661" s="19">
        <f>MONTH(NOW())+12*YEAR(NOW())-MONTH(tbl_MTG_Set[[#This Row],[Released On]])-12*YEAR(tbl_MTG_Set[[#This Row],[Released On]])</f>
        <v/>
      </c>
      <c r="I661" s="19">
        <f>_xlfn.xlookup(tbl_MTG_Set[[#This Row],[Type Name]], tbl_MTG_Set_Type[Set Type], tbl_MTG_Set_Type[Index], "(Set Type not found)")</f>
        <v/>
      </c>
      <c r="J661" s="19">
        <f>_xlfn.xlookup(tbl_MTG_Set[[#This Row],[Type Name]], tbl_MTG_Set_Type[Set Type], tbl_MTG_Set_Type[Buy Window Month Start], "(Set Type not found)")</f>
        <v/>
      </c>
      <c r="K661" s="28">
        <f>tbl_MTG_Set[[#This Row],[Released On]]+tbl_MTG_Set[[#This Row],[Buy Window Month Start]]*365.25/12</f>
        <v/>
      </c>
      <c r="L661" s="19">
        <f>_xlfn.xlookup(tbl_MTG_Set[[#This Row],[Type Name]], tbl_MTG_Set_Type[Set Type], tbl_MTG_Set_Type[Buy Window Month End], "(Set Type not found)", 0, 1)</f>
        <v/>
      </c>
      <c r="M661" s="28">
        <f>tbl_MTG_Set[[#This Row],[Released On]]+tbl_MTG_Set[[#This Row],[Buy Window Month End]]*365.25/12</f>
        <v/>
      </c>
      <c r="N661" s="28">
        <f>AND(NOW()&gt;=tbl_MTG_Set[[#This Row],[Buy Window Start]], NOW()&lt;=tbl_MTG_Set[[#This Row],[Buy Window End]])</f>
        <v/>
      </c>
      <c r="O661" s="19">
        <f>_xlfn.xlookup(tbl_MTG_Set[[#This Row],[Type Name]], tbl_MTG_Set_Type[Set Type], tbl_MTG_Set_Type[Heavy Printing Window Month Start], "(Set Type not found)", 0, 1)</f>
        <v/>
      </c>
      <c r="P661" s="28">
        <f>tbl_MTG_Set[[#This Row],[Released On]]+tbl_MTG_Set[[#This Row],[Heavy Printing Window Month Start]]*365.25/12</f>
        <v/>
      </c>
      <c r="Q661" s="19">
        <f>_xlfn.xlookup(tbl_MTG_Set[[#This Row],[Type Name]], tbl_MTG_Set_Type[Set Type], tbl_MTG_Set_Type[Heavy Printing Window Month End], "(Set Type not found)", 0, 1)</f>
        <v/>
      </c>
      <c r="R661" s="28">
        <f>tbl_MTG_Set[[#This Row],[Released On]]+tbl_MTG_Set[[#This Row],[Heavy Printing Window Month End]]*365.25/12</f>
        <v/>
      </c>
      <c r="S661" s="28">
        <f>AND(NOW()&gt;=tbl_MTG_Set[[#This Row],[Heavy Printing Window Start]], NOW()&lt;=tbl_MTG_Set[[#This Row],[Heavy Printing Window End]])</f>
        <v/>
      </c>
      <c r="T661" s="19">
        <f>_xlfn.xlookup(tbl_MTG_Set[[#This Row],[Type Name]], tbl_MTG_Set_Type[Set Type], tbl_MTG_Set_Type[Sell Window Month Start], "(Set Type not found)", 0, 1)</f>
        <v/>
      </c>
      <c r="U661" s="28">
        <f>tbl_MTG_Set[[#This Row],[Released On]]+tbl_MTG_Set[[#This Row],[Sell Window Month Start]]*365.25/12</f>
        <v/>
      </c>
      <c r="V661" s="19">
        <f>_xlfn.xlookup(tbl_MTG_Set[[#This Row],[Type Name]], tbl_MTG_Set_Type[Set Type], tbl_MTG_Set_Type[Sell Window Month End], "(Set Type not found)", 0, 1)</f>
        <v/>
      </c>
      <c r="W661" s="28">
        <f>tbl_MTG_Set[[#This Row],[Released On]]+tbl_MTG_Set[[#This Row],[Sell Window Month End]]*365.25/12</f>
        <v/>
      </c>
      <c r="X661" s="28">
        <f>AND(NOW()&gt;=tbl_MTG_Set[[#This Row],[Sell Window Start]], NOW()&lt;=tbl_MTG_Set[[#This Row],[Sell Window End]])</f>
        <v/>
      </c>
      <c r="AG661" s="23" t="n"/>
      <c r="AH661" s="23" t="n"/>
      <c r="AJ661" s="23">
        <f t="array" ref="AJ661:AJ661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661" s="23">
        <f t="array" ref="AK661:AK661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661" s="24">
        <f>_xlfn.xlookup(tbl_MTG_Set[[#This Row],[Play Booster Box Product Id]], tbl_Product[Product Id], tbl_Product[Pack Size])</f>
        <v/>
      </c>
      <c r="AM661" s="23">
        <f>(tbl_MTG_Set[[#This Row],[Play Booster Box Cost]]+v_Item_Shipping_Cost_In)/tbl_MTG_Set[[#This Row],[Play Booster Box Size]]</f>
        <v/>
      </c>
      <c r="AN661" s="23" t="n"/>
      <c r="AO661" s="23" t="n"/>
      <c r="AP661" s="23" t="n"/>
      <c r="AQ661" s="23" t="n"/>
      <c r="AT661" s="23">
        <f>tbl_MTG_Set[[#This Row],[Play Booster Sell Price CardMarket]]*tbl_MTG_Set[[#This Row],[Play Booster Expected Market Value]]/tbl_MTG_Set[[#This Row],[Play Boost Sealed Market Value]]</f>
        <v/>
      </c>
    </row>
    <row r="662" ht="15" customHeight="1" s="20">
      <c r="A662" s="19" t="n">
        <v>109</v>
      </c>
      <c r="B662" s="19" t="inlineStr">
        <is>
          <t>Modern Horizons 2 Timeshifts H2R</t>
        </is>
      </c>
      <c r="C662" s="19" t="n">
        <v>16</v>
      </c>
      <c r="D662" s="28" t="n">
        <v>45450</v>
      </c>
      <c r="E662" s="19" t="inlineStr">
        <is>
          <t>Modern Horizons</t>
        </is>
      </c>
      <c r="F662" s="19" t="inlineStr">
        <is>
          <t>en es fr de it pt ja ko ru 汉语 漢語</t>
        </is>
      </c>
      <c r="G662" s="19" t="n">
        <v>164</v>
      </c>
      <c r="H662" s="19">
        <f>MONTH(NOW())+12*YEAR(NOW())-MONTH(tbl_MTG_Set[[#This Row],[Released On]])-12*YEAR(tbl_MTG_Set[[#This Row],[Released On]])</f>
        <v/>
      </c>
      <c r="I662" s="19">
        <f>_xlfn.xlookup(tbl_MTG_Set[[#This Row],[Type Name]], tbl_MTG_Set_Type[Set Type], tbl_MTG_Set_Type[Index], "(Set Type not found)")</f>
        <v/>
      </c>
      <c r="J662" s="19">
        <f>_xlfn.xlookup(tbl_MTG_Set[[#This Row],[Type Name]], tbl_MTG_Set_Type[Set Type], tbl_MTG_Set_Type[Buy Window Month Start], "(Set Type not found)")</f>
        <v/>
      </c>
      <c r="K662" s="28">
        <f>tbl_MTG_Set[[#This Row],[Released On]]+tbl_MTG_Set[[#This Row],[Buy Window Month Start]]*365.25/12</f>
        <v/>
      </c>
      <c r="L662" s="19">
        <f>_xlfn.xlookup(tbl_MTG_Set[[#This Row],[Type Name]], tbl_MTG_Set_Type[Set Type], tbl_MTG_Set_Type[Buy Window Month End], "(Set Type not found)", 0, 1)</f>
        <v/>
      </c>
      <c r="M662" s="28">
        <f>tbl_MTG_Set[[#This Row],[Released On]]+tbl_MTG_Set[[#This Row],[Buy Window Month End]]*365.25/12</f>
        <v/>
      </c>
      <c r="N662" s="28">
        <f>AND(NOW()&gt;=tbl_MTG_Set[[#This Row],[Buy Window Start]], NOW()&lt;=tbl_MTG_Set[[#This Row],[Buy Window End]])</f>
        <v/>
      </c>
      <c r="O662" s="19">
        <f>_xlfn.xlookup(tbl_MTG_Set[[#This Row],[Type Name]], tbl_MTG_Set_Type[Set Type], tbl_MTG_Set_Type[Heavy Printing Window Month Start], "(Set Type not found)", 0, 1)</f>
        <v/>
      </c>
      <c r="P662" s="28">
        <f>tbl_MTG_Set[[#This Row],[Released On]]+tbl_MTG_Set[[#This Row],[Heavy Printing Window Month Start]]*365.25/12</f>
        <v/>
      </c>
      <c r="Q662" s="19">
        <f>_xlfn.xlookup(tbl_MTG_Set[[#This Row],[Type Name]], tbl_MTG_Set_Type[Set Type], tbl_MTG_Set_Type[Heavy Printing Window Month End], "(Set Type not found)", 0, 1)</f>
        <v/>
      </c>
      <c r="R662" s="28">
        <f>tbl_MTG_Set[[#This Row],[Released On]]+tbl_MTG_Set[[#This Row],[Heavy Printing Window Month End]]*365.25/12</f>
        <v/>
      </c>
      <c r="S662" s="28">
        <f>AND(NOW()&gt;=tbl_MTG_Set[[#This Row],[Heavy Printing Window Start]], NOW()&lt;=tbl_MTG_Set[[#This Row],[Heavy Printing Window End]])</f>
        <v/>
      </c>
      <c r="T662" s="19">
        <f>_xlfn.xlookup(tbl_MTG_Set[[#This Row],[Type Name]], tbl_MTG_Set_Type[Set Type], tbl_MTG_Set_Type[Sell Window Month Start], "(Set Type not found)", 0, 1)</f>
        <v/>
      </c>
      <c r="U662" s="28">
        <f>tbl_MTG_Set[[#This Row],[Released On]]+tbl_MTG_Set[[#This Row],[Sell Window Month Start]]*365.25/12</f>
        <v/>
      </c>
      <c r="V662" s="19">
        <f>_xlfn.xlookup(tbl_MTG_Set[[#This Row],[Type Name]], tbl_MTG_Set_Type[Set Type], tbl_MTG_Set_Type[Sell Window Month End], "(Set Type not found)", 0, 1)</f>
        <v/>
      </c>
      <c r="W662" s="28">
        <f>tbl_MTG_Set[[#This Row],[Released On]]+tbl_MTG_Set[[#This Row],[Sell Window Month End]]*365.25/12</f>
        <v/>
      </c>
      <c r="X662" s="28">
        <f>AND(NOW()&gt;=tbl_MTG_Set[[#This Row],[Sell Window Start]], NOW()&lt;=tbl_MTG_Set[[#This Row],[Sell Window End]])</f>
        <v/>
      </c>
      <c r="AG662" s="23" t="n"/>
      <c r="AH662" s="23" t="n"/>
      <c r="AJ662" s="23">
        <f t="array" ref="AJ662:AJ662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662" s="23">
        <f t="array" ref="AK662:AK662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662" s="24">
        <f>_xlfn.xlookup(tbl_MTG_Set[[#This Row],[Play Booster Box Product Id]], tbl_Product[Product Id], tbl_Product[Pack Size])</f>
        <v/>
      </c>
      <c r="AM662" s="23">
        <f>(tbl_MTG_Set[[#This Row],[Play Booster Box Cost]]+v_Item_Shipping_Cost_In)/tbl_MTG_Set[[#This Row],[Play Booster Box Size]]</f>
        <v/>
      </c>
      <c r="AN662" s="23" t="n"/>
      <c r="AO662" s="23" t="n"/>
      <c r="AP662" s="23" t="n"/>
      <c r="AQ662" s="23" t="n"/>
      <c r="AT662" s="23">
        <f>tbl_MTG_Set[[#This Row],[Play Booster Sell Price CardMarket]]*tbl_MTG_Set[[#This Row],[Play Booster Expected Market Value]]/tbl_MTG_Set[[#This Row],[Play Boost Sealed Market Value]]</f>
        <v/>
      </c>
    </row>
    <row r="663" ht="15" customHeight="1" s="20">
      <c r="A663" s="19" t="n">
        <v>336</v>
      </c>
      <c r="B663" s="19" t="inlineStr">
        <is>
          <t>Modern Horizons 2 Tokens TMH2</t>
        </is>
      </c>
      <c r="C663" s="19" t="n">
        <v>21</v>
      </c>
      <c r="D663" s="28" t="n">
        <v>44365</v>
      </c>
      <c r="F663" s="19" t="inlineStr">
        <is>
          <t>en es fr de it pt ja ko ru 汉语 漢語</t>
        </is>
      </c>
      <c r="G663" s="19" t="n">
        <v>618</v>
      </c>
      <c r="H663" s="19">
        <f>MONTH(NOW())+12*YEAR(NOW())-MONTH(tbl_MTG_Set[[#This Row],[Released On]])-12*YEAR(tbl_MTG_Set[[#This Row],[Released On]])</f>
        <v/>
      </c>
      <c r="I663" s="19">
        <f>_xlfn.xlookup(tbl_MTG_Set[[#This Row],[Type Name]], tbl_MTG_Set_Type[Set Type], tbl_MTG_Set_Type[Index], "(Set Type not found)")</f>
        <v/>
      </c>
      <c r="J663" s="19">
        <f>_xlfn.xlookup(tbl_MTG_Set[[#This Row],[Type Name]], tbl_MTG_Set_Type[Set Type], tbl_MTG_Set_Type[Buy Window Month Start], "(Set Type not found)")</f>
        <v/>
      </c>
      <c r="K663" s="28">
        <f>tbl_MTG_Set[[#This Row],[Released On]]+tbl_MTG_Set[[#This Row],[Buy Window Month Start]]*365.25/12</f>
        <v/>
      </c>
      <c r="L663" s="19">
        <f>_xlfn.xlookup(tbl_MTG_Set[[#This Row],[Type Name]], tbl_MTG_Set_Type[Set Type], tbl_MTG_Set_Type[Buy Window Month End], "(Set Type not found)", 0, 1)</f>
        <v/>
      </c>
      <c r="M663" s="28">
        <f>tbl_MTG_Set[[#This Row],[Released On]]+tbl_MTG_Set[[#This Row],[Buy Window Month End]]*365.25/12</f>
        <v/>
      </c>
      <c r="N663" s="28">
        <f>AND(NOW()&gt;=tbl_MTG_Set[[#This Row],[Buy Window Start]], NOW()&lt;=tbl_MTG_Set[[#This Row],[Buy Window End]])</f>
        <v/>
      </c>
      <c r="O663" s="19">
        <f>_xlfn.xlookup(tbl_MTG_Set[[#This Row],[Type Name]], tbl_MTG_Set_Type[Set Type], tbl_MTG_Set_Type[Heavy Printing Window Month Start], "(Set Type not found)", 0, 1)</f>
        <v/>
      </c>
      <c r="P663" s="28">
        <f>tbl_MTG_Set[[#This Row],[Released On]]+tbl_MTG_Set[[#This Row],[Heavy Printing Window Month Start]]*365.25/12</f>
        <v/>
      </c>
      <c r="Q663" s="19">
        <f>_xlfn.xlookup(tbl_MTG_Set[[#This Row],[Type Name]], tbl_MTG_Set_Type[Set Type], tbl_MTG_Set_Type[Heavy Printing Window Month End], "(Set Type not found)", 0, 1)</f>
        <v/>
      </c>
      <c r="R663" s="28">
        <f>tbl_MTG_Set[[#This Row],[Released On]]+tbl_MTG_Set[[#This Row],[Heavy Printing Window Month End]]*365.25/12</f>
        <v/>
      </c>
      <c r="S663" s="28">
        <f>AND(NOW()&gt;=tbl_MTG_Set[[#This Row],[Heavy Printing Window Start]], NOW()&lt;=tbl_MTG_Set[[#This Row],[Heavy Printing Window End]])</f>
        <v/>
      </c>
      <c r="T663" s="19">
        <f>_xlfn.xlookup(tbl_MTG_Set[[#This Row],[Type Name]], tbl_MTG_Set_Type[Set Type], tbl_MTG_Set_Type[Sell Window Month Start], "(Set Type not found)", 0, 1)</f>
        <v/>
      </c>
      <c r="U663" s="28">
        <f>tbl_MTG_Set[[#This Row],[Released On]]+tbl_MTG_Set[[#This Row],[Sell Window Month Start]]*365.25/12</f>
        <v/>
      </c>
      <c r="V663" s="19">
        <f>_xlfn.xlookup(tbl_MTG_Set[[#This Row],[Type Name]], tbl_MTG_Set_Type[Set Type], tbl_MTG_Set_Type[Sell Window Month End], "(Set Type not found)", 0, 1)</f>
        <v/>
      </c>
      <c r="W663" s="28">
        <f>tbl_MTG_Set[[#This Row],[Released On]]+tbl_MTG_Set[[#This Row],[Sell Window Month End]]*365.25/12</f>
        <v/>
      </c>
      <c r="X663" s="28">
        <f>AND(NOW()&gt;=tbl_MTG_Set[[#This Row],[Sell Window Start]], NOW()&lt;=tbl_MTG_Set[[#This Row],[Sell Window End]])</f>
        <v/>
      </c>
      <c r="AG663" s="23" t="n"/>
      <c r="AH663" s="23" t="n"/>
      <c r="AJ663" s="23">
        <f t="array" ref="AJ663:AJ663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663" s="23">
        <f t="array" ref="AK663:AK663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663" s="24">
        <f>_xlfn.xlookup(tbl_MTG_Set[[#This Row],[Play Booster Box Product Id]], tbl_Product[Product Id], tbl_Product[Pack Size])</f>
        <v/>
      </c>
      <c r="AM663" s="23">
        <f>(tbl_MTG_Set[[#This Row],[Play Booster Box Cost]]+v_Item_Shipping_Cost_In)/tbl_MTG_Set[[#This Row],[Play Booster Box Size]]</f>
        <v/>
      </c>
      <c r="AN663" s="23" t="n"/>
      <c r="AO663" s="23" t="n"/>
      <c r="AP663" s="23" t="n"/>
      <c r="AQ663" s="23" t="n"/>
      <c r="AT663" s="23">
        <f>tbl_MTG_Set[[#This Row],[Play Booster Sell Price CardMarket]]*tbl_MTG_Set[[#This Row],[Play Booster Expected Market Value]]/tbl_MTG_Set[[#This Row],[Play Boost Sealed Market Value]]</f>
        <v/>
      </c>
    </row>
    <row r="664" ht="15" customHeight="1" s="20">
      <c r="A664" s="19" t="n">
        <v>108</v>
      </c>
      <c r="B664" s="19" t="inlineStr">
        <is>
          <t>Modern Horizons 3 Art Series AMH3</t>
        </is>
      </c>
      <c r="C664" s="19" t="n">
        <v>54</v>
      </c>
      <c r="D664" s="28" t="n">
        <v>45457</v>
      </c>
      <c r="E664" s="19" t="inlineStr">
        <is>
          <t>Modern Horizons</t>
        </is>
      </c>
      <c r="F664" s="19" t="inlineStr">
        <is>
          <t>en es fr de it pt ja ko ru 汉语 漢語</t>
        </is>
      </c>
      <c r="G664" s="19" t="n">
        <v>162</v>
      </c>
      <c r="H664" s="19">
        <f>MONTH(NOW())+12*YEAR(NOW())-MONTH(tbl_MTG_Set[[#This Row],[Released On]])-12*YEAR(tbl_MTG_Set[[#This Row],[Released On]])</f>
        <v/>
      </c>
      <c r="I664" s="19">
        <f>_xlfn.xlookup(tbl_MTG_Set[[#This Row],[Type Name]], tbl_MTG_Set_Type[Set Type], tbl_MTG_Set_Type[Index], "(Set Type not found)")</f>
        <v/>
      </c>
      <c r="J664" s="19">
        <f>_xlfn.xlookup(tbl_MTG_Set[[#This Row],[Type Name]], tbl_MTG_Set_Type[Set Type], tbl_MTG_Set_Type[Buy Window Month Start], "(Set Type not found)")</f>
        <v/>
      </c>
      <c r="K664" s="28">
        <f>tbl_MTG_Set[[#This Row],[Released On]]+tbl_MTG_Set[[#This Row],[Buy Window Month Start]]*365.25/12</f>
        <v/>
      </c>
      <c r="L664" s="19">
        <f>_xlfn.xlookup(tbl_MTG_Set[[#This Row],[Type Name]], tbl_MTG_Set_Type[Set Type], tbl_MTG_Set_Type[Buy Window Month End], "(Set Type not found)", 0, 1)</f>
        <v/>
      </c>
      <c r="M664" s="28">
        <f>tbl_MTG_Set[[#This Row],[Released On]]+tbl_MTG_Set[[#This Row],[Buy Window Month End]]*365.25/12</f>
        <v/>
      </c>
      <c r="N664" s="28">
        <f>AND(NOW()&gt;=tbl_MTG_Set[[#This Row],[Buy Window Start]], NOW()&lt;=tbl_MTG_Set[[#This Row],[Buy Window End]])</f>
        <v/>
      </c>
      <c r="O664" s="19">
        <f>_xlfn.xlookup(tbl_MTG_Set[[#This Row],[Type Name]], tbl_MTG_Set_Type[Set Type], tbl_MTG_Set_Type[Heavy Printing Window Month Start], "(Set Type not found)", 0, 1)</f>
        <v/>
      </c>
      <c r="P664" s="28">
        <f>tbl_MTG_Set[[#This Row],[Released On]]+tbl_MTG_Set[[#This Row],[Heavy Printing Window Month Start]]*365.25/12</f>
        <v/>
      </c>
      <c r="Q664" s="19">
        <f>_xlfn.xlookup(tbl_MTG_Set[[#This Row],[Type Name]], tbl_MTG_Set_Type[Set Type], tbl_MTG_Set_Type[Heavy Printing Window Month End], "(Set Type not found)", 0, 1)</f>
        <v/>
      </c>
      <c r="R664" s="28">
        <f>tbl_MTG_Set[[#This Row],[Released On]]+tbl_MTG_Set[[#This Row],[Heavy Printing Window Month End]]*365.25/12</f>
        <v/>
      </c>
      <c r="S664" s="28">
        <f>AND(NOW()&gt;=tbl_MTG_Set[[#This Row],[Heavy Printing Window Start]], NOW()&lt;=tbl_MTG_Set[[#This Row],[Heavy Printing Window End]])</f>
        <v/>
      </c>
      <c r="T664" s="19">
        <f>_xlfn.xlookup(tbl_MTG_Set[[#This Row],[Type Name]], tbl_MTG_Set_Type[Set Type], tbl_MTG_Set_Type[Sell Window Month Start], "(Set Type not found)", 0, 1)</f>
        <v/>
      </c>
      <c r="U664" s="28">
        <f>tbl_MTG_Set[[#This Row],[Released On]]+tbl_MTG_Set[[#This Row],[Sell Window Month Start]]*365.25/12</f>
        <v/>
      </c>
      <c r="V664" s="19">
        <f>_xlfn.xlookup(tbl_MTG_Set[[#This Row],[Type Name]], tbl_MTG_Set_Type[Set Type], tbl_MTG_Set_Type[Sell Window Month End], "(Set Type not found)", 0, 1)</f>
        <v/>
      </c>
      <c r="W664" s="28">
        <f>tbl_MTG_Set[[#This Row],[Released On]]+tbl_MTG_Set[[#This Row],[Sell Window Month End]]*365.25/12</f>
        <v/>
      </c>
      <c r="X664" s="28">
        <f>AND(NOW()&gt;=tbl_MTG_Set[[#This Row],[Sell Window Start]], NOW()&lt;=tbl_MTG_Set[[#This Row],[Sell Window End]])</f>
        <v/>
      </c>
      <c r="AG664" s="23" t="n"/>
      <c r="AH664" s="23" t="n"/>
      <c r="AJ664" s="23">
        <f t="array" ref="AJ664:AJ664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664" s="23">
        <f t="array" ref="AK664:AK664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664" s="24">
        <f>_xlfn.xlookup(tbl_MTG_Set[[#This Row],[Play Booster Box Product Id]], tbl_Product[Product Id], tbl_Product[Pack Size])</f>
        <v/>
      </c>
      <c r="AM664" s="23">
        <f>(tbl_MTG_Set[[#This Row],[Play Booster Box Cost]]+v_Item_Shipping_Cost_In)/tbl_MTG_Set[[#This Row],[Play Booster Box Size]]</f>
        <v/>
      </c>
      <c r="AN664" s="23" t="n"/>
      <c r="AO664" s="23" t="n"/>
      <c r="AP664" s="23" t="n"/>
      <c r="AQ664" s="23" t="n"/>
      <c r="AT664" s="23">
        <f>tbl_MTG_Set[[#This Row],[Play Booster Sell Price CardMarket]]*tbl_MTG_Set[[#This Row],[Play Booster Expected Market Value]]/tbl_MTG_Set[[#This Row],[Play Boost Sealed Market Value]]</f>
        <v/>
      </c>
    </row>
    <row r="665" ht="15" customHeight="1" s="20">
      <c r="A665" s="19" t="n">
        <v>106</v>
      </c>
      <c r="B665" s="19" t="inlineStr">
        <is>
          <t>Modern Horizons 3 Commander M3C</t>
        </is>
      </c>
      <c r="C665" s="19" t="n">
        <v>398</v>
      </c>
      <c r="D665" s="28" t="n">
        <v>45457</v>
      </c>
      <c r="E665" s="19" t="inlineStr">
        <is>
          <t>Commander</t>
        </is>
      </c>
      <c r="F665" s="19" t="inlineStr">
        <is>
          <t>en es fr de it pt ja ko ru 汉语 漢語</t>
        </is>
      </c>
      <c r="G665" s="19" t="n">
        <v>158</v>
      </c>
      <c r="H665" s="19">
        <f>MONTH(NOW())+12*YEAR(NOW())-MONTH(tbl_MTG_Set[[#This Row],[Released On]])-12*YEAR(tbl_MTG_Set[[#This Row],[Released On]])</f>
        <v/>
      </c>
      <c r="I665" s="19">
        <f>_xlfn.xlookup(tbl_MTG_Set[[#This Row],[Type Name]], tbl_MTG_Set_Type[Set Type], tbl_MTG_Set_Type[Index], "(Set Type not found)")</f>
        <v/>
      </c>
      <c r="J665" s="19">
        <f>_xlfn.xlookup(tbl_MTG_Set[[#This Row],[Type Name]], tbl_MTG_Set_Type[Set Type], tbl_MTG_Set_Type[Buy Window Month Start], "(Set Type not found)")</f>
        <v/>
      </c>
      <c r="K665" s="28">
        <f>tbl_MTG_Set[[#This Row],[Released On]]+tbl_MTG_Set[[#This Row],[Buy Window Month Start]]*365.25/12</f>
        <v/>
      </c>
      <c r="L665" s="19">
        <f>_xlfn.xlookup(tbl_MTG_Set[[#This Row],[Type Name]], tbl_MTG_Set_Type[Set Type], tbl_MTG_Set_Type[Buy Window Month End], "(Set Type not found)", 0, 1)</f>
        <v/>
      </c>
      <c r="M665" s="28">
        <f>tbl_MTG_Set[[#This Row],[Released On]]+tbl_MTG_Set[[#This Row],[Buy Window Month End]]*365.25/12</f>
        <v/>
      </c>
      <c r="N665" s="28">
        <f>AND(NOW()&gt;=tbl_MTG_Set[[#This Row],[Buy Window Start]], NOW()&lt;=tbl_MTG_Set[[#This Row],[Buy Window End]])</f>
        <v/>
      </c>
      <c r="O665" s="19">
        <f>_xlfn.xlookup(tbl_MTG_Set[[#This Row],[Type Name]], tbl_MTG_Set_Type[Set Type], tbl_MTG_Set_Type[Heavy Printing Window Month Start], "(Set Type not found)", 0, 1)</f>
        <v/>
      </c>
      <c r="P665" s="28">
        <f>tbl_MTG_Set[[#This Row],[Released On]]+tbl_MTG_Set[[#This Row],[Heavy Printing Window Month Start]]*365.25/12</f>
        <v/>
      </c>
      <c r="Q665" s="19">
        <f>_xlfn.xlookup(tbl_MTG_Set[[#This Row],[Type Name]], tbl_MTG_Set_Type[Set Type], tbl_MTG_Set_Type[Heavy Printing Window Month End], "(Set Type not found)", 0, 1)</f>
        <v/>
      </c>
      <c r="R665" s="28">
        <f>tbl_MTG_Set[[#This Row],[Released On]]+tbl_MTG_Set[[#This Row],[Heavy Printing Window Month End]]*365.25/12</f>
        <v/>
      </c>
      <c r="S665" s="28">
        <f>AND(NOW()&gt;=tbl_MTG_Set[[#This Row],[Heavy Printing Window Start]], NOW()&lt;=tbl_MTG_Set[[#This Row],[Heavy Printing Window End]])</f>
        <v/>
      </c>
      <c r="T665" s="19">
        <f>_xlfn.xlookup(tbl_MTG_Set[[#This Row],[Type Name]], tbl_MTG_Set_Type[Set Type], tbl_MTG_Set_Type[Sell Window Month Start], "(Set Type not found)", 0, 1)</f>
        <v/>
      </c>
      <c r="U665" s="28">
        <f>tbl_MTG_Set[[#This Row],[Released On]]+tbl_MTG_Set[[#This Row],[Sell Window Month Start]]*365.25/12</f>
        <v/>
      </c>
      <c r="V665" s="19">
        <f>_xlfn.xlookup(tbl_MTG_Set[[#This Row],[Type Name]], tbl_MTG_Set_Type[Set Type], tbl_MTG_Set_Type[Sell Window Month End], "(Set Type not found)", 0, 1)</f>
        <v/>
      </c>
      <c r="W665" s="28">
        <f>tbl_MTG_Set[[#This Row],[Released On]]+tbl_MTG_Set[[#This Row],[Sell Window Month End]]*365.25/12</f>
        <v/>
      </c>
      <c r="X665" s="28">
        <f>AND(NOW()&gt;=tbl_MTG_Set[[#This Row],[Sell Window Start]], NOW()&lt;=tbl_MTG_Set[[#This Row],[Sell Window End]])</f>
        <v/>
      </c>
      <c r="AG665" s="23" t="n"/>
      <c r="AH665" s="23" t="n"/>
      <c r="AJ665" s="23">
        <f t="array" ref="AJ665:AJ665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665" s="23">
        <f t="array" ref="AK665:AK665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665" s="24">
        <f>_xlfn.xlookup(tbl_MTG_Set[[#This Row],[Play Booster Box Product Id]], tbl_Product[Product Id], tbl_Product[Pack Size])</f>
        <v/>
      </c>
      <c r="AM665" s="23">
        <f>(tbl_MTG_Set[[#This Row],[Play Booster Box Cost]]+v_Item_Shipping_Cost_In)/tbl_MTG_Set[[#This Row],[Play Booster Box Size]]</f>
        <v/>
      </c>
      <c r="AN665" s="23" t="n"/>
      <c r="AO665" s="23" t="n"/>
      <c r="AP665" s="23" t="n"/>
      <c r="AQ665" s="23" t="n"/>
      <c r="AT665" s="23">
        <f>tbl_MTG_Set[[#This Row],[Play Booster Sell Price CardMarket]]*tbl_MTG_Set[[#This Row],[Play Booster Expected Market Value]]/tbl_MTG_Set[[#This Row],[Play Boost Sealed Market Value]]</f>
        <v/>
      </c>
    </row>
    <row r="666" ht="15" customHeight="1" s="20">
      <c r="A666" s="19" t="n">
        <v>107</v>
      </c>
      <c r="B666" s="19" t="inlineStr">
        <is>
          <t>Modern Horizons 3 Commander Tokens TM3C</t>
        </is>
      </c>
      <c r="C666" s="19" t="n">
        <v>28</v>
      </c>
      <c r="D666" s="28" t="n">
        <v>45457</v>
      </c>
      <c r="E666" s="19" t="inlineStr">
        <is>
          <t>Commander</t>
        </is>
      </c>
      <c r="F666" s="19" t="inlineStr">
        <is>
          <t>en es fr de it pt ja ko ru 汉语 漢語</t>
        </is>
      </c>
      <c r="G666" s="19" t="n">
        <v>160</v>
      </c>
      <c r="H666" s="19">
        <f>MONTH(NOW())+12*YEAR(NOW())-MONTH(tbl_MTG_Set[[#This Row],[Released On]])-12*YEAR(tbl_MTG_Set[[#This Row],[Released On]])</f>
        <v/>
      </c>
      <c r="I666" s="19">
        <f>_xlfn.xlookup(tbl_MTG_Set[[#This Row],[Type Name]], tbl_MTG_Set_Type[Set Type], tbl_MTG_Set_Type[Index], "(Set Type not found)")</f>
        <v/>
      </c>
      <c r="J666" s="19">
        <f>_xlfn.xlookup(tbl_MTG_Set[[#This Row],[Type Name]], tbl_MTG_Set_Type[Set Type], tbl_MTG_Set_Type[Buy Window Month Start], "(Set Type not found)")</f>
        <v/>
      </c>
      <c r="K666" s="28">
        <f>tbl_MTG_Set[[#This Row],[Released On]]+tbl_MTG_Set[[#This Row],[Buy Window Month Start]]*365.25/12</f>
        <v/>
      </c>
      <c r="L666" s="19">
        <f>_xlfn.xlookup(tbl_MTG_Set[[#This Row],[Type Name]], tbl_MTG_Set_Type[Set Type], tbl_MTG_Set_Type[Buy Window Month End], "(Set Type not found)", 0, 1)</f>
        <v/>
      </c>
      <c r="M666" s="28">
        <f>tbl_MTG_Set[[#This Row],[Released On]]+tbl_MTG_Set[[#This Row],[Buy Window Month End]]*365.25/12</f>
        <v/>
      </c>
      <c r="N666" s="28">
        <f>AND(NOW()&gt;=tbl_MTG_Set[[#This Row],[Buy Window Start]], NOW()&lt;=tbl_MTG_Set[[#This Row],[Buy Window End]])</f>
        <v/>
      </c>
      <c r="O666" s="19">
        <f>_xlfn.xlookup(tbl_MTG_Set[[#This Row],[Type Name]], tbl_MTG_Set_Type[Set Type], tbl_MTG_Set_Type[Heavy Printing Window Month Start], "(Set Type not found)", 0, 1)</f>
        <v/>
      </c>
      <c r="P666" s="28">
        <f>tbl_MTG_Set[[#This Row],[Released On]]+tbl_MTG_Set[[#This Row],[Heavy Printing Window Month Start]]*365.25/12</f>
        <v/>
      </c>
      <c r="Q666" s="19">
        <f>_xlfn.xlookup(tbl_MTG_Set[[#This Row],[Type Name]], tbl_MTG_Set_Type[Set Type], tbl_MTG_Set_Type[Heavy Printing Window Month End], "(Set Type not found)", 0, 1)</f>
        <v/>
      </c>
      <c r="R666" s="28">
        <f>tbl_MTG_Set[[#This Row],[Released On]]+tbl_MTG_Set[[#This Row],[Heavy Printing Window Month End]]*365.25/12</f>
        <v/>
      </c>
      <c r="S666" s="28">
        <f>AND(NOW()&gt;=tbl_MTG_Set[[#This Row],[Heavy Printing Window Start]], NOW()&lt;=tbl_MTG_Set[[#This Row],[Heavy Printing Window End]])</f>
        <v/>
      </c>
      <c r="T666" s="19">
        <f>_xlfn.xlookup(tbl_MTG_Set[[#This Row],[Type Name]], tbl_MTG_Set_Type[Set Type], tbl_MTG_Set_Type[Sell Window Month Start], "(Set Type not found)", 0, 1)</f>
        <v/>
      </c>
      <c r="U666" s="28">
        <f>tbl_MTG_Set[[#This Row],[Released On]]+tbl_MTG_Set[[#This Row],[Sell Window Month Start]]*365.25/12</f>
        <v/>
      </c>
      <c r="V666" s="19">
        <f>_xlfn.xlookup(tbl_MTG_Set[[#This Row],[Type Name]], tbl_MTG_Set_Type[Set Type], tbl_MTG_Set_Type[Sell Window Month End], "(Set Type not found)", 0, 1)</f>
        <v/>
      </c>
      <c r="W666" s="28">
        <f>tbl_MTG_Set[[#This Row],[Released On]]+tbl_MTG_Set[[#This Row],[Sell Window Month End]]*365.25/12</f>
        <v/>
      </c>
      <c r="X666" s="28">
        <f>AND(NOW()&gt;=tbl_MTG_Set[[#This Row],[Sell Window Start]], NOW()&lt;=tbl_MTG_Set[[#This Row],[Sell Window End]])</f>
        <v/>
      </c>
      <c r="AG666" s="23" t="n"/>
      <c r="AH666" s="23" t="n"/>
      <c r="AJ666" s="23">
        <f t="array" ref="AJ666:AJ666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666" s="23">
        <f t="array" ref="AK666:AK666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666" s="24">
        <f>_xlfn.xlookup(tbl_MTG_Set[[#This Row],[Play Booster Box Product Id]], tbl_Product[Product Id], tbl_Product[Pack Size])</f>
        <v/>
      </c>
      <c r="AM666" s="23">
        <f>(tbl_MTG_Set[[#This Row],[Play Booster Box Cost]]+v_Item_Shipping_Cost_In)/tbl_MTG_Set[[#This Row],[Play Booster Box Size]]</f>
        <v/>
      </c>
      <c r="AN666" s="23" t="n"/>
      <c r="AO666" s="23" t="n"/>
      <c r="AP666" s="23" t="n"/>
      <c r="AQ666" s="23" t="n"/>
      <c r="AT666" s="23">
        <f>tbl_MTG_Set[[#This Row],[Play Booster Sell Price CardMarket]]*tbl_MTG_Set[[#This Row],[Play Booster Expected Market Value]]/tbl_MTG_Set[[#This Row],[Play Boost Sealed Market Value]]</f>
        <v/>
      </c>
    </row>
    <row r="667" ht="15" customHeight="1" s="20">
      <c r="A667" s="19" t="n">
        <v>98</v>
      </c>
      <c r="B667" s="19" t="inlineStr">
        <is>
          <t>Assassin's Creed ACR</t>
        </is>
      </c>
      <c r="C667" s="19" t="n">
        <v>309</v>
      </c>
      <c r="D667" s="28" t="n">
        <v>45478</v>
      </c>
      <c r="E667" s="19" t="inlineStr">
        <is>
          <t>Universes Beyond</t>
        </is>
      </c>
      <c r="F667" s="19" t="inlineStr">
        <is>
          <t>en es fr de it pt ja ko ru 汉语 漢語</t>
        </is>
      </c>
      <c r="G667" s="19" t="n">
        <v>142</v>
      </c>
      <c r="H667" s="19">
        <f>MONTH(NOW())+12*YEAR(NOW())-MONTH(tbl_MTG_Set[[#This Row],[Released On]])-12*YEAR(tbl_MTG_Set[[#This Row],[Released On]])</f>
        <v/>
      </c>
      <c r="I667" s="19">
        <f>_xlfn.xlookup(tbl_MTG_Set[[#This Row],[Type Name]], tbl_MTG_Set_Type[Set Type], tbl_MTG_Set_Type[Index], "(Set Type not found)")</f>
        <v/>
      </c>
      <c r="J667" s="19">
        <f>_xlfn.xlookup(tbl_MTG_Set[[#This Row],[Type Name]], tbl_MTG_Set_Type[Set Type], tbl_MTG_Set_Type[Buy Window Month Start], "(Set Type not found)")</f>
        <v/>
      </c>
      <c r="K667" s="28">
        <f>tbl_MTG_Set[[#This Row],[Released On]]+tbl_MTG_Set[[#This Row],[Buy Window Month Start]]*365.25/12</f>
        <v/>
      </c>
      <c r="L667" s="19">
        <f>_xlfn.xlookup(tbl_MTG_Set[[#This Row],[Type Name]], tbl_MTG_Set_Type[Set Type], tbl_MTG_Set_Type[Buy Window Month End], "(Set Type not found)", 0, 1)</f>
        <v/>
      </c>
      <c r="M667" s="28">
        <f>tbl_MTG_Set[[#This Row],[Released On]]+tbl_MTG_Set[[#This Row],[Buy Window Month End]]*365.25/12</f>
        <v/>
      </c>
      <c r="N667" s="28">
        <f>AND(NOW()&gt;=tbl_MTG_Set[[#This Row],[Buy Window Start]], NOW()&lt;=tbl_MTG_Set[[#This Row],[Buy Window End]])</f>
        <v/>
      </c>
      <c r="O667" s="19">
        <f>_xlfn.xlookup(tbl_MTG_Set[[#This Row],[Type Name]], tbl_MTG_Set_Type[Set Type], tbl_MTG_Set_Type[Heavy Printing Window Month Start], "(Set Type not found)", 0, 1)</f>
        <v/>
      </c>
      <c r="P667" s="28">
        <f>tbl_MTG_Set[[#This Row],[Released On]]+tbl_MTG_Set[[#This Row],[Heavy Printing Window Month Start]]*365.25/12</f>
        <v/>
      </c>
      <c r="Q667" s="19">
        <f>_xlfn.xlookup(tbl_MTG_Set[[#This Row],[Type Name]], tbl_MTG_Set_Type[Set Type], tbl_MTG_Set_Type[Heavy Printing Window Month End], "(Set Type not found)", 0, 1)</f>
        <v/>
      </c>
      <c r="R667" s="28">
        <f>tbl_MTG_Set[[#This Row],[Released On]]+tbl_MTG_Set[[#This Row],[Heavy Printing Window Month End]]*365.25/12</f>
        <v/>
      </c>
      <c r="S667" s="28">
        <f>AND(NOW()&gt;=tbl_MTG_Set[[#This Row],[Heavy Printing Window Start]], NOW()&lt;=tbl_MTG_Set[[#This Row],[Heavy Printing Window End]])</f>
        <v/>
      </c>
      <c r="T667" s="19">
        <f>_xlfn.xlookup(tbl_MTG_Set[[#This Row],[Type Name]], tbl_MTG_Set_Type[Set Type], tbl_MTG_Set_Type[Sell Window Month Start], "(Set Type not found)", 0, 1)</f>
        <v/>
      </c>
      <c r="U667" s="28">
        <f>tbl_MTG_Set[[#This Row],[Released On]]+tbl_MTG_Set[[#This Row],[Sell Window Month Start]]*365.25/12</f>
        <v/>
      </c>
      <c r="V667" s="19">
        <f>_xlfn.xlookup(tbl_MTG_Set[[#This Row],[Type Name]], tbl_MTG_Set_Type[Set Type], tbl_MTG_Set_Type[Sell Window Month End], "(Set Type not found)", 0, 1)</f>
        <v/>
      </c>
      <c r="W667" s="28">
        <f>tbl_MTG_Set[[#This Row],[Released On]]+tbl_MTG_Set[[#This Row],[Sell Window Month End]]*365.25/12</f>
        <v/>
      </c>
      <c r="X667" s="28">
        <f>AND(NOW()&gt;=tbl_MTG_Set[[#This Row],[Sell Window Start]], NOW()&lt;=tbl_MTG_Set[[#This Row],[Sell Window End]])</f>
        <v/>
      </c>
      <c r="Y667" s="23" t="n">
        <v>98</v>
      </c>
      <c r="Z667" s="23" t="n">
        <v>115</v>
      </c>
      <c r="AC667" s="23" t="n">
        <v>113</v>
      </c>
      <c r="AD667" s="23">
        <f>(Y667+96/20)/24</f>
        <v/>
      </c>
      <c r="AE667" s="23">
        <f>(Z667+96/20)/24</f>
        <v/>
      </c>
      <c r="AF667" s="23">
        <f>(AA667+96/20)/24</f>
        <v/>
      </c>
      <c r="AG667" s="23">
        <f>(AB667+96/20)/24</f>
        <v/>
      </c>
      <c r="AH667" s="23">
        <f>(AC667+96/20)/24</f>
        <v/>
      </c>
      <c r="AI667" s="24" t="n">
        <v>63</v>
      </c>
      <c r="AJ667" s="23">
        <f t="array" ref="AJ667:AJ667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667" s="23">
        <f t="array" ref="AK667:AK667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667" s="24">
        <f>_xlfn.xlookup(tbl_MTG_Set[[#This Row],[Play Booster Box Product Id]], tbl_Product[Product Id], tbl_Product[Pack Size])</f>
        <v/>
      </c>
      <c r="AM667" s="23">
        <f>(tbl_MTG_Set[[#This Row],[Play Booster Box Cost]]+v_Item_Shipping_Cost_In)/tbl_MTG_Set[[#This Row],[Play Booster Box Size]]</f>
        <v/>
      </c>
      <c r="AN667" s="23" t="n">
        <v>5</v>
      </c>
      <c r="AO667" s="23" t="n">
        <v>5</v>
      </c>
      <c r="AP667" s="23">
        <f>IF(ISERROR(tbl_MTG_Set[[#This Row],[Play Booster Sell Price CardMarket]]-tbl_MTG_Set[[#This Row],[Play Booster Cost]]-v_Item_Shipping_Cost_Out), -999, tbl_MTG_Set[[#This Row],[Play Booster Sell Price CardMarket]]-tbl_MTG_Set[[#This Row],[Play Booster Cost]]-v_Item_Shipping_Cost_Out)</f>
        <v/>
      </c>
      <c r="AQ667" s="23" t="n"/>
      <c r="AT667" s="23">
        <f>tbl_MTG_Set[[#This Row],[Play Booster Sell Price CardMarket]]*tbl_MTG_Set[[#This Row],[Play Booster Expected Market Value]]/tbl_MTG_Set[[#This Row],[Play Boost Sealed Market Value]]</f>
        <v/>
      </c>
    </row>
    <row r="668" ht="15" customHeight="1" s="20">
      <c r="A668" s="19" t="n">
        <v>103</v>
      </c>
      <c r="B668" s="19" t="inlineStr">
        <is>
          <t>Modern Horizons 3 Promos PMH3</t>
        </is>
      </c>
      <c r="C668" s="19" t="n">
        <v>85</v>
      </c>
      <c r="D668" s="28" t="n">
        <v>45457</v>
      </c>
      <c r="E668" s="19" t="inlineStr">
        <is>
          <t>Modern Horizons</t>
        </is>
      </c>
      <c r="F668" s="19" t="inlineStr">
        <is>
          <t>en es fr de it pt ja ko ru 汉语 漢語</t>
        </is>
      </c>
      <c r="G668" s="19" t="n">
        <v>152</v>
      </c>
      <c r="H668" s="19">
        <f>MONTH(NOW())+12*YEAR(NOW())-MONTH(tbl_MTG_Set[[#This Row],[Released On]])-12*YEAR(tbl_MTG_Set[[#This Row],[Released On]])</f>
        <v/>
      </c>
      <c r="I668" s="19">
        <f>_xlfn.xlookup(tbl_MTG_Set[[#This Row],[Type Name]], tbl_MTG_Set_Type[Set Type], tbl_MTG_Set_Type[Index], "(Set Type not found)")</f>
        <v/>
      </c>
      <c r="J668" s="19">
        <f>_xlfn.xlookup(tbl_MTG_Set[[#This Row],[Type Name]], tbl_MTG_Set_Type[Set Type], tbl_MTG_Set_Type[Buy Window Month Start], "(Set Type not found)")</f>
        <v/>
      </c>
      <c r="K668" s="28">
        <f>tbl_MTG_Set[[#This Row],[Released On]]+tbl_MTG_Set[[#This Row],[Buy Window Month Start]]*365.25/12</f>
        <v/>
      </c>
      <c r="L668" s="19">
        <f>_xlfn.xlookup(tbl_MTG_Set[[#This Row],[Type Name]], tbl_MTG_Set_Type[Set Type], tbl_MTG_Set_Type[Buy Window Month End], "(Set Type not found)", 0, 1)</f>
        <v/>
      </c>
      <c r="M668" s="28">
        <f>tbl_MTG_Set[[#This Row],[Released On]]+tbl_MTG_Set[[#This Row],[Buy Window Month End]]*365.25/12</f>
        <v/>
      </c>
      <c r="N668" s="28">
        <f>AND(NOW()&gt;=tbl_MTG_Set[[#This Row],[Buy Window Start]], NOW()&lt;=tbl_MTG_Set[[#This Row],[Buy Window End]])</f>
        <v/>
      </c>
      <c r="O668" s="19">
        <f>_xlfn.xlookup(tbl_MTG_Set[[#This Row],[Type Name]], tbl_MTG_Set_Type[Set Type], tbl_MTG_Set_Type[Heavy Printing Window Month Start], "(Set Type not found)", 0, 1)</f>
        <v/>
      </c>
      <c r="P668" s="28">
        <f>tbl_MTG_Set[[#This Row],[Released On]]+tbl_MTG_Set[[#This Row],[Heavy Printing Window Month Start]]*365.25/12</f>
        <v/>
      </c>
      <c r="Q668" s="19">
        <f>_xlfn.xlookup(tbl_MTG_Set[[#This Row],[Type Name]], tbl_MTG_Set_Type[Set Type], tbl_MTG_Set_Type[Heavy Printing Window Month End], "(Set Type not found)", 0, 1)</f>
        <v/>
      </c>
      <c r="R668" s="28">
        <f>tbl_MTG_Set[[#This Row],[Released On]]+tbl_MTG_Set[[#This Row],[Heavy Printing Window Month End]]*365.25/12</f>
        <v/>
      </c>
      <c r="S668" s="28">
        <f>AND(NOW()&gt;=tbl_MTG_Set[[#This Row],[Heavy Printing Window Start]], NOW()&lt;=tbl_MTG_Set[[#This Row],[Heavy Printing Window End]])</f>
        <v/>
      </c>
      <c r="T668" s="19">
        <f>_xlfn.xlookup(tbl_MTG_Set[[#This Row],[Type Name]], tbl_MTG_Set_Type[Set Type], tbl_MTG_Set_Type[Sell Window Month Start], "(Set Type not found)", 0, 1)</f>
        <v/>
      </c>
      <c r="U668" s="28">
        <f>tbl_MTG_Set[[#This Row],[Released On]]+tbl_MTG_Set[[#This Row],[Sell Window Month Start]]*365.25/12</f>
        <v/>
      </c>
      <c r="V668" s="19">
        <f>_xlfn.xlookup(tbl_MTG_Set[[#This Row],[Type Name]], tbl_MTG_Set_Type[Set Type], tbl_MTG_Set_Type[Sell Window Month End], "(Set Type not found)", 0, 1)</f>
        <v/>
      </c>
      <c r="W668" s="28">
        <f>tbl_MTG_Set[[#This Row],[Released On]]+tbl_MTG_Set[[#This Row],[Sell Window Month End]]*365.25/12</f>
        <v/>
      </c>
      <c r="X668" s="28">
        <f>AND(NOW()&gt;=tbl_MTG_Set[[#This Row],[Sell Window Start]], NOW()&lt;=tbl_MTG_Set[[#This Row],[Sell Window End]])</f>
        <v/>
      </c>
      <c r="AG668" s="23" t="n"/>
      <c r="AH668" s="23" t="n"/>
      <c r="AJ668" s="23">
        <f t="array" ref="AJ668:AJ668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668" s="23">
        <f t="array" ref="AK668:AK668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668" s="24">
        <f>_xlfn.xlookup(tbl_MTG_Set[[#This Row],[Play Booster Box Product Id]], tbl_Product[Product Id], tbl_Product[Pack Size])</f>
        <v/>
      </c>
      <c r="AM668" s="23">
        <f>(tbl_MTG_Set[[#This Row],[Play Booster Box Cost]]+v_Item_Shipping_Cost_In)/tbl_MTG_Set[[#This Row],[Play Booster Box Size]]</f>
        <v/>
      </c>
      <c r="AN668" s="23" t="n"/>
      <c r="AO668" s="23" t="n"/>
      <c r="AP668" s="23" t="n"/>
      <c r="AQ668" s="23" t="n"/>
      <c r="AT668" s="23">
        <f>tbl_MTG_Set[[#This Row],[Play Booster Sell Price CardMarket]]*tbl_MTG_Set[[#This Row],[Play Booster Expected Market Value]]/tbl_MTG_Set[[#This Row],[Play Boost Sealed Market Value]]</f>
        <v/>
      </c>
    </row>
    <row r="669" ht="15" customHeight="1" s="20">
      <c r="A669" s="19" t="n">
        <v>105</v>
      </c>
      <c r="B669" s="19" t="inlineStr">
        <is>
          <t>Modern Horizons 3 Substitute Cards SMH3</t>
        </is>
      </c>
      <c r="C669" s="19" t="n">
        <v>1</v>
      </c>
      <c r="D669" s="28" t="n">
        <v>45457</v>
      </c>
      <c r="E669" s="19" t="inlineStr">
        <is>
          <t>Modern Horizons</t>
        </is>
      </c>
      <c r="F669" s="19" t="inlineStr">
        <is>
          <t>en es fr de it pt ja ko ru 汉语 漢語</t>
        </is>
      </c>
      <c r="G669" s="19" t="n">
        <v>156</v>
      </c>
      <c r="H669" s="19">
        <f>MONTH(NOW())+12*YEAR(NOW())-MONTH(tbl_MTG_Set[[#This Row],[Released On]])-12*YEAR(tbl_MTG_Set[[#This Row],[Released On]])</f>
        <v/>
      </c>
      <c r="I669" s="19">
        <f>_xlfn.xlookup(tbl_MTG_Set[[#This Row],[Type Name]], tbl_MTG_Set_Type[Set Type], tbl_MTG_Set_Type[Index], "(Set Type not found)")</f>
        <v/>
      </c>
      <c r="J669" s="19">
        <f>_xlfn.xlookup(tbl_MTG_Set[[#This Row],[Type Name]], tbl_MTG_Set_Type[Set Type], tbl_MTG_Set_Type[Buy Window Month Start], "(Set Type not found)")</f>
        <v/>
      </c>
      <c r="K669" s="28">
        <f>tbl_MTG_Set[[#This Row],[Released On]]+tbl_MTG_Set[[#This Row],[Buy Window Month Start]]*365.25/12</f>
        <v/>
      </c>
      <c r="L669" s="19">
        <f>_xlfn.xlookup(tbl_MTG_Set[[#This Row],[Type Name]], tbl_MTG_Set_Type[Set Type], tbl_MTG_Set_Type[Buy Window Month End], "(Set Type not found)", 0, 1)</f>
        <v/>
      </c>
      <c r="M669" s="28">
        <f>tbl_MTG_Set[[#This Row],[Released On]]+tbl_MTG_Set[[#This Row],[Buy Window Month End]]*365.25/12</f>
        <v/>
      </c>
      <c r="N669" s="28">
        <f>AND(NOW()&gt;=tbl_MTG_Set[[#This Row],[Buy Window Start]], NOW()&lt;=tbl_MTG_Set[[#This Row],[Buy Window End]])</f>
        <v/>
      </c>
      <c r="O669" s="19">
        <f>_xlfn.xlookup(tbl_MTG_Set[[#This Row],[Type Name]], tbl_MTG_Set_Type[Set Type], tbl_MTG_Set_Type[Heavy Printing Window Month Start], "(Set Type not found)", 0, 1)</f>
        <v/>
      </c>
      <c r="P669" s="28">
        <f>tbl_MTG_Set[[#This Row],[Released On]]+tbl_MTG_Set[[#This Row],[Heavy Printing Window Month Start]]*365.25/12</f>
        <v/>
      </c>
      <c r="Q669" s="19">
        <f>_xlfn.xlookup(tbl_MTG_Set[[#This Row],[Type Name]], tbl_MTG_Set_Type[Set Type], tbl_MTG_Set_Type[Heavy Printing Window Month End], "(Set Type not found)", 0, 1)</f>
        <v/>
      </c>
      <c r="R669" s="28">
        <f>tbl_MTG_Set[[#This Row],[Released On]]+tbl_MTG_Set[[#This Row],[Heavy Printing Window Month End]]*365.25/12</f>
        <v/>
      </c>
      <c r="S669" s="28">
        <f>AND(NOW()&gt;=tbl_MTG_Set[[#This Row],[Heavy Printing Window Start]], NOW()&lt;=tbl_MTG_Set[[#This Row],[Heavy Printing Window End]])</f>
        <v/>
      </c>
      <c r="T669" s="19">
        <f>_xlfn.xlookup(tbl_MTG_Set[[#This Row],[Type Name]], tbl_MTG_Set_Type[Set Type], tbl_MTG_Set_Type[Sell Window Month Start], "(Set Type not found)", 0, 1)</f>
        <v/>
      </c>
      <c r="U669" s="28">
        <f>tbl_MTG_Set[[#This Row],[Released On]]+tbl_MTG_Set[[#This Row],[Sell Window Month Start]]*365.25/12</f>
        <v/>
      </c>
      <c r="V669" s="19">
        <f>_xlfn.xlookup(tbl_MTG_Set[[#This Row],[Type Name]], tbl_MTG_Set_Type[Set Type], tbl_MTG_Set_Type[Sell Window Month End], "(Set Type not found)", 0, 1)</f>
        <v/>
      </c>
      <c r="W669" s="28">
        <f>tbl_MTG_Set[[#This Row],[Released On]]+tbl_MTG_Set[[#This Row],[Sell Window Month End]]*365.25/12</f>
        <v/>
      </c>
      <c r="X669" s="28">
        <f>AND(NOW()&gt;=tbl_MTG_Set[[#This Row],[Sell Window Start]], NOW()&lt;=tbl_MTG_Set[[#This Row],[Sell Window End]])</f>
        <v/>
      </c>
      <c r="AG669" s="23" t="n"/>
      <c r="AH669" s="23" t="n"/>
      <c r="AJ669" s="23">
        <f t="array" ref="AJ669:AJ669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669" s="23">
        <f t="array" ref="AK669:AK669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669" s="24">
        <f>_xlfn.xlookup(tbl_MTG_Set[[#This Row],[Play Booster Box Product Id]], tbl_Product[Product Id], tbl_Product[Pack Size])</f>
        <v/>
      </c>
      <c r="AM669" s="23">
        <f>(tbl_MTG_Set[[#This Row],[Play Booster Box Cost]]+v_Item_Shipping_Cost_In)/tbl_MTG_Set[[#This Row],[Play Booster Box Size]]</f>
        <v/>
      </c>
      <c r="AN669" s="23" t="n"/>
      <c r="AO669" s="23" t="n"/>
      <c r="AP669" s="23" t="n"/>
      <c r="AQ669" s="23" t="n"/>
      <c r="AT669" s="23">
        <f>tbl_MTG_Set[[#This Row],[Play Booster Sell Price CardMarket]]*tbl_MTG_Set[[#This Row],[Play Booster Expected Market Value]]/tbl_MTG_Set[[#This Row],[Play Boost Sealed Market Value]]</f>
        <v/>
      </c>
    </row>
    <row r="670" ht="15" customHeight="1" s="20">
      <c r="A670" s="19" t="n">
        <v>104</v>
      </c>
      <c r="B670" s="19" t="inlineStr">
        <is>
          <t>Modern Horizons 3 Tokens TMH3</t>
        </is>
      </c>
      <c r="C670" s="19" t="n">
        <v>43</v>
      </c>
      <c r="D670" s="28" t="n">
        <v>45457</v>
      </c>
      <c r="E670" s="19" t="inlineStr">
        <is>
          <t>Modern Horizons</t>
        </is>
      </c>
      <c r="F670" s="19" t="inlineStr">
        <is>
          <t>en es fr de it pt ja ko ru 汉语 漢語</t>
        </is>
      </c>
      <c r="G670" s="19" t="n">
        <v>154</v>
      </c>
      <c r="H670" s="19">
        <f>MONTH(NOW())+12*YEAR(NOW())-MONTH(tbl_MTG_Set[[#This Row],[Released On]])-12*YEAR(tbl_MTG_Set[[#This Row],[Released On]])</f>
        <v/>
      </c>
      <c r="I670" s="19">
        <f>_xlfn.xlookup(tbl_MTG_Set[[#This Row],[Type Name]], tbl_MTG_Set_Type[Set Type], tbl_MTG_Set_Type[Index], "(Set Type not found)")</f>
        <v/>
      </c>
      <c r="J670" s="19">
        <f>_xlfn.xlookup(tbl_MTG_Set[[#This Row],[Type Name]], tbl_MTG_Set_Type[Set Type], tbl_MTG_Set_Type[Buy Window Month Start], "(Set Type not found)")</f>
        <v/>
      </c>
      <c r="K670" s="28">
        <f>tbl_MTG_Set[[#This Row],[Released On]]+tbl_MTG_Set[[#This Row],[Buy Window Month Start]]*365.25/12</f>
        <v/>
      </c>
      <c r="L670" s="19">
        <f>_xlfn.xlookup(tbl_MTG_Set[[#This Row],[Type Name]], tbl_MTG_Set_Type[Set Type], tbl_MTG_Set_Type[Buy Window Month End], "(Set Type not found)", 0, 1)</f>
        <v/>
      </c>
      <c r="M670" s="28">
        <f>tbl_MTG_Set[[#This Row],[Released On]]+tbl_MTG_Set[[#This Row],[Buy Window Month End]]*365.25/12</f>
        <v/>
      </c>
      <c r="N670" s="28">
        <f>AND(NOW()&gt;=tbl_MTG_Set[[#This Row],[Buy Window Start]], NOW()&lt;=tbl_MTG_Set[[#This Row],[Buy Window End]])</f>
        <v/>
      </c>
      <c r="O670" s="19">
        <f>_xlfn.xlookup(tbl_MTG_Set[[#This Row],[Type Name]], tbl_MTG_Set_Type[Set Type], tbl_MTG_Set_Type[Heavy Printing Window Month Start], "(Set Type not found)", 0, 1)</f>
        <v/>
      </c>
      <c r="P670" s="28">
        <f>tbl_MTG_Set[[#This Row],[Released On]]+tbl_MTG_Set[[#This Row],[Heavy Printing Window Month Start]]*365.25/12</f>
        <v/>
      </c>
      <c r="Q670" s="19">
        <f>_xlfn.xlookup(tbl_MTG_Set[[#This Row],[Type Name]], tbl_MTG_Set_Type[Set Type], tbl_MTG_Set_Type[Heavy Printing Window Month End], "(Set Type not found)", 0, 1)</f>
        <v/>
      </c>
      <c r="R670" s="28">
        <f>tbl_MTG_Set[[#This Row],[Released On]]+tbl_MTG_Set[[#This Row],[Heavy Printing Window Month End]]*365.25/12</f>
        <v/>
      </c>
      <c r="S670" s="28">
        <f>AND(NOW()&gt;=tbl_MTG_Set[[#This Row],[Heavy Printing Window Start]], NOW()&lt;=tbl_MTG_Set[[#This Row],[Heavy Printing Window End]])</f>
        <v/>
      </c>
      <c r="T670" s="19">
        <f>_xlfn.xlookup(tbl_MTG_Set[[#This Row],[Type Name]], tbl_MTG_Set_Type[Set Type], tbl_MTG_Set_Type[Sell Window Month Start], "(Set Type not found)", 0, 1)</f>
        <v/>
      </c>
      <c r="U670" s="28">
        <f>tbl_MTG_Set[[#This Row],[Released On]]+tbl_MTG_Set[[#This Row],[Sell Window Month Start]]*365.25/12</f>
        <v/>
      </c>
      <c r="V670" s="19">
        <f>_xlfn.xlookup(tbl_MTG_Set[[#This Row],[Type Name]], tbl_MTG_Set_Type[Set Type], tbl_MTG_Set_Type[Sell Window Month End], "(Set Type not found)", 0, 1)</f>
        <v/>
      </c>
      <c r="W670" s="28">
        <f>tbl_MTG_Set[[#This Row],[Released On]]+tbl_MTG_Set[[#This Row],[Sell Window Month End]]*365.25/12</f>
        <v/>
      </c>
      <c r="X670" s="28">
        <f>AND(NOW()&gt;=tbl_MTG_Set[[#This Row],[Sell Window Start]], NOW()&lt;=tbl_MTG_Set[[#This Row],[Sell Window End]])</f>
        <v/>
      </c>
      <c r="AG670" s="23" t="n"/>
      <c r="AH670" s="23" t="n"/>
      <c r="AJ670" s="23">
        <f t="array" ref="AJ670:AJ670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670" s="23">
        <f t="array" ref="AK670:AK670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670" s="24">
        <f>_xlfn.xlookup(tbl_MTG_Set[[#This Row],[Play Booster Box Product Id]], tbl_Product[Product Id], tbl_Product[Pack Size])</f>
        <v/>
      </c>
      <c r="AM670" s="23">
        <f>(tbl_MTG_Set[[#This Row],[Play Booster Box Cost]]+v_Item_Shipping_Cost_In)/tbl_MTG_Set[[#This Row],[Play Booster Box Size]]</f>
        <v/>
      </c>
      <c r="AN670" s="23" t="n"/>
      <c r="AO670" s="23" t="n"/>
      <c r="AP670" s="23" t="n"/>
      <c r="AQ670" s="23" t="n"/>
      <c r="AT670" s="23">
        <f>tbl_MTG_Set[[#This Row],[Play Booster Sell Price CardMarket]]*tbl_MTG_Set[[#This Row],[Play Booster Expected Market Value]]/tbl_MTG_Set[[#This Row],[Play Boost Sealed Market Value]]</f>
        <v/>
      </c>
    </row>
    <row r="671" ht="15" customHeight="1" s="20">
      <c r="A671" s="19" t="n">
        <v>441</v>
      </c>
      <c r="B671" s="19" t="inlineStr">
        <is>
          <t>Modern Horizons Art Series AMH1</t>
        </is>
      </c>
      <c r="C671" s="19" t="n">
        <v>54</v>
      </c>
      <c r="D671" s="28" t="n">
        <v>43621</v>
      </c>
      <c r="F671" s="19" t="inlineStr">
        <is>
          <t>en es fr de it pt ja ko ru 汉语 漢語</t>
        </is>
      </c>
      <c r="G671" s="19" t="n">
        <v>828</v>
      </c>
      <c r="H671" s="19">
        <f>MONTH(NOW())+12*YEAR(NOW())-MONTH(tbl_MTG_Set[[#This Row],[Released On]])-12*YEAR(tbl_MTG_Set[[#This Row],[Released On]])</f>
        <v/>
      </c>
      <c r="I671" s="19">
        <f>_xlfn.xlookup(tbl_MTG_Set[[#This Row],[Type Name]], tbl_MTG_Set_Type[Set Type], tbl_MTG_Set_Type[Index], "(Set Type not found)")</f>
        <v/>
      </c>
      <c r="J671" s="19">
        <f>_xlfn.xlookup(tbl_MTG_Set[[#This Row],[Type Name]], tbl_MTG_Set_Type[Set Type], tbl_MTG_Set_Type[Buy Window Month Start], "(Set Type not found)")</f>
        <v/>
      </c>
      <c r="K671" s="28">
        <f>tbl_MTG_Set[[#This Row],[Released On]]+tbl_MTG_Set[[#This Row],[Buy Window Month Start]]*365.25/12</f>
        <v/>
      </c>
      <c r="L671" s="19">
        <f>_xlfn.xlookup(tbl_MTG_Set[[#This Row],[Type Name]], tbl_MTG_Set_Type[Set Type], tbl_MTG_Set_Type[Buy Window Month End], "(Set Type not found)", 0, 1)</f>
        <v/>
      </c>
      <c r="M671" s="28">
        <f>tbl_MTG_Set[[#This Row],[Released On]]+tbl_MTG_Set[[#This Row],[Buy Window Month End]]*365.25/12</f>
        <v/>
      </c>
      <c r="N671" s="28">
        <f>AND(NOW()&gt;=tbl_MTG_Set[[#This Row],[Buy Window Start]], NOW()&lt;=tbl_MTG_Set[[#This Row],[Buy Window End]])</f>
        <v/>
      </c>
      <c r="O671" s="19">
        <f>_xlfn.xlookup(tbl_MTG_Set[[#This Row],[Type Name]], tbl_MTG_Set_Type[Set Type], tbl_MTG_Set_Type[Heavy Printing Window Month Start], "(Set Type not found)", 0, 1)</f>
        <v/>
      </c>
      <c r="P671" s="28">
        <f>tbl_MTG_Set[[#This Row],[Released On]]+tbl_MTG_Set[[#This Row],[Heavy Printing Window Month Start]]*365.25/12</f>
        <v/>
      </c>
      <c r="Q671" s="19">
        <f>_xlfn.xlookup(tbl_MTG_Set[[#This Row],[Type Name]], tbl_MTG_Set_Type[Set Type], tbl_MTG_Set_Type[Heavy Printing Window Month End], "(Set Type not found)", 0, 1)</f>
        <v/>
      </c>
      <c r="R671" s="28">
        <f>tbl_MTG_Set[[#This Row],[Released On]]+tbl_MTG_Set[[#This Row],[Heavy Printing Window Month End]]*365.25/12</f>
        <v/>
      </c>
      <c r="S671" s="28">
        <f>AND(NOW()&gt;=tbl_MTG_Set[[#This Row],[Heavy Printing Window Start]], NOW()&lt;=tbl_MTG_Set[[#This Row],[Heavy Printing Window End]])</f>
        <v/>
      </c>
      <c r="T671" s="19">
        <f>_xlfn.xlookup(tbl_MTG_Set[[#This Row],[Type Name]], tbl_MTG_Set_Type[Set Type], tbl_MTG_Set_Type[Sell Window Month Start], "(Set Type not found)", 0, 1)</f>
        <v/>
      </c>
      <c r="U671" s="28">
        <f>tbl_MTG_Set[[#This Row],[Released On]]+tbl_MTG_Set[[#This Row],[Sell Window Month Start]]*365.25/12</f>
        <v/>
      </c>
      <c r="V671" s="19">
        <f>_xlfn.xlookup(tbl_MTG_Set[[#This Row],[Type Name]], tbl_MTG_Set_Type[Set Type], tbl_MTG_Set_Type[Sell Window Month End], "(Set Type not found)", 0, 1)</f>
        <v/>
      </c>
      <c r="W671" s="28">
        <f>tbl_MTG_Set[[#This Row],[Released On]]+tbl_MTG_Set[[#This Row],[Sell Window Month End]]*365.25/12</f>
        <v/>
      </c>
      <c r="X671" s="28">
        <f>AND(NOW()&gt;=tbl_MTG_Set[[#This Row],[Sell Window Start]], NOW()&lt;=tbl_MTG_Set[[#This Row],[Sell Window End]])</f>
        <v/>
      </c>
      <c r="AG671" s="23" t="n"/>
      <c r="AH671" s="23" t="n"/>
      <c r="AJ671" s="23">
        <f t="array" ref="AJ671:AJ671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671" s="23">
        <f t="array" ref="AK671:AK671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671" s="24">
        <f>_xlfn.xlookup(tbl_MTG_Set[[#This Row],[Play Booster Box Product Id]], tbl_Product[Product Id], tbl_Product[Pack Size])</f>
        <v/>
      </c>
      <c r="AM671" s="23">
        <f>(tbl_MTG_Set[[#This Row],[Play Booster Box Cost]]+v_Item_Shipping_Cost_In)/tbl_MTG_Set[[#This Row],[Play Booster Box Size]]</f>
        <v/>
      </c>
      <c r="AN671" s="23" t="n"/>
      <c r="AO671" s="23" t="n"/>
      <c r="AP671" s="23" t="n"/>
      <c r="AQ671" s="23" t="n"/>
      <c r="AT671" s="23">
        <f>tbl_MTG_Set[[#This Row],[Play Booster Sell Price CardMarket]]*tbl_MTG_Set[[#This Row],[Play Booster Expected Market Value]]/tbl_MTG_Set[[#This Row],[Play Boost Sealed Market Value]]</f>
        <v/>
      </c>
    </row>
    <row r="672" ht="15" customHeight="1" s="20">
      <c r="A672" s="19" t="n">
        <v>438</v>
      </c>
      <c r="B672" s="19" t="inlineStr">
        <is>
          <t>Modern Horizons MH1</t>
        </is>
      </c>
      <c r="C672" s="19" t="n">
        <v>255</v>
      </c>
      <c r="D672" s="28" t="n">
        <v>43630</v>
      </c>
      <c r="F672" s="19" t="inlineStr">
        <is>
          <t>en es fr de it pt ja ko ru 汉语 漢語</t>
        </is>
      </c>
      <c r="G672" s="19" t="n">
        <v>822</v>
      </c>
      <c r="H672" s="19">
        <f>MONTH(NOW())+12*YEAR(NOW())-MONTH(tbl_MTG_Set[[#This Row],[Released On]])-12*YEAR(tbl_MTG_Set[[#This Row],[Released On]])</f>
        <v/>
      </c>
      <c r="I672" s="19">
        <f>_xlfn.xlookup(tbl_MTG_Set[[#This Row],[Type Name]], tbl_MTG_Set_Type[Set Type], tbl_MTG_Set_Type[Index], "(Set Type not found)")</f>
        <v/>
      </c>
      <c r="J672" s="19">
        <f>_xlfn.xlookup(tbl_MTG_Set[[#This Row],[Type Name]], tbl_MTG_Set_Type[Set Type], tbl_MTG_Set_Type[Buy Window Month Start], "(Set Type not found)")</f>
        <v/>
      </c>
      <c r="K672" s="28">
        <f>tbl_MTG_Set[[#This Row],[Released On]]+tbl_MTG_Set[[#This Row],[Buy Window Month Start]]*365.25/12</f>
        <v/>
      </c>
      <c r="L672" s="19">
        <f>_xlfn.xlookup(tbl_MTG_Set[[#This Row],[Type Name]], tbl_MTG_Set_Type[Set Type], tbl_MTG_Set_Type[Buy Window Month End], "(Set Type not found)", 0, 1)</f>
        <v/>
      </c>
      <c r="M672" s="28">
        <f>tbl_MTG_Set[[#This Row],[Released On]]+tbl_MTG_Set[[#This Row],[Buy Window Month End]]*365.25/12</f>
        <v/>
      </c>
      <c r="N672" s="28">
        <f>AND(NOW()&gt;=tbl_MTG_Set[[#This Row],[Buy Window Start]], NOW()&lt;=tbl_MTG_Set[[#This Row],[Buy Window End]])</f>
        <v/>
      </c>
      <c r="O672" s="19">
        <f>_xlfn.xlookup(tbl_MTG_Set[[#This Row],[Type Name]], tbl_MTG_Set_Type[Set Type], tbl_MTG_Set_Type[Heavy Printing Window Month Start], "(Set Type not found)", 0, 1)</f>
        <v/>
      </c>
      <c r="P672" s="28">
        <f>tbl_MTG_Set[[#This Row],[Released On]]+tbl_MTG_Set[[#This Row],[Heavy Printing Window Month Start]]*365.25/12</f>
        <v/>
      </c>
      <c r="Q672" s="19">
        <f>_xlfn.xlookup(tbl_MTG_Set[[#This Row],[Type Name]], tbl_MTG_Set_Type[Set Type], tbl_MTG_Set_Type[Heavy Printing Window Month End], "(Set Type not found)", 0, 1)</f>
        <v/>
      </c>
      <c r="R672" s="28">
        <f>tbl_MTG_Set[[#This Row],[Released On]]+tbl_MTG_Set[[#This Row],[Heavy Printing Window Month End]]*365.25/12</f>
        <v/>
      </c>
      <c r="S672" s="28">
        <f>AND(NOW()&gt;=tbl_MTG_Set[[#This Row],[Heavy Printing Window Start]], NOW()&lt;=tbl_MTG_Set[[#This Row],[Heavy Printing Window End]])</f>
        <v/>
      </c>
      <c r="T672" s="19">
        <f>_xlfn.xlookup(tbl_MTG_Set[[#This Row],[Type Name]], tbl_MTG_Set_Type[Set Type], tbl_MTG_Set_Type[Sell Window Month Start], "(Set Type not found)", 0, 1)</f>
        <v/>
      </c>
      <c r="U672" s="28">
        <f>tbl_MTG_Set[[#This Row],[Released On]]+tbl_MTG_Set[[#This Row],[Sell Window Month Start]]*365.25/12</f>
        <v/>
      </c>
      <c r="V672" s="19">
        <f>_xlfn.xlookup(tbl_MTG_Set[[#This Row],[Type Name]], tbl_MTG_Set_Type[Set Type], tbl_MTG_Set_Type[Sell Window Month End], "(Set Type not found)", 0, 1)</f>
        <v/>
      </c>
      <c r="W672" s="28">
        <f>tbl_MTG_Set[[#This Row],[Released On]]+tbl_MTG_Set[[#This Row],[Sell Window Month End]]*365.25/12</f>
        <v/>
      </c>
      <c r="X672" s="28">
        <f>AND(NOW()&gt;=tbl_MTG_Set[[#This Row],[Sell Window Start]], NOW()&lt;=tbl_MTG_Set[[#This Row],[Sell Window End]])</f>
        <v/>
      </c>
      <c r="AG672" s="23" t="n"/>
      <c r="AH672" s="23" t="n"/>
      <c r="AJ672" s="23">
        <f t="array" ref="AJ672:AJ672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672" s="23">
        <f t="array" ref="AK672:AK672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672" s="24">
        <f>_xlfn.xlookup(tbl_MTG_Set[[#This Row],[Play Booster Box Product Id]], tbl_Product[Product Id], tbl_Product[Pack Size])</f>
        <v/>
      </c>
      <c r="AM672" s="23">
        <f>(tbl_MTG_Set[[#This Row],[Play Booster Box Cost]]+v_Item_Shipping_Cost_In)/tbl_MTG_Set[[#This Row],[Play Booster Box Size]]</f>
        <v/>
      </c>
      <c r="AN672" s="23" t="n"/>
      <c r="AO672" s="23" t="n"/>
      <c r="AP672" s="23" t="n"/>
      <c r="AQ672" s="23" t="n"/>
      <c r="AT672" s="23">
        <f>tbl_MTG_Set[[#This Row],[Play Booster Sell Price CardMarket]]*tbl_MTG_Set[[#This Row],[Play Booster Expected Market Value]]/tbl_MTG_Set[[#This Row],[Play Boost Sealed Market Value]]</f>
        <v/>
      </c>
    </row>
    <row r="673" ht="15" customHeight="1" s="20">
      <c r="A673" s="19" t="n">
        <v>439</v>
      </c>
      <c r="B673" s="19" t="inlineStr">
        <is>
          <t>Modern Horizons Promos PMH1</t>
        </is>
      </c>
      <c r="C673" s="19" t="n">
        <v>2</v>
      </c>
      <c r="D673" s="28" t="n">
        <v>43630</v>
      </c>
      <c r="F673" s="19" t="inlineStr">
        <is>
          <t>en es fr de it pt ja ko ru 汉语 漢語</t>
        </is>
      </c>
      <c r="G673" s="19" t="n">
        <v>824</v>
      </c>
      <c r="H673" s="19">
        <f>MONTH(NOW())+12*YEAR(NOW())-MONTH(tbl_MTG_Set[[#This Row],[Released On]])-12*YEAR(tbl_MTG_Set[[#This Row],[Released On]])</f>
        <v/>
      </c>
      <c r="I673" s="19">
        <f>_xlfn.xlookup(tbl_MTG_Set[[#This Row],[Type Name]], tbl_MTG_Set_Type[Set Type], tbl_MTG_Set_Type[Index], "(Set Type not found)")</f>
        <v/>
      </c>
      <c r="J673" s="19">
        <f>_xlfn.xlookup(tbl_MTG_Set[[#This Row],[Type Name]], tbl_MTG_Set_Type[Set Type], tbl_MTG_Set_Type[Buy Window Month Start], "(Set Type not found)")</f>
        <v/>
      </c>
      <c r="K673" s="28">
        <f>tbl_MTG_Set[[#This Row],[Released On]]+tbl_MTG_Set[[#This Row],[Buy Window Month Start]]*365.25/12</f>
        <v/>
      </c>
      <c r="L673" s="19">
        <f>_xlfn.xlookup(tbl_MTG_Set[[#This Row],[Type Name]], tbl_MTG_Set_Type[Set Type], tbl_MTG_Set_Type[Buy Window Month End], "(Set Type not found)", 0, 1)</f>
        <v/>
      </c>
      <c r="M673" s="28">
        <f>tbl_MTG_Set[[#This Row],[Released On]]+tbl_MTG_Set[[#This Row],[Buy Window Month End]]*365.25/12</f>
        <v/>
      </c>
      <c r="N673" s="28">
        <f>AND(NOW()&gt;=tbl_MTG_Set[[#This Row],[Buy Window Start]], NOW()&lt;=tbl_MTG_Set[[#This Row],[Buy Window End]])</f>
        <v/>
      </c>
      <c r="O673" s="19">
        <f>_xlfn.xlookup(tbl_MTG_Set[[#This Row],[Type Name]], tbl_MTG_Set_Type[Set Type], tbl_MTG_Set_Type[Heavy Printing Window Month Start], "(Set Type not found)", 0, 1)</f>
        <v/>
      </c>
      <c r="P673" s="28">
        <f>tbl_MTG_Set[[#This Row],[Released On]]+tbl_MTG_Set[[#This Row],[Heavy Printing Window Month Start]]*365.25/12</f>
        <v/>
      </c>
      <c r="Q673" s="19">
        <f>_xlfn.xlookup(tbl_MTG_Set[[#This Row],[Type Name]], tbl_MTG_Set_Type[Set Type], tbl_MTG_Set_Type[Heavy Printing Window Month End], "(Set Type not found)", 0, 1)</f>
        <v/>
      </c>
      <c r="R673" s="28">
        <f>tbl_MTG_Set[[#This Row],[Released On]]+tbl_MTG_Set[[#This Row],[Heavy Printing Window Month End]]*365.25/12</f>
        <v/>
      </c>
      <c r="S673" s="28">
        <f>AND(NOW()&gt;=tbl_MTG_Set[[#This Row],[Heavy Printing Window Start]], NOW()&lt;=tbl_MTG_Set[[#This Row],[Heavy Printing Window End]])</f>
        <v/>
      </c>
      <c r="T673" s="19">
        <f>_xlfn.xlookup(tbl_MTG_Set[[#This Row],[Type Name]], tbl_MTG_Set_Type[Set Type], tbl_MTG_Set_Type[Sell Window Month Start], "(Set Type not found)", 0, 1)</f>
        <v/>
      </c>
      <c r="U673" s="28">
        <f>tbl_MTG_Set[[#This Row],[Released On]]+tbl_MTG_Set[[#This Row],[Sell Window Month Start]]*365.25/12</f>
        <v/>
      </c>
      <c r="V673" s="19">
        <f>_xlfn.xlookup(tbl_MTG_Set[[#This Row],[Type Name]], tbl_MTG_Set_Type[Set Type], tbl_MTG_Set_Type[Sell Window Month End], "(Set Type not found)", 0, 1)</f>
        <v/>
      </c>
      <c r="W673" s="28">
        <f>tbl_MTG_Set[[#This Row],[Released On]]+tbl_MTG_Set[[#This Row],[Sell Window Month End]]*365.25/12</f>
        <v/>
      </c>
      <c r="X673" s="28">
        <f>AND(NOW()&gt;=tbl_MTG_Set[[#This Row],[Sell Window Start]], NOW()&lt;=tbl_MTG_Set[[#This Row],[Sell Window End]])</f>
        <v/>
      </c>
      <c r="AG673" s="23" t="n"/>
      <c r="AH673" s="23" t="n"/>
      <c r="AJ673" s="23">
        <f t="array" ref="AJ673:AJ673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673" s="23">
        <f t="array" ref="AK673:AK673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673" s="24">
        <f>_xlfn.xlookup(tbl_MTG_Set[[#This Row],[Play Booster Box Product Id]], tbl_Product[Product Id], tbl_Product[Pack Size])</f>
        <v/>
      </c>
      <c r="AM673" s="23">
        <f>(tbl_MTG_Set[[#This Row],[Play Booster Box Cost]]+v_Item_Shipping_Cost_In)/tbl_MTG_Set[[#This Row],[Play Booster Box Size]]</f>
        <v/>
      </c>
      <c r="AN673" s="23" t="n"/>
      <c r="AO673" s="23" t="n"/>
      <c r="AP673" s="23" t="n"/>
      <c r="AQ673" s="23" t="n"/>
      <c r="AT673" s="23">
        <f>tbl_MTG_Set[[#This Row],[Play Booster Sell Price CardMarket]]*tbl_MTG_Set[[#This Row],[Play Booster Expected Market Value]]/tbl_MTG_Set[[#This Row],[Play Boost Sealed Market Value]]</f>
        <v/>
      </c>
    </row>
    <row r="674" ht="15" customHeight="1" s="20">
      <c r="A674" s="19" t="n">
        <v>440</v>
      </c>
      <c r="B674" s="19" t="inlineStr">
        <is>
          <t>Modern Horizons Tokens TMH1</t>
        </is>
      </c>
      <c r="C674" s="19" t="n">
        <v>21</v>
      </c>
      <c r="D674" s="28" t="n">
        <v>43615</v>
      </c>
      <c r="F674" s="19" t="inlineStr">
        <is>
          <t>en es fr de it pt ja ko ru 汉语 漢語</t>
        </is>
      </c>
      <c r="G674" s="19" t="n">
        <v>826</v>
      </c>
      <c r="H674" s="19">
        <f>MONTH(NOW())+12*YEAR(NOW())-MONTH(tbl_MTG_Set[[#This Row],[Released On]])-12*YEAR(tbl_MTG_Set[[#This Row],[Released On]])</f>
        <v/>
      </c>
      <c r="I674" s="19">
        <f>_xlfn.xlookup(tbl_MTG_Set[[#This Row],[Type Name]], tbl_MTG_Set_Type[Set Type], tbl_MTG_Set_Type[Index], "(Set Type not found)")</f>
        <v/>
      </c>
      <c r="J674" s="19">
        <f>_xlfn.xlookup(tbl_MTG_Set[[#This Row],[Type Name]], tbl_MTG_Set_Type[Set Type], tbl_MTG_Set_Type[Buy Window Month Start], "(Set Type not found)")</f>
        <v/>
      </c>
      <c r="K674" s="28">
        <f>tbl_MTG_Set[[#This Row],[Released On]]+tbl_MTG_Set[[#This Row],[Buy Window Month Start]]*365.25/12</f>
        <v/>
      </c>
      <c r="L674" s="19">
        <f>_xlfn.xlookup(tbl_MTG_Set[[#This Row],[Type Name]], tbl_MTG_Set_Type[Set Type], tbl_MTG_Set_Type[Buy Window Month End], "(Set Type not found)", 0, 1)</f>
        <v/>
      </c>
      <c r="M674" s="28">
        <f>tbl_MTG_Set[[#This Row],[Released On]]+tbl_MTG_Set[[#This Row],[Buy Window Month End]]*365.25/12</f>
        <v/>
      </c>
      <c r="N674" s="28">
        <f>AND(NOW()&gt;=tbl_MTG_Set[[#This Row],[Buy Window Start]], NOW()&lt;=tbl_MTG_Set[[#This Row],[Buy Window End]])</f>
        <v/>
      </c>
      <c r="O674" s="19">
        <f>_xlfn.xlookup(tbl_MTG_Set[[#This Row],[Type Name]], tbl_MTG_Set_Type[Set Type], tbl_MTG_Set_Type[Heavy Printing Window Month Start], "(Set Type not found)", 0, 1)</f>
        <v/>
      </c>
      <c r="P674" s="28">
        <f>tbl_MTG_Set[[#This Row],[Released On]]+tbl_MTG_Set[[#This Row],[Heavy Printing Window Month Start]]*365.25/12</f>
        <v/>
      </c>
      <c r="Q674" s="19">
        <f>_xlfn.xlookup(tbl_MTG_Set[[#This Row],[Type Name]], tbl_MTG_Set_Type[Set Type], tbl_MTG_Set_Type[Heavy Printing Window Month End], "(Set Type not found)", 0, 1)</f>
        <v/>
      </c>
      <c r="R674" s="28">
        <f>tbl_MTG_Set[[#This Row],[Released On]]+tbl_MTG_Set[[#This Row],[Heavy Printing Window Month End]]*365.25/12</f>
        <v/>
      </c>
      <c r="S674" s="28">
        <f>AND(NOW()&gt;=tbl_MTG_Set[[#This Row],[Heavy Printing Window Start]], NOW()&lt;=tbl_MTG_Set[[#This Row],[Heavy Printing Window End]])</f>
        <v/>
      </c>
      <c r="T674" s="19">
        <f>_xlfn.xlookup(tbl_MTG_Set[[#This Row],[Type Name]], tbl_MTG_Set_Type[Set Type], tbl_MTG_Set_Type[Sell Window Month Start], "(Set Type not found)", 0, 1)</f>
        <v/>
      </c>
      <c r="U674" s="28">
        <f>tbl_MTG_Set[[#This Row],[Released On]]+tbl_MTG_Set[[#This Row],[Sell Window Month Start]]*365.25/12</f>
        <v/>
      </c>
      <c r="V674" s="19">
        <f>_xlfn.xlookup(tbl_MTG_Set[[#This Row],[Type Name]], tbl_MTG_Set_Type[Set Type], tbl_MTG_Set_Type[Sell Window Month End], "(Set Type not found)", 0, 1)</f>
        <v/>
      </c>
      <c r="W674" s="28">
        <f>tbl_MTG_Set[[#This Row],[Released On]]+tbl_MTG_Set[[#This Row],[Sell Window Month End]]*365.25/12</f>
        <v/>
      </c>
      <c r="X674" s="28">
        <f>AND(NOW()&gt;=tbl_MTG_Set[[#This Row],[Sell Window Start]], NOW()&lt;=tbl_MTG_Set[[#This Row],[Sell Window End]])</f>
        <v/>
      </c>
      <c r="AG674" s="23" t="n"/>
      <c r="AH674" s="23" t="n"/>
      <c r="AJ674" s="23">
        <f t="array" ref="AJ674:AJ674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674" s="23">
        <f t="array" ref="AK674:AK674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674" s="24">
        <f>_xlfn.xlookup(tbl_MTG_Set[[#This Row],[Play Booster Box Product Id]], tbl_Product[Product Id], tbl_Product[Pack Size])</f>
        <v/>
      </c>
      <c r="AM674" s="23">
        <f>(tbl_MTG_Set[[#This Row],[Play Booster Box Cost]]+v_Item_Shipping_Cost_In)/tbl_MTG_Set[[#This Row],[Play Booster Box Size]]</f>
        <v/>
      </c>
      <c r="AN674" s="23" t="n"/>
      <c r="AO674" s="23" t="n"/>
      <c r="AP674" s="23" t="n"/>
      <c r="AQ674" s="23" t="n"/>
      <c r="AT674" s="23">
        <f>tbl_MTG_Set[[#This Row],[Play Booster Sell Price CardMarket]]*tbl_MTG_Set[[#This Row],[Play Booster Expected Market Value]]/tbl_MTG_Set[[#This Row],[Play Boost Sealed Market Value]]</f>
        <v/>
      </c>
    </row>
    <row r="675" ht="15" customHeight="1" s="20">
      <c r="A675" s="19" t="n">
        <v>598</v>
      </c>
      <c r="B675" s="19" t="inlineStr">
        <is>
          <t>Modern Masters 2015 MM2</t>
        </is>
      </c>
      <c r="C675" s="19" t="n">
        <v>249</v>
      </c>
      <c r="D675" s="28" t="n">
        <v>42146</v>
      </c>
      <c r="F675" s="19" t="inlineStr">
        <is>
          <t>en es fr de it pt ja ko ru 汉语 漢語</t>
        </is>
      </c>
      <c r="G675" s="19" t="n">
        <v>1142</v>
      </c>
      <c r="H675" s="19">
        <f>MONTH(NOW())+12*YEAR(NOW())-MONTH(tbl_MTG_Set[[#This Row],[Released On]])-12*YEAR(tbl_MTG_Set[[#This Row],[Released On]])</f>
        <v/>
      </c>
      <c r="I675" s="19">
        <f>_xlfn.xlookup(tbl_MTG_Set[[#This Row],[Type Name]], tbl_MTG_Set_Type[Set Type], tbl_MTG_Set_Type[Index], "(Set Type not found)")</f>
        <v/>
      </c>
      <c r="J675" s="19">
        <f>_xlfn.xlookup(tbl_MTG_Set[[#This Row],[Type Name]], tbl_MTG_Set_Type[Set Type], tbl_MTG_Set_Type[Buy Window Month Start], "(Set Type not found)")</f>
        <v/>
      </c>
      <c r="K675" s="28">
        <f>tbl_MTG_Set[[#This Row],[Released On]]+tbl_MTG_Set[[#This Row],[Buy Window Month Start]]*365.25/12</f>
        <v/>
      </c>
      <c r="L675" s="19">
        <f>_xlfn.xlookup(tbl_MTG_Set[[#This Row],[Type Name]], tbl_MTG_Set_Type[Set Type], tbl_MTG_Set_Type[Buy Window Month End], "(Set Type not found)", 0, 1)</f>
        <v/>
      </c>
      <c r="M675" s="28">
        <f>tbl_MTG_Set[[#This Row],[Released On]]+tbl_MTG_Set[[#This Row],[Buy Window Month End]]*365.25/12</f>
        <v/>
      </c>
      <c r="N675" s="28">
        <f>AND(NOW()&gt;=tbl_MTG_Set[[#This Row],[Buy Window Start]], NOW()&lt;=tbl_MTG_Set[[#This Row],[Buy Window End]])</f>
        <v/>
      </c>
      <c r="O675" s="19">
        <f>_xlfn.xlookup(tbl_MTG_Set[[#This Row],[Type Name]], tbl_MTG_Set_Type[Set Type], tbl_MTG_Set_Type[Heavy Printing Window Month Start], "(Set Type not found)", 0, 1)</f>
        <v/>
      </c>
      <c r="P675" s="28">
        <f>tbl_MTG_Set[[#This Row],[Released On]]+tbl_MTG_Set[[#This Row],[Heavy Printing Window Month Start]]*365.25/12</f>
        <v/>
      </c>
      <c r="Q675" s="19">
        <f>_xlfn.xlookup(tbl_MTG_Set[[#This Row],[Type Name]], tbl_MTG_Set_Type[Set Type], tbl_MTG_Set_Type[Heavy Printing Window Month End], "(Set Type not found)", 0, 1)</f>
        <v/>
      </c>
      <c r="R675" s="28">
        <f>tbl_MTG_Set[[#This Row],[Released On]]+tbl_MTG_Set[[#This Row],[Heavy Printing Window Month End]]*365.25/12</f>
        <v/>
      </c>
      <c r="S675" s="28">
        <f>AND(NOW()&gt;=tbl_MTG_Set[[#This Row],[Heavy Printing Window Start]], NOW()&lt;=tbl_MTG_Set[[#This Row],[Heavy Printing Window End]])</f>
        <v/>
      </c>
      <c r="T675" s="19">
        <f>_xlfn.xlookup(tbl_MTG_Set[[#This Row],[Type Name]], tbl_MTG_Set_Type[Set Type], tbl_MTG_Set_Type[Sell Window Month Start], "(Set Type not found)", 0, 1)</f>
        <v/>
      </c>
      <c r="U675" s="28">
        <f>tbl_MTG_Set[[#This Row],[Released On]]+tbl_MTG_Set[[#This Row],[Sell Window Month Start]]*365.25/12</f>
        <v/>
      </c>
      <c r="V675" s="19">
        <f>_xlfn.xlookup(tbl_MTG_Set[[#This Row],[Type Name]], tbl_MTG_Set_Type[Set Type], tbl_MTG_Set_Type[Sell Window Month End], "(Set Type not found)", 0, 1)</f>
        <v/>
      </c>
      <c r="W675" s="28">
        <f>tbl_MTG_Set[[#This Row],[Released On]]+tbl_MTG_Set[[#This Row],[Sell Window Month End]]*365.25/12</f>
        <v/>
      </c>
      <c r="X675" s="28">
        <f>AND(NOW()&gt;=tbl_MTG_Set[[#This Row],[Sell Window Start]], NOW()&lt;=tbl_MTG_Set[[#This Row],[Sell Window End]])</f>
        <v/>
      </c>
      <c r="AG675" s="23" t="n"/>
      <c r="AH675" s="23" t="n"/>
      <c r="AJ675" s="23">
        <f t="array" ref="AJ675:AJ675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675" s="23">
        <f t="array" ref="AK675:AK675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675" s="24">
        <f>_xlfn.xlookup(tbl_MTG_Set[[#This Row],[Play Booster Box Product Id]], tbl_Product[Product Id], tbl_Product[Pack Size])</f>
        <v/>
      </c>
      <c r="AM675" s="23">
        <f>(tbl_MTG_Set[[#This Row],[Play Booster Box Cost]]+v_Item_Shipping_Cost_In)/tbl_MTG_Set[[#This Row],[Play Booster Box Size]]</f>
        <v/>
      </c>
      <c r="AN675" s="23" t="n"/>
      <c r="AO675" s="23" t="n"/>
      <c r="AP675" s="23" t="n"/>
      <c r="AQ675" s="23" t="n"/>
      <c r="AT675" s="23">
        <f>tbl_MTG_Set[[#This Row],[Play Booster Sell Price CardMarket]]*tbl_MTG_Set[[#This Row],[Play Booster Expected Market Value]]/tbl_MTG_Set[[#This Row],[Play Boost Sealed Market Value]]</f>
        <v/>
      </c>
    </row>
    <row r="676" ht="15" customHeight="1" s="20">
      <c r="A676" s="19" t="n">
        <v>599</v>
      </c>
      <c r="B676" s="19" t="inlineStr">
        <is>
          <t>Modern Masters 2015 Tokens TMM2</t>
        </is>
      </c>
      <c r="C676" s="19" t="n">
        <v>16</v>
      </c>
      <c r="D676" s="28" t="n">
        <v>42146</v>
      </c>
      <c r="F676" s="19" t="inlineStr">
        <is>
          <t>en es fr de it pt ja ko ru 汉语 漢語</t>
        </is>
      </c>
      <c r="G676" s="19" t="n">
        <v>1144</v>
      </c>
      <c r="H676" s="19">
        <f>MONTH(NOW())+12*YEAR(NOW())-MONTH(tbl_MTG_Set[[#This Row],[Released On]])-12*YEAR(tbl_MTG_Set[[#This Row],[Released On]])</f>
        <v/>
      </c>
      <c r="I676" s="19">
        <f>_xlfn.xlookup(tbl_MTG_Set[[#This Row],[Type Name]], tbl_MTG_Set_Type[Set Type], tbl_MTG_Set_Type[Index], "(Set Type not found)")</f>
        <v/>
      </c>
      <c r="J676" s="19">
        <f>_xlfn.xlookup(tbl_MTG_Set[[#This Row],[Type Name]], tbl_MTG_Set_Type[Set Type], tbl_MTG_Set_Type[Buy Window Month Start], "(Set Type not found)")</f>
        <v/>
      </c>
      <c r="K676" s="28">
        <f>tbl_MTG_Set[[#This Row],[Released On]]+tbl_MTG_Set[[#This Row],[Buy Window Month Start]]*365.25/12</f>
        <v/>
      </c>
      <c r="L676" s="19">
        <f>_xlfn.xlookup(tbl_MTG_Set[[#This Row],[Type Name]], tbl_MTG_Set_Type[Set Type], tbl_MTG_Set_Type[Buy Window Month End], "(Set Type not found)", 0, 1)</f>
        <v/>
      </c>
      <c r="M676" s="28">
        <f>tbl_MTG_Set[[#This Row],[Released On]]+tbl_MTG_Set[[#This Row],[Buy Window Month End]]*365.25/12</f>
        <v/>
      </c>
      <c r="N676" s="28">
        <f>AND(NOW()&gt;=tbl_MTG_Set[[#This Row],[Buy Window Start]], NOW()&lt;=tbl_MTG_Set[[#This Row],[Buy Window End]])</f>
        <v/>
      </c>
      <c r="O676" s="19">
        <f>_xlfn.xlookup(tbl_MTG_Set[[#This Row],[Type Name]], tbl_MTG_Set_Type[Set Type], tbl_MTG_Set_Type[Heavy Printing Window Month Start], "(Set Type not found)", 0, 1)</f>
        <v/>
      </c>
      <c r="P676" s="28">
        <f>tbl_MTG_Set[[#This Row],[Released On]]+tbl_MTG_Set[[#This Row],[Heavy Printing Window Month Start]]*365.25/12</f>
        <v/>
      </c>
      <c r="Q676" s="19">
        <f>_xlfn.xlookup(tbl_MTG_Set[[#This Row],[Type Name]], tbl_MTG_Set_Type[Set Type], tbl_MTG_Set_Type[Heavy Printing Window Month End], "(Set Type not found)", 0, 1)</f>
        <v/>
      </c>
      <c r="R676" s="28">
        <f>tbl_MTG_Set[[#This Row],[Released On]]+tbl_MTG_Set[[#This Row],[Heavy Printing Window Month End]]*365.25/12</f>
        <v/>
      </c>
      <c r="S676" s="28">
        <f>AND(NOW()&gt;=tbl_MTG_Set[[#This Row],[Heavy Printing Window Start]], NOW()&lt;=tbl_MTG_Set[[#This Row],[Heavy Printing Window End]])</f>
        <v/>
      </c>
      <c r="T676" s="19">
        <f>_xlfn.xlookup(tbl_MTG_Set[[#This Row],[Type Name]], tbl_MTG_Set_Type[Set Type], tbl_MTG_Set_Type[Sell Window Month Start], "(Set Type not found)", 0, 1)</f>
        <v/>
      </c>
      <c r="U676" s="28">
        <f>tbl_MTG_Set[[#This Row],[Released On]]+tbl_MTG_Set[[#This Row],[Sell Window Month Start]]*365.25/12</f>
        <v/>
      </c>
      <c r="V676" s="19">
        <f>_xlfn.xlookup(tbl_MTG_Set[[#This Row],[Type Name]], tbl_MTG_Set_Type[Set Type], tbl_MTG_Set_Type[Sell Window Month End], "(Set Type not found)", 0, 1)</f>
        <v/>
      </c>
      <c r="W676" s="28">
        <f>tbl_MTG_Set[[#This Row],[Released On]]+tbl_MTG_Set[[#This Row],[Sell Window Month End]]*365.25/12</f>
        <v/>
      </c>
      <c r="X676" s="28">
        <f>AND(NOW()&gt;=tbl_MTG_Set[[#This Row],[Sell Window Start]], NOW()&lt;=tbl_MTG_Set[[#This Row],[Sell Window End]])</f>
        <v/>
      </c>
      <c r="AG676" s="23" t="n"/>
      <c r="AH676" s="23" t="n"/>
      <c r="AJ676" s="23">
        <f t="array" ref="AJ676:AJ676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676" s="23">
        <f t="array" ref="AK676:AK676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676" s="24">
        <f>_xlfn.xlookup(tbl_MTG_Set[[#This Row],[Play Booster Box Product Id]], tbl_Product[Product Id], tbl_Product[Pack Size])</f>
        <v/>
      </c>
      <c r="AM676" s="23">
        <f>(tbl_MTG_Set[[#This Row],[Play Booster Box Cost]]+v_Item_Shipping_Cost_In)/tbl_MTG_Set[[#This Row],[Play Booster Box Size]]</f>
        <v/>
      </c>
      <c r="AN676" s="23" t="n"/>
      <c r="AO676" s="23" t="n"/>
      <c r="AP676" s="23" t="n"/>
      <c r="AQ676" s="23" t="n"/>
      <c r="AT676" s="23">
        <f>tbl_MTG_Set[[#This Row],[Play Booster Sell Price CardMarket]]*tbl_MTG_Set[[#This Row],[Play Booster Expected Market Value]]/tbl_MTG_Set[[#This Row],[Play Boost Sealed Market Value]]</f>
        <v/>
      </c>
    </row>
    <row r="677" ht="15" customHeight="1" s="20">
      <c r="A677" s="19" t="n">
        <v>541</v>
      </c>
      <c r="B677" s="19" t="inlineStr">
        <is>
          <t>Modern Masters 2017 MM3</t>
        </is>
      </c>
      <c r="C677" s="19" t="n">
        <v>249</v>
      </c>
      <c r="D677" s="28" t="n">
        <v>42811</v>
      </c>
      <c r="F677" s="19" t="inlineStr">
        <is>
          <t>en es fr de it pt ja ko ru 汉语 漢語</t>
        </is>
      </c>
      <c r="G677" s="19" t="n">
        <v>1028</v>
      </c>
      <c r="H677" s="19">
        <f>MONTH(NOW())+12*YEAR(NOW())-MONTH(tbl_MTG_Set[[#This Row],[Released On]])-12*YEAR(tbl_MTG_Set[[#This Row],[Released On]])</f>
        <v/>
      </c>
      <c r="I677" s="19">
        <f>_xlfn.xlookup(tbl_MTG_Set[[#This Row],[Type Name]], tbl_MTG_Set_Type[Set Type], tbl_MTG_Set_Type[Index], "(Set Type not found)")</f>
        <v/>
      </c>
      <c r="J677" s="19">
        <f>_xlfn.xlookup(tbl_MTG_Set[[#This Row],[Type Name]], tbl_MTG_Set_Type[Set Type], tbl_MTG_Set_Type[Buy Window Month Start], "(Set Type not found)")</f>
        <v/>
      </c>
      <c r="K677" s="28">
        <f>tbl_MTG_Set[[#This Row],[Released On]]+tbl_MTG_Set[[#This Row],[Buy Window Month Start]]*365.25/12</f>
        <v/>
      </c>
      <c r="L677" s="19">
        <f>_xlfn.xlookup(tbl_MTG_Set[[#This Row],[Type Name]], tbl_MTG_Set_Type[Set Type], tbl_MTG_Set_Type[Buy Window Month End], "(Set Type not found)", 0, 1)</f>
        <v/>
      </c>
      <c r="M677" s="28">
        <f>tbl_MTG_Set[[#This Row],[Released On]]+tbl_MTG_Set[[#This Row],[Buy Window Month End]]*365.25/12</f>
        <v/>
      </c>
      <c r="N677" s="28">
        <f>AND(NOW()&gt;=tbl_MTG_Set[[#This Row],[Buy Window Start]], NOW()&lt;=tbl_MTG_Set[[#This Row],[Buy Window End]])</f>
        <v/>
      </c>
      <c r="O677" s="19">
        <f>_xlfn.xlookup(tbl_MTG_Set[[#This Row],[Type Name]], tbl_MTG_Set_Type[Set Type], tbl_MTG_Set_Type[Heavy Printing Window Month Start], "(Set Type not found)", 0, 1)</f>
        <v/>
      </c>
      <c r="P677" s="28">
        <f>tbl_MTG_Set[[#This Row],[Released On]]+tbl_MTG_Set[[#This Row],[Heavy Printing Window Month Start]]*365.25/12</f>
        <v/>
      </c>
      <c r="Q677" s="19">
        <f>_xlfn.xlookup(tbl_MTG_Set[[#This Row],[Type Name]], tbl_MTG_Set_Type[Set Type], tbl_MTG_Set_Type[Heavy Printing Window Month End], "(Set Type not found)", 0, 1)</f>
        <v/>
      </c>
      <c r="R677" s="28">
        <f>tbl_MTG_Set[[#This Row],[Released On]]+tbl_MTG_Set[[#This Row],[Heavy Printing Window Month End]]*365.25/12</f>
        <v/>
      </c>
      <c r="S677" s="28">
        <f>AND(NOW()&gt;=tbl_MTG_Set[[#This Row],[Heavy Printing Window Start]], NOW()&lt;=tbl_MTG_Set[[#This Row],[Heavy Printing Window End]])</f>
        <v/>
      </c>
      <c r="T677" s="19">
        <f>_xlfn.xlookup(tbl_MTG_Set[[#This Row],[Type Name]], tbl_MTG_Set_Type[Set Type], tbl_MTG_Set_Type[Sell Window Month Start], "(Set Type not found)", 0, 1)</f>
        <v/>
      </c>
      <c r="U677" s="28">
        <f>tbl_MTG_Set[[#This Row],[Released On]]+tbl_MTG_Set[[#This Row],[Sell Window Month Start]]*365.25/12</f>
        <v/>
      </c>
      <c r="V677" s="19">
        <f>_xlfn.xlookup(tbl_MTG_Set[[#This Row],[Type Name]], tbl_MTG_Set_Type[Set Type], tbl_MTG_Set_Type[Sell Window Month End], "(Set Type not found)", 0, 1)</f>
        <v/>
      </c>
      <c r="W677" s="28">
        <f>tbl_MTG_Set[[#This Row],[Released On]]+tbl_MTG_Set[[#This Row],[Sell Window Month End]]*365.25/12</f>
        <v/>
      </c>
      <c r="X677" s="28">
        <f>AND(NOW()&gt;=tbl_MTG_Set[[#This Row],[Sell Window Start]], NOW()&lt;=tbl_MTG_Set[[#This Row],[Sell Window End]])</f>
        <v/>
      </c>
      <c r="AG677" s="23" t="n"/>
      <c r="AH677" s="23" t="n"/>
      <c r="AJ677" s="23">
        <f t="array" ref="AJ677:AJ677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677" s="23">
        <f t="array" ref="AK677:AK677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677" s="24">
        <f>_xlfn.xlookup(tbl_MTG_Set[[#This Row],[Play Booster Box Product Id]], tbl_Product[Product Id], tbl_Product[Pack Size])</f>
        <v/>
      </c>
      <c r="AM677" s="23">
        <f>(tbl_MTG_Set[[#This Row],[Play Booster Box Cost]]+v_Item_Shipping_Cost_In)/tbl_MTG_Set[[#This Row],[Play Booster Box Size]]</f>
        <v/>
      </c>
      <c r="AN677" s="23" t="n"/>
      <c r="AO677" s="23" t="n"/>
      <c r="AP677" s="23" t="n"/>
      <c r="AQ677" s="23" t="n"/>
      <c r="AT677" s="23">
        <f>tbl_MTG_Set[[#This Row],[Play Booster Sell Price CardMarket]]*tbl_MTG_Set[[#This Row],[Play Booster Expected Market Value]]/tbl_MTG_Set[[#This Row],[Play Boost Sealed Market Value]]</f>
        <v/>
      </c>
    </row>
    <row r="678" ht="15" customHeight="1" s="20">
      <c r="A678" s="19" t="n">
        <v>542</v>
      </c>
      <c r="B678" s="19" t="inlineStr">
        <is>
          <t>Modern Masters 2017 Tokens TMM3</t>
        </is>
      </c>
      <c r="C678" s="19" t="n">
        <v>21</v>
      </c>
      <c r="D678" s="28" t="n">
        <v>42811</v>
      </c>
      <c r="F678" s="19" t="inlineStr">
        <is>
          <t>en es fr de it pt ja ko ru 汉语 漢語</t>
        </is>
      </c>
      <c r="G678" s="19" t="n">
        <v>1030</v>
      </c>
      <c r="H678" s="19">
        <f>MONTH(NOW())+12*YEAR(NOW())-MONTH(tbl_MTG_Set[[#This Row],[Released On]])-12*YEAR(tbl_MTG_Set[[#This Row],[Released On]])</f>
        <v/>
      </c>
      <c r="I678" s="19">
        <f>_xlfn.xlookup(tbl_MTG_Set[[#This Row],[Type Name]], tbl_MTG_Set_Type[Set Type], tbl_MTG_Set_Type[Index], "(Set Type not found)")</f>
        <v/>
      </c>
      <c r="J678" s="19">
        <f>_xlfn.xlookup(tbl_MTG_Set[[#This Row],[Type Name]], tbl_MTG_Set_Type[Set Type], tbl_MTG_Set_Type[Buy Window Month Start], "(Set Type not found)")</f>
        <v/>
      </c>
      <c r="K678" s="28">
        <f>tbl_MTG_Set[[#This Row],[Released On]]+tbl_MTG_Set[[#This Row],[Buy Window Month Start]]*365.25/12</f>
        <v/>
      </c>
      <c r="L678" s="19">
        <f>_xlfn.xlookup(tbl_MTG_Set[[#This Row],[Type Name]], tbl_MTG_Set_Type[Set Type], tbl_MTG_Set_Type[Buy Window Month End], "(Set Type not found)", 0, 1)</f>
        <v/>
      </c>
      <c r="M678" s="28">
        <f>tbl_MTG_Set[[#This Row],[Released On]]+tbl_MTG_Set[[#This Row],[Buy Window Month End]]*365.25/12</f>
        <v/>
      </c>
      <c r="N678" s="28">
        <f>AND(NOW()&gt;=tbl_MTG_Set[[#This Row],[Buy Window Start]], NOW()&lt;=tbl_MTG_Set[[#This Row],[Buy Window End]])</f>
        <v/>
      </c>
      <c r="O678" s="19">
        <f>_xlfn.xlookup(tbl_MTG_Set[[#This Row],[Type Name]], tbl_MTG_Set_Type[Set Type], tbl_MTG_Set_Type[Heavy Printing Window Month Start], "(Set Type not found)", 0, 1)</f>
        <v/>
      </c>
      <c r="P678" s="28">
        <f>tbl_MTG_Set[[#This Row],[Released On]]+tbl_MTG_Set[[#This Row],[Heavy Printing Window Month Start]]*365.25/12</f>
        <v/>
      </c>
      <c r="Q678" s="19">
        <f>_xlfn.xlookup(tbl_MTG_Set[[#This Row],[Type Name]], tbl_MTG_Set_Type[Set Type], tbl_MTG_Set_Type[Heavy Printing Window Month End], "(Set Type not found)", 0, 1)</f>
        <v/>
      </c>
      <c r="R678" s="28">
        <f>tbl_MTG_Set[[#This Row],[Released On]]+tbl_MTG_Set[[#This Row],[Heavy Printing Window Month End]]*365.25/12</f>
        <v/>
      </c>
      <c r="S678" s="28">
        <f>AND(NOW()&gt;=tbl_MTG_Set[[#This Row],[Heavy Printing Window Start]], NOW()&lt;=tbl_MTG_Set[[#This Row],[Heavy Printing Window End]])</f>
        <v/>
      </c>
      <c r="T678" s="19">
        <f>_xlfn.xlookup(tbl_MTG_Set[[#This Row],[Type Name]], tbl_MTG_Set_Type[Set Type], tbl_MTG_Set_Type[Sell Window Month Start], "(Set Type not found)", 0, 1)</f>
        <v/>
      </c>
      <c r="U678" s="28">
        <f>tbl_MTG_Set[[#This Row],[Released On]]+tbl_MTG_Set[[#This Row],[Sell Window Month Start]]*365.25/12</f>
        <v/>
      </c>
      <c r="V678" s="19">
        <f>_xlfn.xlookup(tbl_MTG_Set[[#This Row],[Type Name]], tbl_MTG_Set_Type[Set Type], tbl_MTG_Set_Type[Sell Window Month End], "(Set Type not found)", 0, 1)</f>
        <v/>
      </c>
      <c r="W678" s="28">
        <f>tbl_MTG_Set[[#This Row],[Released On]]+tbl_MTG_Set[[#This Row],[Sell Window Month End]]*365.25/12</f>
        <v/>
      </c>
      <c r="X678" s="28">
        <f>AND(NOW()&gt;=tbl_MTG_Set[[#This Row],[Sell Window Start]], NOW()&lt;=tbl_MTG_Set[[#This Row],[Sell Window End]])</f>
        <v/>
      </c>
      <c r="AG678" s="23" t="n"/>
      <c r="AH678" s="23" t="n"/>
      <c r="AJ678" s="23">
        <f t="array" ref="AJ678:AJ678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678" s="23">
        <f t="array" ref="AK678:AK678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678" s="24">
        <f>_xlfn.xlookup(tbl_MTG_Set[[#This Row],[Play Booster Box Product Id]], tbl_Product[Product Id], tbl_Product[Pack Size])</f>
        <v/>
      </c>
      <c r="AM678" s="23">
        <f>(tbl_MTG_Set[[#This Row],[Play Booster Box Cost]]+v_Item_Shipping_Cost_In)/tbl_MTG_Set[[#This Row],[Play Booster Box Size]]</f>
        <v/>
      </c>
      <c r="AN678" s="23" t="n"/>
      <c r="AO678" s="23" t="n"/>
      <c r="AP678" s="23" t="n"/>
      <c r="AQ678" s="23" t="n"/>
      <c r="AT678" s="23">
        <f>tbl_MTG_Set[[#This Row],[Play Booster Sell Price CardMarket]]*tbl_MTG_Set[[#This Row],[Play Booster Expected Market Value]]/tbl_MTG_Set[[#This Row],[Play Boost Sealed Market Value]]</f>
        <v/>
      </c>
    </row>
    <row r="679" ht="15" customHeight="1" s="20">
      <c r="A679" s="19" t="n">
        <v>672</v>
      </c>
      <c r="B679" s="19" t="inlineStr">
        <is>
          <t>Modern Masters MMA</t>
        </is>
      </c>
      <c r="C679" s="19" t="n">
        <v>229</v>
      </c>
      <c r="D679" s="28" t="n">
        <v>41432</v>
      </c>
      <c r="F679" s="19" t="inlineStr">
        <is>
          <t>en es fr de it pt ja ko ru 汉语 漢語</t>
        </is>
      </c>
      <c r="G679" s="19" t="n">
        <v>1290</v>
      </c>
      <c r="H679" s="19">
        <f>MONTH(NOW())+12*YEAR(NOW())-MONTH(tbl_MTG_Set[[#This Row],[Released On]])-12*YEAR(tbl_MTG_Set[[#This Row],[Released On]])</f>
        <v/>
      </c>
      <c r="I679" s="19">
        <f>_xlfn.xlookup(tbl_MTG_Set[[#This Row],[Type Name]], tbl_MTG_Set_Type[Set Type], tbl_MTG_Set_Type[Index], "(Set Type not found)")</f>
        <v/>
      </c>
      <c r="J679" s="19">
        <f>_xlfn.xlookup(tbl_MTG_Set[[#This Row],[Type Name]], tbl_MTG_Set_Type[Set Type], tbl_MTG_Set_Type[Buy Window Month Start], "(Set Type not found)")</f>
        <v/>
      </c>
      <c r="K679" s="28">
        <f>tbl_MTG_Set[[#This Row],[Released On]]+tbl_MTG_Set[[#This Row],[Buy Window Month Start]]*365.25/12</f>
        <v/>
      </c>
      <c r="L679" s="19">
        <f>_xlfn.xlookup(tbl_MTG_Set[[#This Row],[Type Name]], tbl_MTG_Set_Type[Set Type], tbl_MTG_Set_Type[Buy Window Month End], "(Set Type not found)", 0, 1)</f>
        <v/>
      </c>
      <c r="M679" s="28">
        <f>tbl_MTG_Set[[#This Row],[Released On]]+tbl_MTG_Set[[#This Row],[Buy Window Month End]]*365.25/12</f>
        <v/>
      </c>
      <c r="N679" s="28">
        <f>AND(NOW()&gt;=tbl_MTG_Set[[#This Row],[Buy Window Start]], NOW()&lt;=tbl_MTG_Set[[#This Row],[Buy Window End]])</f>
        <v/>
      </c>
      <c r="O679" s="19">
        <f>_xlfn.xlookup(tbl_MTG_Set[[#This Row],[Type Name]], tbl_MTG_Set_Type[Set Type], tbl_MTG_Set_Type[Heavy Printing Window Month Start], "(Set Type not found)", 0, 1)</f>
        <v/>
      </c>
      <c r="P679" s="28">
        <f>tbl_MTG_Set[[#This Row],[Released On]]+tbl_MTG_Set[[#This Row],[Heavy Printing Window Month Start]]*365.25/12</f>
        <v/>
      </c>
      <c r="Q679" s="19">
        <f>_xlfn.xlookup(tbl_MTG_Set[[#This Row],[Type Name]], tbl_MTG_Set_Type[Set Type], tbl_MTG_Set_Type[Heavy Printing Window Month End], "(Set Type not found)", 0, 1)</f>
        <v/>
      </c>
      <c r="R679" s="28">
        <f>tbl_MTG_Set[[#This Row],[Released On]]+tbl_MTG_Set[[#This Row],[Heavy Printing Window Month End]]*365.25/12</f>
        <v/>
      </c>
      <c r="S679" s="28">
        <f>AND(NOW()&gt;=tbl_MTG_Set[[#This Row],[Heavy Printing Window Start]], NOW()&lt;=tbl_MTG_Set[[#This Row],[Heavy Printing Window End]])</f>
        <v/>
      </c>
      <c r="T679" s="19">
        <f>_xlfn.xlookup(tbl_MTG_Set[[#This Row],[Type Name]], tbl_MTG_Set_Type[Set Type], tbl_MTG_Set_Type[Sell Window Month Start], "(Set Type not found)", 0, 1)</f>
        <v/>
      </c>
      <c r="U679" s="28">
        <f>tbl_MTG_Set[[#This Row],[Released On]]+tbl_MTG_Set[[#This Row],[Sell Window Month Start]]*365.25/12</f>
        <v/>
      </c>
      <c r="V679" s="19">
        <f>_xlfn.xlookup(tbl_MTG_Set[[#This Row],[Type Name]], tbl_MTG_Set_Type[Set Type], tbl_MTG_Set_Type[Sell Window Month End], "(Set Type not found)", 0, 1)</f>
        <v/>
      </c>
      <c r="W679" s="28">
        <f>tbl_MTG_Set[[#This Row],[Released On]]+tbl_MTG_Set[[#This Row],[Sell Window Month End]]*365.25/12</f>
        <v/>
      </c>
      <c r="X679" s="28">
        <f>AND(NOW()&gt;=tbl_MTG_Set[[#This Row],[Sell Window Start]], NOW()&lt;=tbl_MTG_Set[[#This Row],[Sell Window End]])</f>
        <v/>
      </c>
      <c r="AG679" s="23" t="n"/>
      <c r="AH679" s="23" t="n"/>
      <c r="AJ679" s="23">
        <f t="array" ref="AJ679:AJ679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679" s="23">
        <f t="array" ref="AK679:AK679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679" s="24">
        <f>_xlfn.xlookup(tbl_MTG_Set[[#This Row],[Play Booster Box Product Id]], tbl_Product[Product Id], tbl_Product[Pack Size])</f>
        <v/>
      </c>
      <c r="AM679" s="23">
        <f>(tbl_MTG_Set[[#This Row],[Play Booster Box Cost]]+v_Item_Shipping_Cost_In)/tbl_MTG_Set[[#This Row],[Play Booster Box Size]]</f>
        <v/>
      </c>
      <c r="AN679" s="23" t="n"/>
      <c r="AO679" s="23" t="n"/>
      <c r="AP679" s="23" t="n"/>
      <c r="AQ679" s="23" t="n"/>
      <c r="AT679" s="23">
        <f>tbl_MTG_Set[[#This Row],[Play Booster Sell Price CardMarket]]*tbl_MTG_Set[[#This Row],[Play Booster Expected Market Value]]/tbl_MTG_Set[[#This Row],[Play Boost Sealed Market Value]]</f>
        <v/>
      </c>
    </row>
    <row r="680" ht="15" customHeight="1" s="20">
      <c r="A680" s="19" t="n">
        <v>673</v>
      </c>
      <c r="B680" s="19" t="inlineStr">
        <is>
          <t>Modern Masters Tokens TMMA</t>
        </is>
      </c>
      <c r="C680" s="19" t="n">
        <v>16</v>
      </c>
      <c r="D680" s="28" t="n">
        <v>41432</v>
      </c>
      <c r="F680" s="19" t="inlineStr">
        <is>
          <t>en es fr de it pt ja ko ru 汉语 漢語</t>
        </is>
      </c>
      <c r="G680" s="19" t="n">
        <v>1292</v>
      </c>
      <c r="H680" s="19">
        <f>MONTH(NOW())+12*YEAR(NOW())-MONTH(tbl_MTG_Set[[#This Row],[Released On]])-12*YEAR(tbl_MTG_Set[[#This Row],[Released On]])</f>
        <v/>
      </c>
      <c r="I680" s="19">
        <f>_xlfn.xlookup(tbl_MTG_Set[[#This Row],[Type Name]], tbl_MTG_Set_Type[Set Type], tbl_MTG_Set_Type[Index], "(Set Type not found)")</f>
        <v/>
      </c>
      <c r="J680" s="19">
        <f>_xlfn.xlookup(tbl_MTG_Set[[#This Row],[Type Name]], tbl_MTG_Set_Type[Set Type], tbl_MTG_Set_Type[Buy Window Month Start], "(Set Type not found)")</f>
        <v/>
      </c>
      <c r="K680" s="28">
        <f>tbl_MTG_Set[[#This Row],[Released On]]+tbl_MTG_Set[[#This Row],[Buy Window Month Start]]*365.25/12</f>
        <v/>
      </c>
      <c r="L680" s="19">
        <f>_xlfn.xlookup(tbl_MTG_Set[[#This Row],[Type Name]], tbl_MTG_Set_Type[Set Type], tbl_MTG_Set_Type[Buy Window Month End], "(Set Type not found)", 0, 1)</f>
        <v/>
      </c>
      <c r="M680" s="28">
        <f>tbl_MTG_Set[[#This Row],[Released On]]+tbl_MTG_Set[[#This Row],[Buy Window Month End]]*365.25/12</f>
        <v/>
      </c>
      <c r="N680" s="28">
        <f>AND(NOW()&gt;=tbl_MTG_Set[[#This Row],[Buy Window Start]], NOW()&lt;=tbl_MTG_Set[[#This Row],[Buy Window End]])</f>
        <v/>
      </c>
      <c r="O680" s="19">
        <f>_xlfn.xlookup(tbl_MTG_Set[[#This Row],[Type Name]], tbl_MTG_Set_Type[Set Type], tbl_MTG_Set_Type[Heavy Printing Window Month Start], "(Set Type not found)", 0, 1)</f>
        <v/>
      </c>
      <c r="P680" s="28">
        <f>tbl_MTG_Set[[#This Row],[Released On]]+tbl_MTG_Set[[#This Row],[Heavy Printing Window Month Start]]*365.25/12</f>
        <v/>
      </c>
      <c r="Q680" s="19">
        <f>_xlfn.xlookup(tbl_MTG_Set[[#This Row],[Type Name]], tbl_MTG_Set_Type[Set Type], tbl_MTG_Set_Type[Heavy Printing Window Month End], "(Set Type not found)", 0, 1)</f>
        <v/>
      </c>
      <c r="R680" s="28">
        <f>tbl_MTG_Set[[#This Row],[Released On]]+tbl_MTG_Set[[#This Row],[Heavy Printing Window Month End]]*365.25/12</f>
        <v/>
      </c>
      <c r="S680" s="28">
        <f>AND(NOW()&gt;=tbl_MTG_Set[[#This Row],[Heavy Printing Window Start]], NOW()&lt;=tbl_MTG_Set[[#This Row],[Heavy Printing Window End]])</f>
        <v/>
      </c>
      <c r="T680" s="19">
        <f>_xlfn.xlookup(tbl_MTG_Set[[#This Row],[Type Name]], tbl_MTG_Set_Type[Set Type], tbl_MTG_Set_Type[Sell Window Month Start], "(Set Type not found)", 0, 1)</f>
        <v/>
      </c>
      <c r="U680" s="28">
        <f>tbl_MTG_Set[[#This Row],[Released On]]+tbl_MTG_Set[[#This Row],[Sell Window Month Start]]*365.25/12</f>
        <v/>
      </c>
      <c r="V680" s="19">
        <f>_xlfn.xlookup(tbl_MTG_Set[[#This Row],[Type Name]], tbl_MTG_Set_Type[Set Type], tbl_MTG_Set_Type[Sell Window Month End], "(Set Type not found)", 0, 1)</f>
        <v/>
      </c>
      <c r="W680" s="28">
        <f>tbl_MTG_Set[[#This Row],[Released On]]+tbl_MTG_Set[[#This Row],[Sell Window Month End]]*365.25/12</f>
        <v/>
      </c>
      <c r="X680" s="28">
        <f>AND(NOW()&gt;=tbl_MTG_Set[[#This Row],[Sell Window Start]], NOW()&lt;=tbl_MTG_Set[[#This Row],[Sell Window End]])</f>
        <v/>
      </c>
      <c r="AG680" s="23" t="n"/>
      <c r="AH680" s="23" t="n"/>
      <c r="AJ680" s="23">
        <f t="array" ref="AJ680:AJ680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680" s="23">
        <f t="array" ref="AK680:AK680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680" s="24">
        <f>_xlfn.xlookup(tbl_MTG_Set[[#This Row],[Play Booster Box Product Id]], tbl_Product[Product Id], tbl_Product[Pack Size])</f>
        <v/>
      </c>
      <c r="AM680" s="23">
        <f>(tbl_MTG_Set[[#This Row],[Play Booster Box Cost]]+v_Item_Shipping_Cost_In)/tbl_MTG_Set[[#This Row],[Play Booster Box Size]]</f>
        <v/>
      </c>
      <c r="AN680" s="23" t="n"/>
      <c r="AO680" s="23" t="n"/>
      <c r="AP680" s="23" t="n"/>
      <c r="AQ680" s="23" t="n"/>
      <c r="AT680" s="23">
        <f>tbl_MTG_Set[[#This Row],[Play Booster Sell Price CardMarket]]*tbl_MTG_Set[[#This Row],[Play Booster Expected Market Value]]/tbl_MTG_Set[[#This Row],[Play Boost Sealed Market Value]]</f>
        <v/>
      </c>
    </row>
    <row r="681" ht="15" customHeight="1" s="20">
      <c r="A681" s="19" t="n">
        <v>190</v>
      </c>
      <c r="B681" s="19" t="inlineStr">
        <is>
          <t>MOM Japanese Promo Tokens WMOM</t>
        </is>
      </c>
      <c r="C681" s="19" t="n">
        <v>12</v>
      </c>
      <c r="D681" s="28" t="n">
        <v>45037</v>
      </c>
      <c r="E681" s="19" t="inlineStr">
        <is>
          <t>Standard Expansion</t>
        </is>
      </c>
      <c r="F681" s="19" t="inlineStr">
        <is>
          <t>en es fr de it pt ja ko ru 汉语 漢語</t>
        </is>
      </c>
      <c r="G681" s="19" t="n">
        <v>326</v>
      </c>
      <c r="H681" s="19">
        <f>MONTH(NOW())+12*YEAR(NOW())-MONTH(tbl_MTG_Set[[#This Row],[Released On]])-12*YEAR(tbl_MTG_Set[[#This Row],[Released On]])</f>
        <v/>
      </c>
      <c r="I681" s="19">
        <f>_xlfn.xlookup(tbl_MTG_Set[[#This Row],[Type Name]], tbl_MTG_Set_Type[Set Type], tbl_MTG_Set_Type[Index], "(Set Type not found)")</f>
        <v/>
      </c>
      <c r="J681" s="19">
        <f>_xlfn.xlookup(tbl_MTG_Set[[#This Row],[Type Name]], tbl_MTG_Set_Type[Set Type], tbl_MTG_Set_Type[Buy Window Month Start], "(Set Type not found)")</f>
        <v/>
      </c>
      <c r="K681" s="28">
        <f>tbl_MTG_Set[[#This Row],[Released On]]+tbl_MTG_Set[[#This Row],[Buy Window Month Start]]*365.25/12</f>
        <v/>
      </c>
      <c r="L681" s="19">
        <f>_xlfn.xlookup(tbl_MTG_Set[[#This Row],[Type Name]], tbl_MTG_Set_Type[Set Type], tbl_MTG_Set_Type[Buy Window Month End], "(Set Type not found)", 0, 1)</f>
        <v/>
      </c>
      <c r="M681" s="28">
        <f>tbl_MTG_Set[[#This Row],[Released On]]+tbl_MTG_Set[[#This Row],[Buy Window Month End]]*365.25/12</f>
        <v/>
      </c>
      <c r="N681" s="28">
        <f>AND(NOW()&gt;=tbl_MTG_Set[[#This Row],[Buy Window Start]], NOW()&lt;=tbl_MTG_Set[[#This Row],[Buy Window End]])</f>
        <v/>
      </c>
      <c r="O681" s="19">
        <f>_xlfn.xlookup(tbl_MTG_Set[[#This Row],[Type Name]], tbl_MTG_Set_Type[Set Type], tbl_MTG_Set_Type[Heavy Printing Window Month Start], "(Set Type not found)", 0, 1)</f>
        <v/>
      </c>
      <c r="P681" s="28">
        <f>tbl_MTG_Set[[#This Row],[Released On]]+tbl_MTG_Set[[#This Row],[Heavy Printing Window Month Start]]*365.25/12</f>
        <v/>
      </c>
      <c r="Q681" s="19">
        <f>_xlfn.xlookup(tbl_MTG_Set[[#This Row],[Type Name]], tbl_MTG_Set_Type[Set Type], tbl_MTG_Set_Type[Heavy Printing Window Month End], "(Set Type not found)", 0, 1)</f>
        <v/>
      </c>
      <c r="R681" s="28">
        <f>tbl_MTG_Set[[#This Row],[Released On]]+tbl_MTG_Set[[#This Row],[Heavy Printing Window Month End]]*365.25/12</f>
        <v/>
      </c>
      <c r="S681" s="28">
        <f>AND(NOW()&gt;=tbl_MTG_Set[[#This Row],[Heavy Printing Window Start]], NOW()&lt;=tbl_MTG_Set[[#This Row],[Heavy Printing Window End]])</f>
        <v/>
      </c>
      <c r="T681" s="19">
        <f>_xlfn.xlookup(tbl_MTG_Set[[#This Row],[Type Name]], tbl_MTG_Set_Type[Set Type], tbl_MTG_Set_Type[Sell Window Month Start], "(Set Type not found)", 0, 1)</f>
        <v/>
      </c>
      <c r="U681" s="28">
        <f>tbl_MTG_Set[[#This Row],[Released On]]+tbl_MTG_Set[[#This Row],[Sell Window Month Start]]*365.25/12</f>
        <v/>
      </c>
      <c r="V681" s="19">
        <f>_xlfn.xlookup(tbl_MTG_Set[[#This Row],[Type Name]], tbl_MTG_Set_Type[Set Type], tbl_MTG_Set_Type[Sell Window Month End], "(Set Type not found)", 0, 1)</f>
        <v/>
      </c>
      <c r="W681" s="28">
        <f>tbl_MTG_Set[[#This Row],[Released On]]+tbl_MTG_Set[[#This Row],[Sell Window Month End]]*365.25/12</f>
        <v/>
      </c>
      <c r="X681" s="28">
        <f>AND(NOW()&gt;=tbl_MTG_Set[[#This Row],[Sell Window Start]], NOW()&lt;=tbl_MTG_Set[[#This Row],[Sell Window End]])</f>
        <v/>
      </c>
      <c r="AG681" s="23" t="n"/>
      <c r="AH681" s="23" t="n"/>
      <c r="AJ681" s="23">
        <f t="array" ref="AJ681:AJ681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681" s="23">
        <f t="array" ref="AK681:AK681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681" s="24">
        <f>_xlfn.xlookup(tbl_MTG_Set[[#This Row],[Play Booster Box Product Id]], tbl_Product[Product Id], tbl_Product[Pack Size])</f>
        <v/>
      </c>
      <c r="AM681" s="23">
        <f>(tbl_MTG_Set[[#This Row],[Play Booster Box Cost]]+v_Item_Shipping_Cost_In)/tbl_MTG_Set[[#This Row],[Play Booster Box Size]]</f>
        <v/>
      </c>
      <c r="AN681" s="23" t="n"/>
      <c r="AO681" s="23" t="n"/>
      <c r="AP681" s="23" t="n"/>
      <c r="AQ681" s="23" t="n"/>
      <c r="AT681" s="23">
        <f>tbl_MTG_Set[[#This Row],[Play Booster Sell Price CardMarket]]*tbl_MTG_Set[[#This Row],[Play Booster Expected Market Value]]/tbl_MTG_Set[[#This Row],[Play Boost Sealed Market Value]]</f>
        <v/>
      </c>
    </row>
    <row r="682" ht="15" customHeight="1" s="20">
      <c r="A682" s="19" t="n">
        <v>815</v>
      </c>
      <c r="B682" s="19" t="inlineStr">
        <is>
          <t>Morningtide MOR</t>
        </is>
      </c>
      <c r="C682" s="19" t="n">
        <v>150</v>
      </c>
      <c r="D682" s="28" t="n">
        <v>39479</v>
      </c>
      <c r="F682" s="19" t="inlineStr">
        <is>
          <t>en es fr de it pt ja ko ru 汉语 漢語</t>
        </is>
      </c>
      <c r="G682" s="19" t="n">
        <v>1576</v>
      </c>
      <c r="H682" s="19">
        <f>MONTH(NOW())+12*YEAR(NOW())-MONTH(tbl_MTG_Set[[#This Row],[Released On]])-12*YEAR(tbl_MTG_Set[[#This Row],[Released On]])</f>
        <v/>
      </c>
      <c r="I682" s="19">
        <f>_xlfn.xlookup(tbl_MTG_Set[[#This Row],[Type Name]], tbl_MTG_Set_Type[Set Type], tbl_MTG_Set_Type[Index], "(Set Type not found)")</f>
        <v/>
      </c>
      <c r="J682" s="19">
        <f>_xlfn.xlookup(tbl_MTG_Set[[#This Row],[Type Name]], tbl_MTG_Set_Type[Set Type], tbl_MTG_Set_Type[Buy Window Month Start], "(Set Type not found)")</f>
        <v/>
      </c>
      <c r="K682" s="28">
        <f>tbl_MTG_Set[[#This Row],[Released On]]+tbl_MTG_Set[[#This Row],[Buy Window Month Start]]*365.25/12</f>
        <v/>
      </c>
      <c r="L682" s="19">
        <f>_xlfn.xlookup(tbl_MTG_Set[[#This Row],[Type Name]], tbl_MTG_Set_Type[Set Type], tbl_MTG_Set_Type[Buy Window Month End], "(Set Type not found)", 0, 1)</f>
        <v/>
      </c>
      <c r="M682" s="28">
        <f>tbl_MTG_Set[[#This Row],[Released On]]+tbl_MTG_Set[[#This Row],[Buy Window Month End]]*365.25/12</f>
        <v/>
      </c>
      <c r="N682" s="28">
        <f>AND(NOW()&gt;=tbl_MTG_Set[[#This Row],[Buy Window Start]], NOW()&lt;=tbl_MTG_Set[[#This Row],[Buy Window End]])</f>
        <v/>
      </c>
      <c r="O682" s="19">
        <f>_xlfn.xlookup(tbl_MTG_Set[[#This Row],[Type Name]], tbl_MTG_Set_Type[Set Type], tbl_MTG_Set_Type[Heavy Printing Window Month Start], "(Set Type not found)", 0, 1)</f>
        <v/>
      </c>
      <c r="P682" s="28">
        <f>tbl_MTG_Set[[#This Row],[Released On]]+tbl_MTG_Set[[#This Row],[Heavy Printing Window Month Start]]*365.25/12</f>
        <v/>
      </c>
      <c r="Q682" s="19">
        <f>_xlfn.xlookup(tbl_MTG_Set[[#This Row],[Type Name]], tbl_MTG_Set_Type[Set Type], tbl_MTG_Set_Type[Heavy Printing Window Month End], "(Set Type not found)", 0, 1)</f>
        <v/>
      </c>
      <c r="R682" s="28">
        <f>tbl_MTG_Set[[#This Row],[Released On]]+tbl_MTG_Set[[#This Row],[Heavy Printing Window Month End]]*365.25/12</f>
        <v/>
      </c>
      <c r="S682" s="28">
        <f>AND(NOW()&gt;=tbl_MTG_Set[[#This Row],[Heavy Printing Window Start]], NOW()&lt;=tbl_MTG_Set[[#This Row],[Heavy Printing Window End]])</f>
        <v/>
      </c>
      <c r="T682" s="19">
        <f>_xlfn.xlookup(tbl_MTG_Set[[#This Row],[Type Name]], tbl_MTG_Set_Type[Set Type], tbl_MTG_Set_Type[Sell Window Month Start], "(Set Type not found)", 0, 1)</f>
        <v/>
      </c>
      <c r="U682" s="28">
        <f>tbl_MTG_Set[[#This Row],[Released On]]+tbl_MTG_Set[[#This Row],[Sell Window Month Start]]*365.25/12</f>
        <v/>
      </c>
      <c r="V682" s="19">
        <f>_xlfn.xlookup(tbl_MTG_Set[[#This Row],[Type Name]], tbl_MTG_Set_Type[Set Type], tbl_MTG_Set_Type[Sell Window Month End], "(Set Type not found)", 0, 1)</f>
        <v/>
      </c>
      <c r="W682" s="28">
        <f>tbl_MTG_Set[[#This Row],[Released On]]+tbl_MTG_Set[[#This Row],[Sell Window Month End]]*365.25/12</f>
        <v/>
      </c>
      <c r="X682" s="28">
        <f>AND(NOW()&gt;=tbl_MTG_Set[[#This Row],[Sell Window Start]], NOW()&lt;=tbl_MTG_Set[[#This Row],[Sell Window End]])</f>
        <v/>
      </c>
      <c r="AG682" s="23" t="n"/>
      <c r="AH682" s="23" t="n"/>
      <c r="AJ682" s="23">
        <f t="array" ref="AJ682:AJ682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682" s="23">
        <f t="array" ref="AK682:AK682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682" s="24">
        <f>_xlfn.xlookup(tbl_MTG_Set[[#This Row],[Play Booster Box Product Id]], tbl_Product[Product Id], tbl_Product[Pack Size])</f>
        <v/>
      </c>
      <c r="AM682" s="23">
        <f>(tbl_MTG_Set[[#This Row],[Play Booster Box Cost]]+v_Item_Shipping_Cost_In)/tbl_MTG_Set[[#This Row],[Play Booster Box Size]]</f>
        <v/>
      </c>
      <c r="AN682" s="23" t="n"/>
      <c r="AO682" s="23" t="n"/>
      <c r="AP682" s="23" t="n"/>
      <c r="AQ682" s="23" t="n"/>
      <c r="AT682" s="23">
        <f>tbl_MTG_Set[[#This Row],[Play Booster Sell Price CardMarket]]*tbl_MTG_Set[[#This Row],[Play Booster Expected Market Value]]/tbl_MTG_Set[[#This Row],[Play Boost Sealed Market Value]]</f>
        <v/>
      </c>
    </row>
    <row r="683" ht="15" customHeight="1" s="20">
      <c r="A683" s="19" t="n">
        <v>816</v>
      </c>
      <c r="B683" s="19" t="inlineStr">
        <is>
          <t>Morningtide Promos PMOR</t>
        </is>
      </c>
      <c r="C683" s="19" t="n">
        <v>2</v>
      </c>
      <c r="D683" s="28" t="n">
        <v>39479</v>
      </c>
      <c r="F683" s="19" t="inlineStr">
        <is>
          <t>en es fr de it pt ja ko ru 汉语 漢語</t>
        </is>
      </c>
      <c r="G683" s="19" t="n">
        <v>1578</v>
      </c>
      <c r="H683" s="19">
        <f>MONTH(NOW())+12*YEAR(NOW())-MONTH(tbl_MTG_Set[[#This Row],[Released On]])-12*YEAR(tbl_MTG_Set[[#This Row],[Released On]])</f>
        <v/>
      </c>
      <c r="I683" s="19">
        <f>_xlfn.xlookup(tbl_MTG_Set[[#This Row],[Type Name]], tbl_MTG_Set_Type[Set Type], tbl_MTG_Set_Type[Index], "(Set Type not found)")</f>
        <v/>
      </c>
      <c r="J683" s="19">
        <f>_xlfn.xlookup(tbl_MTG_Set[[#This Row],[Type Name]], tbl_MTG_Set_Type[Set Type], tbl_MTG_Set_Type[Buy Window Month Start], "(Set Type not found)")</f>
        <v/>
      </c>
      <c r="K683" s="28">
        <f>tbl_MTG_Set[[#This Row],[Released On]]+tbl_MTG_Set[[#This Row],[Buy Window Month Start]]*365.25/12</f>
        <v/>
      </c>
      <c r="L683" s="19">
        <f>_xlfn.xlookup(tbl_MTG_Set[[#This Row],[Type Name]], tbl_MTG_Set_Type[Set Type], tbl_MTG_Set_Type[Buy Window Month End], "(Set Type not found)", 0, 1)</f>
        <v/>
      </c>
      <c r="M683" s="28">
        <f>tbl_MTG_Set[[#This Row],[Released On]]+tbl_MTG_Set[[#This Row],[Buy Window Month End]]*365.25/12</f>
        <v/>
      </c>
      <c r="N683" s="28">
        <f>AND(NOW()&gt;=tbl_MTG_Set[[#This Row],[Buy Window Start]], NOW()&lt;=tbl_MTG_Set[[#This Row],[Buy Window End]])</f>
        <v/>
      </c>
      <c r="O683" s="19">
        <f>_xlfn.xlookup(tbl_MTG_Set[[#This Row],[Type Name]], tbl_MTG_Set_Type[Set Type], tbl_MTG_Set_Type[Heavy Printing Window Month Start], "(Set Type not found)", 0, 1)</f>
        <v/>
      </c>
      <c r="P683" s="28">
        <f>tbl_MTG_Set[[#This Row],[Released On]]+tbl_MTG_Set[[#This Row],[Heavy Printing Window Month Start]]*365.25/12</f>
        <v/>
      </c>
      <c r="Q683" s="19">
        <f>_xlfn.xlookup(tbl_MTG_Set[[#This Row],[Type Name]], tbl_MTG_Set_Type[Set Type], tbl_MTG_Set_Type[Heavy Printing Window Month End], "(Set Type not found)", 0, 1)</f>
        <v/>
      </c>
      <c r="R683" s="28">
        <f>tbl_MTG_Set[[#This Row],[Released On]]+tbl_MTG_Set[[#This Row],[Heavy Printing Window Month End]]*365.25/12</f>
        <v/>
      </c>
      <c r="S683" s="28">
        <f>AND(NOW()&gt;=tbl_MTG_Set[[#This Row],[Heavy Printing Window Start]], NOW()&lt;=tbl_MTG_Set[[#This Row],[Heavy Printing Window End]])</f>
        <v/>
      </c>
      <c r="T683" s="19">
        <f>_xlfn.xlookup(tbl_MTG_Set[[#This Row],[Type Name]], tbl_MTG_Set_Type[Set Type], tbl_MTG_Set_Type[Sell Window Month Start], "(Set Type not found)", 0, 1)</f>
        <v/>
      </c>
      <c r="U683" s="28">
        <f>tbl_MTG_Set[[#This Row],[Released On]]+tbl_MTG_Set[[#This Row],[Sell Window Month Start]]*365.25/12</f>
        <v/>
      </c>
      <c r="V683" s="19">
        <f>_xlfn.xlookup(tbl_MTG_Set[[#This Row],[Type Name]], tbl_MTG_Set_Type[Set Type], tbl_MTG_Set_Type[Sell Window Month End], "(Set Type not found)", 0, 1)</f>
        <v/>
      </c>
      <c r="W683" s="28">
        <f>tbl_MTG_Set[[#This Row],[Released On]]+tbl_MTG_Set[[#This Row],[Sell Window Month End]]*365.25/12</f>
        <v/>
      </c>
      <c r="X683" s="28">
        <f>AND(NOW()&gt;=tbl_MTG_Set[[#This Row],[Sell Window Start]], NOW()&lt;=tbl_MTG_Set[[#This Row],[Sell Window End]])</f>
        <v/>
      </c>
      <c r="AG683" s="23" t="n"/>
      <c r="AH683" s="23" t="n"/>
      <c r="AJ683" s="23">
        <f t="array" ref="AJ683:AJ683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683" s="23">
        <f t="array" ref="AK683:AK683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683" s="24">
        <f>_xlfn.xlookup(tbl_MTG_Set[[#This Row],[Play Booster Box Product Id]], tbl_Product[Product Id], tbl_Product[Pack Size])</f>
        <v/>
      </c>
      <c r="AM683" s="23">
        <f>(tbl_MTG_Set[[#This Row],[Play Booster Box Cost]]+v_Item_Shipping_Cost_In)/tbl_MTG_Set[[#This Row],[Play Booster Box Size]]</f>
        <v/>
      </c>
      <c r="AN683" s="23" t="n"/>
      <c r="AO683" s="23" t="n"/>
      <c r="AP683" s="23" t="n"/>
      <c r="AQ683" s="23" t="n"/>
      <c r="AT683" s="23">
        <f>tbl_MTG_Set[[#This Row],[Play Booster Sell Price CardMarket]]*tbl_MTG_Set[[#This Row],[Play Booster Expected Market Value]]/tbl_MTG_Set[[#This Row],[Play Boost Sealed Market Value]]</f>
        <v/>
      </c>
    </row>
    <row r="684" ht="15" customHeight="1" s="20">
      <c r="A684" s="19" t="n">
        <v>817</v>
      </c>
      <c r="B684" s="19" t="inlineStr">
        <is>
          <t>Morningtide Tokens TMOR</t>
        </is>
      </c>
      <c r="C684" s="19" t="n">
        <v>3</v>
      </c>
      <c r="D684" s="28" t="n">
        <v>39479</v>
      </c>
      <c r="F684" s="19" t="inlineStr">
        <is>
          <t>en es fr de it pt ja ko ru 汉语 漢語</t>
        </is>
      </c>
      <c r="G684" s="19" t="n">
        <v>1580</v>
      </c>
      <c r="H684" s="19">
        <f>MONTH(NOW())+12*YEAR(NOW())-MONTH(tbl_MTG_Set[[#This Row],[Released On]])-12*YEAR(tbl_MTG_Set[[#This Row],[Released On]])</f>
        <v/>
      </c>
      <c r="I684" s="19">
        <f>_xlfn.xlookup(tbl_MTG_Set[[#This Row],[Type Name]], tbl_MTG_Set_Type[Set Type], tbl_MTG_Set_Type[Index], "(Set Type not found)")</f>
        <v/>
      </c>
      <c r="J684" s="19">
        <f>_xlfn.xlookup(tbl_MTG_Set[[#This Row],[Type Name]], tbl_MTG_Set_Type[Set Type], tbl_MTG_Set_Type[Buy Window Month Start], "(Set Type not found)")</f>
        <v/>
      </c>
      <c r="K684" s="28">
        <f>tbl_MTG_Set[[#This Row],[Released On]]+tbl_MTG_Set[[#This Row],[Buy Window Month Start]]*365.25/12</f>
        <v/>
      </c>
      <c r="L684" s="19">
        <f>_xlfn.xlookup(tbl_MTG_Set[[#This Row],[Type Name]], tbl_MTG_Set_Type[Set Type], tbl_MTG_Set_Type[Buy Window Month End], "(Set Type not found)", 0, 1)</f>
        <v/>
      </c>
      <c r="M684" s="28">
        <f>tbl_MTG_Set[[#This Row],[Released On]]+tbl_MTG_Set[[#This Row],[Buy Window Month End]]*365.25/12</f>
        <v/>
      </c>
      <c r="N684" s="28">
        <f>AND(NOW()&gt;=tbl_MTG_Set[[#This Row],[Buy Window Start]], NOW()&lt;=tbl_MTG_Set[[#This Row],[Buy Window End]])</f>
        <v/>
      </c>
      <c r="O684" s="19">
        <f>_xlfn.xlookup(tbl_MTG_Set[[#This Row],[Type Name]], tbl_MTG_Set_Type[Set Type], tbl_MTG_Set_Type[Heavy Printing Window Month Start], "(Set Type not found)", 0, 1)</f>
        <v/>
      </c>
      <c r="P684" s="28">
        <f>tbl_MTG_Set[[#This Row],[Released On]]+tbl_MTG_Set[[#This Row],[Heavy Printing Window Month Start]]*365.25/12</f>
        <v/>
      </c>
      <c r="Q684" s="19">
        <f>_xlfn.xlookup(tbl_MTG_Set[[#This Row],[Type Name]], tbl_MTG_Set_Type[Set Type], tbl_MTG_Set_Type[Heavy Printing Window Month End], "(Set Type not found)", 0, 1)</f>
        <v/>
      </c>
      <c r="R684" s="28">
        <f>tbl_MTG_Set[[#This Row],[Released On]]+tbl_MTG_Set[[#This Row],[Heavy Printing Window Month End]]*365.25/12</f>
        <v/>
      </c>
      <c r="S684" s="28">
        <f>AND(NOW()&gt;=tbl_MTG_Set[[#This Row],[Heavy Printing Window Start]], NOW()&lt;=tbl_MTG_Set[[#This Row],[Heavy Printing Window End]])</f>
        <v/>
      </c>
      <c r="T684" s="19">
        <f>_xlfn.xlookup(tbl_MTG_Set[[#This Row],[Type Name]], tbl_MTG_Set_Type[Set Type], tbl_MTG_Set_Type[Sell Window Month Start], "(Set Type not found)", 0, 1)</f>
        <v/>
      </c>
      <c r="U684" s="28">
        <f>tbl_MTG_Set[[#This Row],[Released On]]+tbl_MTG_Set[[#This Row],[Sell Window Month Start]]*365.25/12</f>
        <v/>
      </c>
      <c r="V684" s="19">
        <f>_xlfn.xlookup(tbl_MTG_Set[[#This Row],[Type Name]], tbl_MTG_Set_Type[Set Type], tbl_MTG_Set_Type[Sell Window Month End], "(Set Type not found)", 0, 1)</f>
        <v/>
      </c>
      <c r="W684" s="28">
        <f>tbl_MTG_Set[[#This Row],[Released On]]+tbl_MTG_Set[[#This Row],[Sell Window Month End]]*365.25/12</f>
        <v/>
      </c>
      <c r="X684" s="28">
        <f>AND(NOW()&gt;=tbl_MTG_Set[[#This Row],[Sell Window Start]], NOW()&lt;=tbl_MTG_Set[[#This Row],[Sell Window End]])</f>
        <v/>
      </c>
      <c r="AG684" s="23" t="n"/>
      <c r="AH684" s="23" t="n"/>
      <c r="AJ684" s="23">
        <f t="array" ref="AJ684:AJ684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684" s="23">
        <f t="array" ref="AK684:AK684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684" s="24">
        <f>_xlfn.xlookup(tbl_MTG_Set[[#This Row],[Play Booster Box Product Id]], tbl_Product[Product Id], tbl_Product[Pack Size])</f>
        <v/>
      </c>
      <c r="AM684" s="23">
        <f>(tbl_MTG_Set[[#This Row],[Play Booster Box Cost]]+v_Item_Shipping_Cost_In)/tbl_MTG_Set[[#This Row],[Play Booster Box Size]]</f>
        <v/>
      </c>
      <c r="AN684" s="23" t="n"/>
      <c r="AO684" s="23" t="n"/>
      <c r="AP684" s="23" t="n"/>
      <c r="AQ684" s="23" t="n"/>
      <c r="AT684" s="23">
        <f>tbl_MTG_Set[[#This Row],[Play Booster Sell Price CardMarket]]*tbl_MTG_Set[[#This Row],[Play Booster Expected Market Value]]/tbl_MTG_Set[[#This Row],[Play Boost Sealed Market Value]]</f>
        <v/>
      </c>
    </row>
    <row r="685" ht="15" customHeight="1" s="20">
      <c r="A685" s="19" t="n">
        <v>395</v>
      </c>
      <c r="B685" s="19" t="inlineStr">
        <is>
          <t>MTG Arena Cube ARENA</t>
        </is>
      </c>
      <c r="C685" s="19" t="n">
        <v>550</v>
      </c>
      <c r="D685" s="28" t="n">
        <v>43992</v>
      </c>
      <c r="F685" s="19" t="n">
        <v>0</v>
      </c>
      <c r="G685" s="19" t="n">
        <v>736</v>
      </c>
      <c r="H685" s="19">
        <f>MONTH(NOW())+12*YEAR(NOW())-MONTH(tbl_MTG_Set[[#This Row],[Released On]])-12*YEAR(tbl_MTG_Set[[#This Row],[Released On]])</f>
        <v/>
      </c>
      <c r="I685" s="19">
        <f>_xlfn.xlookup(tbl_MTG_Set[[#This Row],[Type Name]], tbl_MTG_Set_Type[Set Type], tbl_MTG_Set_Type[Index], "(Set Type not found)")</f>
        <v/>
      </c>
      <c r="J685" s="19">
        <f>_xlfn.xlookup(tbl_MTG_Set[[#This Row],[Type Name]], tbl_MTG_Set_Type[Set Type], tbl_MTG_Set_Type[Buy Window Month Start], "(Set Type not found)")</f>
        <v/>
      </c>
      <c r="K685" s="28">
        <f>tbl_MTG_Set[[#This Row],[Released On]]+tbl_MTG_Set[[#This Row],[Buy Window Month Start]]*365.25/12</f>
        <v/>
      </c>
      <c r="L685" s="19">
        <f>_xlfn.xlookup(tbl_MTG_Set[[#This Row],[Type Name]], tbl_MTG_Set_Type[Set Type], tbl_MTG_Set_Type[Buy Window Month End], "(Set Type not found)", 0, 1)</f>
        <v/>
      </c>
      <c r="M685" s="28">
        <f>tbl_MTG_Set[[#This Row],[Released On]]+tbl_MTG_Set[[#This Row],[Buy Window Month End]]*365.25/12</f>
        <v/>
      </c>
      <c r="N685" s="28">
        <f>AND(NOW()&gt;=tbl_MTG_Set[[#This Row],[Buy Window Start]], NOW()&lt;=tbl_MTG_Set[[#This Row],[Buy Window End]])</f>
        <v/>
      </c>
      <c r="O685" s="19">
        <f>_xlfn.xlookup(tbl_MTG_Set[[#This Row],[Type Name]], tbl_MTG_Set_Type[Set Type], tbl_MTG_Set_Type[Heavy Printing Window Month Start], "(Set Type not found)", 0, 1)</f>
        <v/>
      </c>
      <c r="P685" s="28">
        <f>tbl_MTG_Set[[#This Row],[Released On]]+tbl_MTG_Set[[#This Row],[Heavy Printing Window Month Start]]*365.25/12</f>
        <v/>
      </c>
      <c r="Q685" s="19">
        <f>_xlfn.xlookup(tbl_MTG_Set[[#This Row],[Type Name]], tbl_MTG_Set_Type[Set Type], tbl_MTG_Set_Type[Heavy Printing Window Month End], "(Set Type not found)", 0, 1)</f>
        <v/>
      </c>
      <c r="R685" s="28">
        <f>tbl_MTG_Set[[#This Row],[Released On]]+tbl_MTG_Set[[#This Row],[Heavy Printing Window Month End]]*365.25/12</f>
        <v/>
      </c>
      <c r="S685" s="28">
        <f>AND(NOW()&gt;=tbl_MTG_Set[[#This Row],[Heavy Printing Window Start]], NOW()&lt;=tbl_MTG_Set[[#This Row],[Heavy Printing Window End]])</f>
        <v/>
      </c>
      <c r="T685" s="19">
        <f>_xlfn.xlookup(tbl_MTG_Set[[#This Row],[Type Name]], tbl_MTG_Set_Type[Set Type], tbl_MTG_Set_Type[Sell Window Month Start], "(Set Type not found)", 0, 1)</f>
        <v/>
      </c>
      <c r="U685" s="28">
        <f>tbl_MTG_Set[[#This Row],[Released On]]+tbl_MTG_Set[[#This Row],[Sell Window Month Start]]*365.25/12</f>
        <v/>
      </c>
      <c r="V685" s="19">
        <f>_xlfn.xlookup(tbl_MTG_Set[[#This Row],[Type Name]], tbl_MTG_Set_Type[Set Type], tbl_MTG_Set_Type[Sell Window Month End], "(Set Type not found)", 0, 1)</f>
        <v/>
      </c>
      <c r="W685" s="28">
        <f>tbl_MTG_Set[[#This Row],[Released On]]+tbl_MTG_Set[[#This Row],[Sell Window Month End]]*365.25/12</f>
        <v/>
      </c>
      <c r="X685" s="28">
        <f>AND(NOW()&gt;=tbl_MTG_Set[[#This Row],[Sell Window Start]], NOW()&lt;=tbl_MTG_Set[[#This Row],[Sell Window End]])</f>
        <v/>
      </c>
      <c r="AG685" s="23" t="n"/>
      <c r="AH685" s="23" t="n"/>
      <c r="AJ685" s="23">
        <f t="array" ref="AJ685:AJ685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685" s="23">
        <f t="array" ref="AK685:AK685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685" s="24">
        <f>_xlfn.xlookup(tbl_MTG_Set[[#This Row],[Play Booster Box Product Id]], tbl_Product[Product Id], tbl_Product[Pack Size])</f>
        <v/>
      </c>
      <c r="AM685" s="23">
        <f>(tbl_MTG_Set[[#This Row],[Play Booster Box Cost]]+v_Item_Shipping_Cost_In)/tbl_MTG_Set[[#This Row],[Play Booster Box Size]]</f>
        <v/>
      </c>
      <c r="AN685" s="23" t="n"/>
      <c r="AO685" s="23" t="n"/>
      <c r="AP685" s="23" t="n"/>
      <c r="AQ685" s="23" t="n"/>
      <c r="AT685" s="23">
        <f>tbl_MTG_Set[[#This Row],[Play Booster Sell Price CardMarket]]*tbl_MTG_Set[[#This Row],[Play Booster Expected Market Value]]/tbl_MTG_Set[[#This Row],[Play Boost Sealed Market Value]]</f>
        <v/>
      </c>
    </row>
    <row r="686" ht="15" customHeight="1" s="20">
      <c r="A686" s="19" t="n">
        <v>474</v>
      </c>
      <c r="B686" s="19" t="inlineStr">
        <is>
          <t>MTG Arena Promos PANA</t>
        </is>
      </c>
      <c r="C686" s="19" t="n">
        <v>78</v>
      </c>
      <c r="D686" s="28" t="n">
        <v>43295</v>
      </c>
      <c r="F686" s="19" t="inlineStr">
        <is>
          <t>en es fr de it pt ja ko ru 汉语 漢語</t>
        </is>
      </c>
      <c r="G686" s="19" t="n">
        <v>894</v>
      </c>
      <c r="H686" s="19">
        <f>MONTH(NOW())+12*YEAR(NOW())-MONTH(tbl_MTG_Set[[#This Row],[Released On]])-12*YEAR(tbl_MTG_Set[[#This Row],[Released On]])</f>
        <v/>
      </c>
      <c r="I686" s="19">
        <f>_xlfn.xlookup(tbl_MTG_Set[[#This Row],[Type Name]], tbl_MTG_Set_Type[Set Type], tbl_MTG_Set_Type[Index], "(Set Type not found)")</f>
        <v/>
      </c>
      <c r="J686" s="19">
        <f>_xlfn.xlookup(tbl_MTG_Set[[#This Row],[Type Name]], tbl_MTG_Set_Type[Set Type], tbl_MTG_Set_Type[Buy Window Month Start], "(Set Type not found)")</f>
        <v/>
      </c>
      <c r="K686" s="28">
        <f>tbl_MTG_Set[[#This Row],[Released On]]+tbl_MTG_Set[[#This Row],[Buy Window Month Start]]*365.25/12</f>
        <v/>
      </c>
      <c r="L686" s="19">
        <f>_xlfn.xlookup(tbl_MTG_Set[[#This Row],[Type Name]], tbl_MTG_Set_Type[Set Type], tbl_MTG_Set_Type[Buy Window Month End], "(Set Type not found)", 0, 1)</f>
        <v/>
      </c>
      <c r="M686" s="28">
        <f>tbl_MTG_Set[[#This Row],[Released On]]+tbl_MTG_Set[[#This Row],[Buy Window Month End]]*365.25/12</f>
        <v/>
      </c>
      <c r="N686" s="28">
        <f>AND(NOW()&gt;=tbl_MTG_Set[[#This Row],[Buy Window Start]], NOW()&lt;=tbl_MTG_Set[[#This Row],[Buy Window End]])</f>
        <v/>
      </c>
      <c r="O686" s="19">
        <f>_xlfn.xlookup(tbl_MTG_Set[[#This Row],[Type Name]], tbl_MTG_Set_Type[Set Type], tbl_MTG_Set_Type[Heavy Printing Window Month Start], "(Set Type not found)", 0, 1)</f>
        <v/>
      </c>
      <c r="P686" s="28">
        <f>tbl_MTG_Set[[#This Row],[Released On]]+tbl_MTG_Set[[#This Row],[Heavy Printing Window Month Start]]*365.25/12</f>
        <v/>
      </c>
      <c r="Q686" s="19">
        <f>_xlfn.xlookup(tbl_MTG_Set[[#This Row],[Type Name]], tbl_MTG_Set_Type[Set Type], tbl_MTG_Set_Type[Heavy Printing Window Month End], "(Set Type not found)", 0, 1)</f>
        <v/>
      </c>
      <c r="R686" s="28">
        <f>tbl_MTG_Set[[#This Row],[Released On]]+tbl_MTG_Set[[#This Row],[Heavy Printing Window Month End]]*365.25/12</f>
        <v/>
      </c>
      <c r="S686" s="28">
        <f>AND(NOW()&gt;=tbl_MTG_Set[[#This Row],[Heavy Printing Window Start]], NOW()&lt;=tbl_MTG_Set[[#This Row],[Heavy Printing Window End]])</f>
        <v/>
      </c>
      <c r="T686" s="19">
        <f>_xlfn.xlookup(tbl_MTG_Set[[#This Row],[Type Name]], tbl_MTG_Set_Type[Set Type], tbl_MTG_Set_Type[Sell Window Month Start], "(Set Type not found)", 0, 1)</f>
        <v/>
      </c>
      <c r="U686" s="28">
        <f>tbl_MTG_Set[[#This Row],[Released On]]+tbl_MTG_Set[[#This Row],[Sell Window Month Start]]*365.25/12</f>
        <v/>
      </c>
      <c r="V686" s="19">
        <f>_xlfn.xlookup(tbl_MTG_Set[[#This Row],[Type Name]], tbl_MTG_Set_Type[Set Type], tbl_MTG_Set_Type[Sell Window Month End], "(Set Type not found)", 0, 1)</f>
        <v/>
      </c>
      <c r="W686" s="28">
        <f>tbl_MTG_Set[[#This Row],[Released On]]+tbl_MTG_Set[[#This Row],[Sell Window Month End]]*365.25/12</f>
        <v/>
      </c>
      <c r="X686" s="28">
        <f>AND(NOW()&gt;=tbl_MTG_Set[[#This Row],[Sell Window Start]], NOW()&lt;=tbl_MTG_Set[[#This Row],[Sell Window End]])</f>
        <v/>
      </c>
      <c r="AG686" s="23" t="n"/>
      <c r="AH686" s="23" t="n"/>
      <c r="AJ686" s="23">
        <f t="array" ref="AJ686:AJ686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686" s="23">
        <f t="array" ref="AK686:AK686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686" s="24">
        <f>_xlfn.xlookup(tbl_MTG_Set[[#This Row],[Play Booster Box Product Id]], tbl_Product[Product Id], tbl_Product[Pack Size])</f>
        <v/>
      </c>
      <c r="AM686" s="23">
        <f>(tbl_MTG_Set[[#This Row],[Play Booster Box Cost]]+v_Item_Shipping_Cost_In)/tbl_MTG_Set[[#This Row],[Play Booster Box Size]]</f>
        <v/>
      </c>
      <c r="AN686" s="23" t="n"/>
      <c r="AO686" s="23" t="n"/>
      <c r="AP686" s="23" t="n"/>
      <c r="AQ686" s="23" t="n"/>
      <c r="AT686" s="23">
        <f>tbl_MTG_Set[[#This Row],[Play Booster Sell Price CardMarket]]*tbl_MTG_Set[[#This Row],[Play Booster Expected Market Value]]/tbl_MTG_Set[[#This Row],[Play Boost Sealed Market Value]]</f>
        <v/>
      </c>
    </row>
    <row r="687" ht="15" customHeight="1" s="20">
      <c r="A687" s="19" t="n">
        <v>988</v>
      </c>
      <c r="B687" s="19" t="inlineStr">
        <is>
          <t>Multiverse Gift Box MGB</t>
        </is>
      </c>
      <c r="C687" s="19" t="n">
        <v>10</v>
      </c>
      <c r="D687" s="28" t="n">
        <v>35370</v>
      </c>
      <c r="F687" s="19" t="inlineStr">
        <is>
          <t>en es fr de it pt ja ko ru 汉语 漢語</t>
        </is>
      </c>
      <c r="G687" s="19" t="n">
        <v>1922</v>
      </c>
      <c r="H687" s="19">
        <f>MONTH(NOW())+12*YEAR(NOW())-MONTH(tbl_MTG_Set[[#This Row],[Released On]])-12*YEAR(tbl_MTG_Set[[#This Row],[Released On]])</f>
        <v/>
      </c>
      <c r="I687" s="19">
        <f>_xlfn.xlookup(tbl_MTG_Set[[#This Row],[Type Name]], tbl_MTG_Set_Type[Set Type], tbl_MTG_Set_Type[Index], "(Set Type not found)")</f>
        <v/>
      </c>
      <c r="J687" s="19">
        <f>_xlfn.xlookup(tbl_MTG_Set[[#This Row],[Type Name]], tbl_MTG_Set_Type[Set Type], tbl_MTG_Set_Type[Buy Window Month Start], "(Set Type not found)")</f>
        <v/>
      </c>
      <c r="K687" s="28">
        <f>tbl_MTG_Set[[#This Row],[Released On]]+tbl_MTG_Set[[#This Row],[Buy Window Month Start]]*365.25/12</f>
        <v/>
      </c>
      <c r="L687" s="19">
        <f>_xlfn.xlookup(tbl_MTG_Set[[#This Row],[Type Name]], tbl_MTG_Set_Type[Set Type], tbl_MTG_Set_Type[Buy Window Month End], "(Set Type not found)", 0, 1)</f>
        <v/>
      </c>
      <c r="M687" s="28">
        <f>tbl_MTG_Set[[#This Row],[Released On]]+tbl_MTG_Set[[#This Row],[Buy Window Month End]]*365.25/12</f>
        <v/>
      </c>
      <c r="N687" s="28">
        <f>AND(NOW()&gt;=tbl_MTG_Set[[#This Row],[Buy Window Start]], NOW()&lt;=tbl_MTG_Set[[#This Row],[Buy Window End]])</f>
        <v/>
      </c>
      <c r="O687" s="19">
        <f>_xlfn.xlookup(tbl_MTG_Set[[#This Row],[Type Name]], tbl_MTG_Set_Type[Set Type], tbl_MTG_Set_Type[Heavy Printing Window Month Start], "(Set Type not found)", 0, 1)</f>
        <v/>
      </c>
      <c r="P687" s="28">
        <f>tbl_MTG_Set[[#This Row],[Released On]]+tbl_MTG_Set[[#This Row],[Heavy Printing Window Month Start]]*365.25/12</f>
        <v/>
      </c>
      <c r="Q687" s="19">
        <f>_xlfn.xlookup(tbl_MTG_Set[[#This Row],[Type Name]], tbl_MTG_Set_Type[Set Type], tbl_MTG_Set_Type[Heavy Printing Window Month End], "(Set Type not found)", 0, 1)</f>
        <v/>
      </c>
      <c r="R687" s="28">
        <f>tbl_MTG_Set[[#This Row],[Released On]]+tbl_MTG_Set[[#This Row],[Heavy Printing Window Month End]]*365.25/12</f>
        <v/>
      </c>
      <c r="S687" s="28">
        <f>AND(NOW()&gt;=tbl_MTG_Set[[#This Row],[Heavy Printing Window Start]], NOW()&lt;=tbl_MTG_Set[[#This Row],[Heavy Printing Window End]])</f>
        <v/>
      </c>
      <c r="T687" s="19">
        <f>_xlfn.xlookup(tbl_MTG_Set[[#This Row],[Type Name]], tbl_MTG_Set_Type[Set Type], tbl_MTG_Set_Type[Sell Window Month Start], "(Set Type not found)", 0, 1)</f>
        <v/>
      </c>
      <c r="U687" s="28">
        <f>tbl_MTG_Set[[#This Row],[Released On]]+tbl_MTG_Set[[#This Row],[Sell Window Month Start]]*365.25/12</f>
        <v/>
      </c>
      <c r="V687" s="19">
        <f>_xlfn.xlookup(tbl_MTG_Set[[#This Row],[Type Name]], tbl_MTG_Set_Type[Set Type], tbl_MTG_Set_Type[Sell Window Month End], "(Set Type not found)", 0, 1)</f>
        <v/>
      </c>
      <c r="W687" s="28">
        <f>tbl_MTG_Set[[#This Row],[Released On]]+tbl_MTG_Set[[#This Row],[Sell Window Month End]]*365.25/12</f>
        <v/>
      </c>
      <c r="X687" s="28">
        <f>AND(NOW()&gt;=tbl_MTG_Set[[#This Row],[Sell Window Start]], NOW()&lt;=tbl_MTG_Set[[#This Row],[Sell Window End]])</f>
        <v/>
      </c>
      <c r="AG687" s="23" t="n"/>
      <c r="AH687" s="23" t="n"/>
      <c r="AJ687" s="23">
        <f t="array" ref="AJ687:AJ687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687" s="23">
        <f t="array" ref="AK687:AK687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687" s="24">
        <f>_xlfn.xlookup(tbl_MTG_Set[[#This Row],[Play Booster Box Product Id]], tbl_Product[Product Id], tbl_Product[Pack Size])</f>
        <v/>
      </c>
      <c r="AM687" s="23">
        <f>(tbl_MTG_Set[[#This Row],[Play Booster Box Cost]]+v_Item_Shipping_Cost_In)/tbl_MTG_Set[[#This Row],[Play Booster Box Size]]</f>
        <v/>
      </c>
      <c r="AN687" s="23" t="n"/>
      <c r="AO687" s="23" t="n"/>
      <c r="AP687" s="23" t="n"/>
      <c r="AQ687" s="23" t="n"/>
      <c r="AT687" s="23">
        <f>tbl_MTG_Set[[#This Row],[Play Booster Sell Price CardMarket]]*tbl_MTG_Set[[#This Row],[Play Booster Expected Market Value]]/tbl_MTG_Set[[#This Row],[Play Boost Sealed Market Value]]</f>
        <v/>
      </c>
    </row>
    <row r="688" ht="15" customHeight="1" s="20">
      <c r="A688" s="19" t="n">
        <v>183</v>
      </c>
      <c r="B688" s="19" t="inlineStr">
        <is>
          <t>Multiverse Legends MUL</t>
        </is>
      </c>
      <c r="C688" s="19" t="n">
        <v>261</v>
      </c>
      <c r="D688" s="28" t="n">
        <v>45037</v>
      </c>
      <c r="F688" s="19" t="inlineStr">
        <is>
          <t>en es fr de it pt ja ko ru 汉语 漢語</t>
        </is>
      </c>
      <c r="G688" s="19" t="n">
        <v>312</v>
      </c>
      <c r="H688" s="19">
        <f>MONTH(NOW())+12*YEAR(NOW())-MONTH(tbl_MTG_Set[[#This Row],[Released On]])-12*YEAR(tbl_MTG_Set[[#This Row],[Released On]])</f>
        <v/>
      </c>
      <c r="I688" s="19">
        <f>_xlfn.xlookup(tbl_MTG_Set[[#This Row],[Type Name]], tbl_MTG_Set_Type[Set Type], tbl_MTG_Set_Type[Index], "(Set Type not found)")</f>
        <v/>
      </c>
      <c r="J688" s="19">
        <f>_xlfn.xlookup(tbl_MTG_Set[[#This Row],[Type Name]], tbl_MTG_Set_Type[Set Type], tbl_MTG_Set_Type[Buy Window Month Start], "(Set Type not found)")</f>
        <v/>
      </c>
      <c r="K688" s="28">
        <f>tbl_MTG_Set[[#This Row],[Released On]]+tbl_MTG_Set[[#This Row],[Buy Window Month Start]]*365.25/12</f>
        <v/>
      </c>
      <c r="L688" s="19">
        <f>_xlfn.xlookup(tbl_MTG_Set[[#This Row],[Type Name]], tbl_MTG_Set_Type[Set Type], tbl_MTG_Set_Type[Buy Window Month End], "(Set Type not found)", 0, 1)</f>
        <v/>
      </c>
      <c r="M688" s="28">
        <f>tbl_MTG_Set[[#This Row],[Released On]]+tbl_MTG_Set[[#This Row],[Buy Window Month End]]*365.25/12</f>
        <v/>
      </c>
      <c r="N688" s="28">
        <f>AND(NOW()&gt;=tbl_MTG_Set[[#This Row],[Buy Window Start]], NOW()&lt;=tbl_MTG_Set[[#This Row],[Buy Window End]])</f>
        <v/>
      </c>
      <c r="O688" s="19">
        <f>_xlfn.xlookup(tbl_MTG_Set[[#This Row],[Type Name]], tbl_MTG_Set_Type[Set Type], tbl_MTG_Set_Type[Heavy Printing Window Month Start], "(Set Type not found)", 0, 1)</f>
        <v/>
      </c>
      <c r="P688" s="28">
        <f>tbl_MTG_Set[[#This Row],[Released On]]+tbl_MTG_Set[[#This Row],[Heavy Printing Window Month Start]]*365.25/12</f>
        <v/>
      </c>
      <c r="Q688" s="19">
        <f>_xlfn.xlookup(tbl_MTG_Set[[#This Row],[Type Name]], tbl_MTG_Set_Type[Set Type], tbl_MTG_Set_Type[Heavy Printing Window Month End], "(Set Type not found)", 0, 1)</f>
        <v/>
      </c>
      <c r="R688" s="28">
        <f>tbl_MTG_Set[[#This Row],[Released On]]+tbl_MTG_Set[[#This Row],[Heavy Printing Window Month End]]*365.25/12</f>
        <v/>
      </c>
      <c r="S688" s="28">
        <f>AND(NOW()&gt;=tbl_MTG_Set[[#This Row],[Heavy Printing Window Start]], NOW()&lt;=tbl_MTG_Set[[#This Row],[Heavy Printing Window End]])</f>
        <v/>
      </c>
      <c r="T688" s="19">
        <f>_xlfn.xlookup(tbl_MTG_Set[[#This Row],[Type Name]], tbl_MTG_Set_Type[Set Type], tbl_MTG_Set_Type[Sell Window Month Start], "(Set Type not found)", 0, 1)</f>
        <v/>
      </c>
      <c r="U688" s="28">
        <f>tbl_MTG_Set[[#This Row],[Released On]]+tbl_MTG_Set[[#This Row],[Sell Window Month Start]]*365.25/12</f>
        <v/>
      </c>
      <c r="V688" s="19">
        <f>_xlfn.xlookup(tbl_MTG_Set[[#This Row],[Type Name]], tbl_MTG_Set_Type[Set Type], tbl_MTG_Set_Type[Sell Window Month End], "(Set Type not found)", 0, 1)</f>
        <v/>
      </c>
      <c r="W688" s="28">
        <f>tbl_MTG_Set[[#This Row],[Released On]]+tbl_MTG_Set[[#This Row],[Sell Window Month End]]*365.25/12</f>
        <v/>
      </c>
      <c r="X688" s="28">
        <f>AND(NOW()&gt;=tbl_MTG_Set[[#This Row],[Sell Window Start]], NOW()&lt;=tbl_MTG_Set[[#This Row],[Sell Window End]])</f>
        <v/>
      </c>
      <c r="AG688" s="23" t="n"/>
      <c r="AH688" s="23" t="n"/>
      <c r="AJ688" s="23">
        <f t="array" ref="AJ688:AJ688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688" s="23">
        <f t="array" ref="AK688:AK688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688" s="24">
        <f>_xlfn.xlookup(tbl_MTG_Set[[#This Row],[Play Booster Box Product Id]], tbl_Product[Product Id], tbl_Product[Pack Size])</f>
        <v/>
      </c>
      <c r="AM688" s="23">
        <f>(tbl_MTG_Set[[#This Row],[Play Booster Box Cost]]+v_Item_Shipping_Cost_In)/tbl_MTG_Set[[#This Row],[Play Booster Box Size]]</f>
        <v/>
      </c>
      <c r="AN688" s="23" t="n"/>
      <c r="AO688" s="23" t="n"/>
      <c r="AP688" s="23" t="n"/>
      <c r="AQ688" s="23" t="n"/>
      <c r="AT688" s="23">
        <f>tbl_MTG_Set[[#This Row],[Play Booster Sell Price CardMarket]]*tbl_MTG_Set[[#This Row],[Play Booster Expected Market Value]]/tbl_MTG_Set[[#This Row],[Play Boost Sealed Market Value]]</f>
        <v/>
      </c>
    </row>
    <row r="689" ht="15" customHeight="1" s="20">
      <c r="A689" s="19" t="n">
        <v>184</v>
      </c>
      <c r="B689" s="19" t="inlineStr">
        <is>
          <t>Multiverse Legends Tokens TMUL</t>
        </is>
      </c>
      <c r="C689" s="19" t="n">
        <v>2</v>
      </c>
      <c r="D689" s="28" t="n">
        <v>45037</v>
      </c>
      <c r="F689" s="19" t="inlineStr">
        <is>
          <t>en es fr de it pt ja ko ru 汉语 漢語</t>
        </is>
      </c>
      <c r="G689" s="19" t="n">
        <v>314</v>
      </c>
      <c r="H689" s="19">
        <f>MONTH(NOW())+12*YEAR(NOW())-MONTH(tbl_MTG_Set[[#This Row],[Released On]])-12*YEAR(tbl_MTG_Set[[#This Row],[Released On]])</f>
        <v/>
      </c>
      <c r="I689" s="19">
        <f>_xlfn.xlookup(tbl_MTG_Set[[#This Row],[Type Name]], tbl_MTG_Set_Type[Set Type], tbl_MTG_Set_Type[Index], "(Set Type not found)")</f>
        <v/>
      </c>
      <c r="J689" s="19">
        <f>_xlfn.xlookup(tbl_MTG_Set[[#This Row],[Type Name]], tbl_MTG_Set_Type[Set Type], tbl_MTG_Set_Type[Buy Window Month Start], "(Set Type not found)")</f>
        <v/>
      </c>
      <c r="K689" s="28">
        <f>tbl_MTG_Set[[#This Row],[Released On]]+tbl_MTG_Set[[#This Row],[Buy Window Month Start]]*365.25/12</f>
        <v/>
      </c>
      <c r="L689" s="19">
        <f>_xlfn.xlookup(tbl_MTG_Set[[#This Row],[Type Name]], tbl_MTG_Set_Type[Set Type], tbl_MTG_Set_Type[Buy Window Month End], "(Set Type not found)", 0, 1)</f>
        <v/>
      </c>
      <c r="M689" s="28">
        <f>tbl_MTG_Set[[#This Row],[Released On]]+tbl_MTG_Set[[#This Row],[Buy Window Month End]]*365.25/12</f>
        <v/>
      </c>
      <c r="N689" s="28">
        <f>AND(NOW()&gt;=tbl_MTG_Set[[#This Row],[Buy Window Start]], NOW()&lt;=tbl_MTG_Set[[#This Row],[Buy Window End]])</f>
        <v/>
      </c>
      <c r="O689" s="19">
        <f>_xlfn.xlookup(tbl_MTG_Set[[#This Row],[Type Name]], tbl_MTG_Set_Type[Set Type], tbl_MTG_Set_Type[Heavy Printing Window Month Start], "(Set Type not found)", 0, 1)</f>
        <v/>
      </c>
      <c r="P689" s="28">
        <f>tbl_MTG_Set[[#This Row],[Released On]]+tbl_MTG_Set[[#This Row],[Heavy Printing Window Month Start]]*365.25/12</f>
        <v/>
      </c>
      <c r="Q689" s="19">
        <f>_xlfn.xlookup(tbl_MTG_Set[[#This Row],[Type Name]], tbl_MTG_Set_Type[Set Type], tbl_MTG_Set_Type[Heavy Printing Window Month End], "(Set Type not found)", 0, 1)</f>
        <v/>
      </c>
      <c r="R689" s="28">
        <f>tbl_MTG_Set[[#This Row],[Released On]]+tbl_MTG_Set[[#This Row],[Heavy Printing Window Month End]]*365.25/12</f>
        <v/>
      </c>
      <c r="S689" s="28">
        <f>AND(NOW()&gt;=tbl_MTG_Set[[#This Row],[Heavy Printing Window Start]], NOW()&lt;=tbl_MTG_Set[[#This Row],[Heavy Printing Window End]])</f>
        <v/>
      </c>
      <c r="T689" s="19">
        <f>_xlfn.xlookup(tbl_MTG_Set[[#This Row],[Type Name]], tbl_MTG_Set_Type[Set Type], tbl_MTG_Set_Type[Sell Window Month Start], "(Set Type not found)", 0, 1)</f>
        <v/>
      </c>
      <c r="U689" s="28">
        <f>tbl_MTG_Set[[#This Row],[Released On]]+tbl_MTG_Set[[#This Row],[Sell Window Month Start]]*365.25/12</f>
        <v/>
      </c>
      <c r="V689" s="19">
        <f>_xlfn.xlookup(tbl_MTG_Set[[#This Row],[Type Name]], tbl_MTG_Set_Type[Set Type], tbl_MTG_Set_Type[Sell Window Month End], "(Set Type not found)", 0, 1)</f>
        <v/>
      </c>
      <c r="W689" s="28">
        <f>tbl_MTG_Set[[#This Row],[Released On]]+tbl_MTG_Set[[#This Row],[Sell Window Month End]]*365.25/12</f>
        <v/>
      </c>
      <c r="X689" s="28">
        <f>AND(NOW()&gt;=tbl_MTG_Set[[#This Row],[Sell Window Start]], NOW()&lt;=tbl_MTG_Set[[#This Row],[Sell Window End]])</f>
        <v/>
      </c>
      <c r="AG689" s="23" t="n"/>
      <c r="AH689" s="23" t="n"/>
      <c r="AJ689" s="23">
        <f t="array" ref="AJ689:AJ689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689" s="23">
        <f t="array" ref="AK689:AK689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689" s="24">
        <f>_xlfn.xlookup(tbl_MTG_Set[[#This Row],[Play Booster Box Product Id]], tbl_Product[Product Id], tbl_Product[Pack Size])</f>
        <v/>
      </c>
      <c r="AM689" s="23">
        <f>(tbl_MTG_Set[[#This Row],[Play Booster Box Cost]]+v_Item_Shipping_Cost_In)/tbl_MTG_Set[[#This Row],[Play Booster Box Size]]</f>
        <v/>
      </c>
      <c r="AN689" s="23" t="n"/>
      <c r="AO689" s="23" t="n"/>
      <c r="AP689" s="23" t="n"/>
      <c r="AQ689" s="23" t="n"/>
      <c r="AT689" s="23">
        <f>tbl_MTG_Set[[#This Row],[Play Booster Sell Price CardMarket]]*tbl_MTG_Set[[#This Row],[Play Booster Expected Market Value]]/tbl_MTG_Set[[#This Row],[Play Boost Sealed Market Value]]</f>
        <v/>
      </c>
    </row>
    <row r="690" ht="15" customHeight="1" s="20">
      <c r="A690" s="19" t="n">
        <v>131</v>
      </c>
      <c r="B690" s="19" t="inlineStr">
        <is>
          <t>Murders at Karlov Manor Art Series AMKM</t>
        </is>
      </c>
      <c r="C690" s="19" t="n">
        <v>49</v>
      </c>
      <c r="D690" s="28" t="n">
        <v>45331</v>
      </c>
      <c r="E690" s="19" t="inlineStr">
        <is>
          <t>Standard Expansion</t>
        </is>
      </c>
      <c r="F690" s="19" t="inlineStr">
        <is>
          <t>en es fr de it pt ja ko ru 汉语 漢語</t>
        </is>
      </c>
      <c r="G690" s="19" t="n">
        <v>208</v>
      </c>
      <c r="H690" s="19">
        <f>MONTH(NOW())+12*YEAR(NOW())-MONTH(tbl_MTG_Set[[#This Row],[Released On]])-12*YEAR(tbl_MTG_Set[[#This Row],[Released On]])</f>
        <v/>
      </c>
      <c r="I690" s="19">
        <f>_xlfn.xlookup(tbl_MTG_Set[[#This Row],[Type Name]], tbl_MTG_Set_Type[Set Type], tbl_MTG_Set_Type[Index], "(Set Type not found)")</f>
        <v/>
      </c>
      <c r="J690" s="19">
        <f>_xlfn.xlookup(tbl_MTG_Set[[#This Row],[Type Name]], tbl_MTG_Set_Type[Set Type], tbl_MTG_Set_Type[Buy Window Month Start], "(Set Type not found)")</f>
        <v/>
      </c>
      <c r="K690" s="28">
        <f>tbl_MTG_Set[[#This Row],[Released On]]+tbl_MTG_Set[[#This Row],[Buy Window Month Start]]*365.25/12</f>
        <v/>
      </c>
      <c r="L690" s="19">
        <f>_xlfn.xlookup(tbl_MTG_Set[[#This Row],[Type Name]], tbl_MTG_Set_Type[Set Type], tbl_MTG_Set_Type[Buy Window Month End], "(Set Type not found)", 0, 1)</f>
        <v/>
      </c>
      <c r="M690" s="28">
        <f>tbl_MTG_Set[[#This Row],[Released On]]+tbl_MTG_Set[[#This Row],[Buy Window Month End]]*365.25/12</f>
        <v/>
      </c>
      <c r="N690" s="28">
        <f>AND(NOW()&gt;=tbl_MTG_Set[[#This Row],[Buy Window Start]], NOW()&lt;=tbl_MTG_Set[[#This Row],[Buy Window End]])</f>
        <v/>
      </c>
      <c r="O690" s="19">
        <f>_xlfn.xlookup(tbl_MTG_Set[[#This Row],[Type Name]], tbl_MTG_Set_Type[Set Type], tbl_MTG_Set_Type[Heavy Printing Window Month Start], "(Set Type not found)", 0, 1)</f>
        <v/>
      </c>
      <c r="P690" s="28">
        <f>tbl_MTG_Set[[#This Row],[Released On]]+tbl_MTG_Set[[#This Row],[Heavy Printing Window Month Start]]*365.25/12</f>
        <v/>
      </c>
      <c r="Q690" s="19">
        <f>_xlfn.xlookup(tbl_MTG_Set[[#This Row],[Type Name]], tbl_MTG_Set_Type[Set Type], tbl_MTG_Set_Type[Heavy Printing Window Month End], "(Set Type not found)", 0, 1)</f>
        <v/>
      </c>
      <c r="R690" s="28">
        <f>tbl_MTG_Set[[#This Row],[Released On]]+tbl_MTG_Set[[#This Row],[Heavy Printing Window Month End]]*365.25/12</f>
        <v/>
      </c>
      <c r="S690" s="28">
        <f>AND(NOW()&gt;=tbl_MTG_Set[[#This Row],[Heavy Printing Window Start]], NOW()&lt;=tbl_MTG_Set[[#This Row],[Heavy Printing Window End]])</f>
        <v/>
      </c>
      <c r="T690" s="19">
        <f>_xlfn.xlookup(tbl_MTG_Set[[#This Row],[Type Name]], tbl_MTG_Set_Type[Set Type], tbl_MTG_Set_Type[Sell Window Month Start], "(Set Type not found)", 0, 1)</f>
        <v/>
      </c>
      <c r="U690" s="28">
        <f>tbl_MTG_Set[[#This Row],[Released On]]+tbl_MTG_Set[[#This Row],[Sell Window Month Start]]*365.25/12</f>
        <v/>
      </c>
      <c r="V690" s="19">
        <f>_xlfn.xlookup(tbl_MTG_Set[[#This Row],[Type Name]], tbl_MTG_Set_Type[Set Type], tbl_MTG_Set_Type[Sell Window Month End], "(Set Type not found)", 0, 1)</f>
        <v/>
      </c>
      <c r="W690" s="28">
        <f>tbl_MTG_Set[[#This Row],[Released On]]+tbl_MTG_Set[[#This Row],[Sell Window Month End]]*365.25/12</f>
        <v/>
      </c>
      <c r="X690" s="28">
        <f>AND(NOW()&gt;=tbl_MTG_Set[[#This Row],[Sell Window Start]], NOW()&lt;=tbl_MTG_Set[[#This Row],[Sell Window End]])</f>
        <v/>
      </c>
      <c r="AG690" s="23" t="n"/>
      <c r="AH690" s="23" t="n"/>
      <c r="AJ690" s="23">
        <f t="array" ref="AJ690:AJ690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690" s="23">
        <f t="array" ref="AK690:AK690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690" s="24">
        <f>_xlfn.xlookup(tbl_MTG_Set[[#This Row],[Play Booster Box Product Id]], tbl_Product[Product Id], tbl_Product[Pack Size])</f>
        <v/>
      </c>
      <c r="AM690" s="23">
        <f>(tbl_MTG_Set[[#This Row],[Play Booster Box Cost]]+v_Item_Shipping_Cost_In)/tbl_MTG_Set[[#This Row],[Play Booster Box Size]]</f>
        <v/>
      </c>
      <c r="AN690" s="23" t="n"/>
      <c r="AO690" s="23" t="n"/>
      <c r="AP690" s="23" t="n"/>
      <c r="AQ690" s="23" t="n"/>
      <c r="AT690" s="23">
        <f>tbl_MTG_Set[[#This Row],[Play Booster Sell Price CardMarket]]*tbl_MTG_Set[[#This Row],[Play Booster Expected Market Value]]/tbl_MTG_Set[[#This Row],[Play Boost Sealed Market Value]]</f>
        <v/>
      </c>
    </row>
    <row r="691" ht="15" customHeight="1" s="20">
      <c r="A691" s="19" t="n">
        <v>133</v>
      </c>
      <c r="B691" s="19" t="inlineStr">
        <is>
          <t>Murders at Karlov Manor Commander MKC</t>
        </is>
      </c>
      <c r="C691" s="19" t="n">
        <v>358</v>
      </c>
      <c r="D691" s="28" t="n">
        <v>45331</v>
      </c>
      <c r="E691" s="19" t="inlineStr">
        <is>
          <t>Commander</t>
        </is>
      </c>
      <c r="F691" s="19" t="inlineStr">
        <is>
          <t>en es fr de it pt ja ko ru 汉语 漢語</t>
        </is>
      </c>
      <c r="G691" s="19" t="n">
        <v>212</v>
      </c>
      <c r="H691" s="19">
        <f>MONTH(NOW())+12*YEAR(NOW())-MONTH(tbl_MTG_Set[[#This Row],[Released On]])-12*YEAR(tbl_MTG_Set[[#This Row],[Released On]])</f>
        <v/>
      </c>
      <c r="I691" s="19">
        <f>_xlfn.xlookup(tbl_MTG_Set[[#This Row],[Type Name]], tbl_MTG_Set_Type[Set Type], tbl_MTG_Set_Type[Index], "(Set Type not found)")</f>
        <v/>
      </c>
      <c r="J691" s="19">
        <f>_xlfn.xlookup(tbl_MTG_Set[[#This Row],[Type Name]], tbl_MTG_Set_Type[Set Type], tbl_MTG_Set_Type[Buy Window Month Start], "(Set Type not found)")</f>
        <v/>
      </c>
      <c r="K691" s="28">
        <f>tbl_MTG_Set[[#This Row],[Released On]]+tbl_MTG_Set[[#This Row],[Buy Window Month Start]]*365.25/12</f>
        <v/>
      </c>
      <c r="L691" s="19">
        <f>_xlfn.xlookup(tbl_MTG_Set[[#This Row],[Type Name]], tbl_MTG_Set_Type[Set Type], tbl_MTG_Set_Type[Buy Window Month End], "(Set Type not found)", 0, 1)</f>
        <v/>
      </c>
      <c r="M691" s="28">
        <f>tbl_MTG_Set[[#This Row],[Released On]]+tbl_MTG_Set[[#This Row],[Buy Window Month End]]*365.25/12</f>
        <v/>
      </c>
      <c r="N691" s="28">
        <f>AND(NOW()&gt;=tbl_MTG_Set[[#This Row],[Buy Window Start]], NOW()&lt;=tbl_MTG_Set[[#This Row],[Buy Window End]])</f>
        <v/>
      </c>
      <c r="O691" s="19">
        <f>_xlfn.xlookup(tbl_MTG_Set[[#This Row],[Type Name]], tbl_MTG_Set_Type[Set Type], tbl_MTG_Set_Type[Heavy Printing Window Month Start], "(Set Type not found)", 0, 1)</f>
        <v/>
      </c>
      <c r="P691" s="28">
        <f>tbl_MTG_Set[[#This Row],[Released On]]+tbl_MTG_Set[[#This Row],[Heavy Printing Window Month Start]]*365.25/12</f>
        <v/>
      </c>
      <c r="Q691" s="19">
        <f>_xlfn.xlookup(tbl_MTG_Set[[#This Row],[Type Name]], tbl_MTG_Set_Type[Set Type], tbl_MTG_Set_Type[Heavy Printing Window Month End], "(Set Type not found)", 0, 1)</f>
        <v/>
      </c>
      <c r="R691" s="28">
        <f>tbl_MTG_Set[[#This Row],[Released On]]+tbl_MTG_Set[[#This Row],[Heavy Printing Window Month End]]*365.25/12</f>
        <v/>
      </c>
      <c r="S691" s="28">
        <f>AND(NOW()&gt;=tbl_MTG_Set[[#This Row],[Heavy Printing Window Start]], NOW()&lt;=tbl_MTG_Set[[#This Row],[Heavy Printing Window End]])</f>
        <v/>
      </c>
      <c r="T691" s="19">
        <f>_xlfn.xlookup(tbl_MTG_Set[[#This Row],[Type Name]], tbl_MTG_Set_Type[Set Type], tbl_MTG_Set_Type[Sell Window Month Start], "(Set Type not found)", 0, 1)</f>
        <v/>
      </c>
      <c r="U691" s="28">
        <f>tbl_MTG_Set[[#This Row],[Released On]]+tbl_MTG_Set[[#This Row],[Sell Window Month Start]]*365.25/12</f>
        <v/>
      </c>
      <c r="V691" s="19">
        <f>_xlfn.xlookup(tbl_MTG_Set[[#This Row],[Type Name]], tbl_MTG_Set_Type[Set Type], tbl_MTG_Set_Type[Sell Window Month End], "(Set Type not found)", 0, 1)</f>
        <v/>
      </c>
      <c r="W691" s="28">
        <f>tbl_MTG_Set[[#This Row],[Released On]]+tbl_MTG_Set[[#This Row],[Sell Window Month End]]*365.25/12</f>
        <v/>
      </c>
      <c r="X691" s="28">
        <f>AND(NOW()&gt;=tbl_MTG_Set[[#This Row],[Sell Window Start]], NOW()&lt;=tbl_MTG_Set[[#This Row],[Sell Window End]])</f>
        <v/>
      </c>
      <c r="AG691" s="23" t="n"/>
      <c r="AH691" s="23" t="n"/>
      <c r="AJ691" s="23">
        <f t="array" ref="AJ691:AJ691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691" s="23">
        <f t="array" ref="AK691:AK691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691" s="24">
        <f>_xlfn.xlookup(tbl_MTG_Set[[#This Row],[Play Booster Box Product Id]], tbl_Product[Product Id], tbl_Product[Pack Size])</f>
        <v/>
      </c>
      <c r="AM691" s="23">
        <f>(tbl_MTG_Set[[#This Row],[Play Booster Box Cost]]+v_Item_Shipping_Cost_In)/tbl_MTG_Set[[#This Row],[Play Booster Box Size]]</f>
        <v/>
      </c>
      <c r="AN691" s="23" t="n"/>
      <c r="AO691" s="23" t="n"/>
      <c r="AP691" s="23" t="n"/>
      <c r="AQ691" s="23" t="n"/>
      <c r="AT691" s="23">
        <f>tbl_MTG_Set[[#This Row],[Play Booster Sell Price CardMarket]]*tbl_MTG_Set[[#This Row],[Play Booster Expected Market Value]]/tbl_MTG_Set[[#This Row],[Play Boost Sealed Market Value]]</f>
        <v/>
      </c>
    </row>
    <row r="692" ht="15" customHeight="1" s="20">
      <c r="A692" s="19" t="n">
        <v>134</v>
      </c>
      <c r="B692" s="19" t="inlineStr">
        <is>
          <t>Murders at Karlov Manor Commander Tokens TMKC</t>
        </is>
      </c>
      <c r="C692" s="19" t="n">
        <v>31</v>
      </c>
      <c r="D692" s="28" t="n">
        <v>45331</v>
      </c>
      <c r="E692" s="19" t="inlineStr">
        <is>
          <t>Commander</t>
        </is>
      </c>
      <c r="F692" s="19" t="inlineStr">
        <is>
          <t>en es fr de it pt ja ko ru 汉语 漢語</t>
        </is>
      </c>
      <c r="G692" s="19" t="n">
        <v>214</v>
      </c>
      <c r="H692" s="19">
        <f>MONTH(NOW())+12*YEAR(NOW())-MONTH(tbl_MTG_Set[[#This Row],[Released On]])-12*YEAR(tbl_MTG_Set[[#This Row],[Released On]])</f>
        <v/>
      </c>
      <c r="I692" s="19">
        <f>_xlfn.xlookup(tbl_MTG_Set[[#This Row],[Type Name]], tbl_MTG_Set_Type[Set Type], tbl_MTG_Set_Type[Index], "(Set Type not found)")</f>
        <v/>
      </c>
      <c r="J692" s="19">
        <f>_xlfn.xlookup(tbl_MTG_Set[[#This Row],[Type Name]], tbl_MTG_Set_Type[Set Type], tbl_MTG_Set_Type[Buy Window Month Start], "(Set Type not found)")</f>
        <v/>
      </c>
      <c r="K692" s="28">
        <f>tbl_MTG_Set[[#This Row],[Released On]]+tbl_MTG_Set[[#This Row],[Buy Window Month Start]]*365.25/12</f>
        <v/>
      </c>
      <c r="L692" s="19">
        <f>_xlfn.xlookup(tbl_MTG_Set[[#This Row],[Type Name]], tbl_MTG_Set_Type[Set Type], tbl_MTG_Set_Type[Buy Window Month End], "(Set Type not found)", 0, 1)</f>
        <v/>
      </c>
      <c r="M692" s="28">
        <f>tbl_MTG_Set[[#This Row],[Released On]]+tbl_MTG_Set[[#This Row],[Buy Window Month End]]*365.25/12</f>
        <v/>
      </c>
      <c r="N692" s="28">
        <f>AND(NOW()&gt;=tbl_MTG_Set[[#This Row],[Buy Window Start]], NOW()&lt;=tbl_MTG_Set[[#This Row],[Buy Window End]])</f>
        <v/>
      </c>
      <c r="O692" s="19">
        <f>_xlfn.xlookup(tbl_MTG_Set[[#This Row],[Type Name]], tbl_MTG_Set_Type[Set Type], tbl_MTG_Set_Type[Heavy Printing Window Month Start], "(Set Type not found)", 0, 1)</f>
        <v/>
      </c>
      <c r="P692" s="28">
        <f>tbl_MTG_Set[[#This Row],[Released On]]+tbl_MTG_Set[[#This Row],[Heavy Printing Window Month Start]]*365.25/12</f>
        <v/>
      </c>
      <c r="Q692" s="19">
        <f>_xlfn.xlookup(tbl_MTG_Set[[#This Row],[Type Name]], tbl_MTG_Set_Type[Set Type], tbl_MTG_Set_Type[Heavy Printing Window Month End], "(Set Type not found)", 0, 1)</f>
        <v/>
      </c>
      <c r="R692" s="28">
        <f>tbl_MTG_Set[[#This Row],[Released On]]+tbl_MTG_Set[[#This Row],[Heavy Printing Window Month End]]*365.25/12</f>
        <v/>
      </c>
      <c r="S692" s="28">
        <f>AND(NOW()&gt;=tbl_MTG_Set[[#This Row],[Heavy Printing Window Start]], NOW()&lt;=tbl_MTG_Set[[#This Row],[Heavy Printing Window End]])</f>
        <v/>
      </c>
      <c r="T692" s="19">
        <f>_xlfn.xlookup(tbl_MTG_Set[[#This Row],[Type Name]], tbl_MTG_Set_Type[Set Type], tbl_MTG_Set_Type[Sell Window Month Start], "(Set Type not found)", 0, 1)</f>
        <v/>
      </c>
      <c r="U692" s="28">
        <f>tbl_MTG_Set[[#This Row],[Released On]]+tbl_MTG_Set[[#This Row],[Sell Window Month Start]]*365.25/12</f>
        <v/>
      </c>
      <c r="V692" s="19">
        <f>_xlfn.xlookup(tbl_MTG_Set[[#This Row],[Type Name]], tbl_MTG_Set_Type[Set Type], tbl_MTG_Set_Type[Sell Window Month End], "(Set Type not found)", 0, 1)</f>
        <v/>
      </c>
      <c r="W692" s="28">
        <f>tbl_MTG_Set[[#This Row],[Released On]]+tbl_MTG_Set[[#This Row],[Sell Window Month End]]*365.25/12</f>
        <v/>
      </c>
      <c r="X692" s="28">
        <f>AND(NOW()&gt;=tbl_MTG_Set[[#This Row],[Sell Window Start]], NOW()&lt;=tbl_MTG_Set[[#This Row],[Sell Window End]])</f>
        <v/>
      </c>
      <c r="AG692" s="23" t="n"/>
      <c r="AH692" s="23" t="n"/>
      <c r="AJ692" s="23">
        <f t="array" ref="AJ692:AJ692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692" s="23">
        <f t="array" ref="AK692:AK692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692" s="24">
        <f>_xlfn.xlookup(tbl_MTG_Set[[#This Row],[Play Booster Box Product Id]], tbl_Product[Product Id], tbl_Product[Pack Size])</f>
        <v/>
      </c>
      <c r="AM692" s="23">
        <f>(tbl_MTG_Set[[#This Row],[Play Booster Box Cost]]+v_Item_Shipping_Cost_In)/tbl_MTG_Set[[#This Row],[Play Booster Box Size]]</f>
        <v/>
      </c>
      <c r="AN692" s="23" t="n"/>
      <c r="AO692" s="23" t="n"/>
      <c r="AP692" s="23" t="n"/>
      <c r="AQ692" s="23" t="n"/>
      <c r="AT692" s="23">
        <f>tbl_MTG_Set[[#This Row],[Play Booster Sell Price CardMarket]]*tbl_MTG_Set[[#This Row],[Play Booster Expected Market Value]]/tbl_MTG_Set[[#This Row],[Play Boost Sealed Market Value]]</f>
        <v/>
      </c>
    </row>
    <row r="693" ht="15" customHeight="1" s="20">
      <c r="A693" s="19" t="n">
        <v>81</v>
      </c>
      <c r="B693" s="19" t="inlineStr">
        <is>
          <t>Duskmourn: House of Horror DSK</t>
        </is>
      </c>
      <c r="C693" s="19" t="n">
        <v>418</v>
      </c>
      <c r="D693" s="28" t="n">
        <v>45562</v>
      </c>
      <c r="E693" s="19" t="inlineStr">
        <is>
          <t>Standard Expansion</t>
        </is>
      </c>
      <c r="F693" s="19" t="inlineStr">
        <is>
          <t>en es fr de it pt ja ko ru 汉语 漢語</t>
        </is>
      </c>
      <c r="G693" s="19" t="n">
        <v>108</v>
      </c>
      <c r="H693" s="19">
        <f>MONTH(NOW())+12*YEAR(NOW())-MONTH(tbl_MTG_Set[[#This Row],[Released On]])-12*YEAR(tbl_MTG_Set[[#This Row],[Released On]])</f>
        <v/>
      </c>
      <c r="I693" s="19">
        <f>_xlfn.xlookup(tbl_MTG_Set[[#This Row],[Type Name]], tbl_MTG_Set_Type[Set Type], tbl_MTG_Set_Type[Index], "(Set Type not found)")</f>
        <v/>
      </c>
      <c r="J693" s="19">
        <f>_xlfn.xlookup(tbl_MTG_Set[[#This Row],[Type Name]], tbl_MTG_Set_Type[Set Type], tbl_MTG_Set_Type[Buy Window Month Start], "(Set Type not found)")</f>
        <v/>
      </c>
      <c r="K693" s="28">
        <f>tbl_MTG_Set[[#This Row],[Released On]]+tbl_MTG_Set[[#This Row],[Buy Window Month Start]]*365.25/12</f>
        <v/>
      </c>
      <c r="L693" s="19">
        <f>_xlfn.xlookup(tbl_MTG_Set[[#This Row],[Type Name]], tbl_MTG_Set_Type[Set Type], tbl_MTG_Set_Type[Buy Window Month End], "(Set Type not found)", 0, 1)</f>
        <v/>
      </c>
      <c r="M693" s="28">
        <f>tbl_MTG_Set[[#This Row],[Released On]]+tbl_MTG_Set[[#This Row],[Buy Window Month End]]*365.25/12</f>
        <v/>
      </c>
      <c r="N693" s="28">
        <f>AND(NOW()&gt;=tbl_MTG_Set[[#This Row],[Buy Window Start]], NOW()&lt;=tbl_MTG_Set[[#This Row],[Buy Window End]])</f>
        <v/>
      </c>
      <c r="O693" s="19">
        <f>_xlfn.xlookup(tbl_MTG_Set[[#This Row],[Type Name]], tbl_MTG_Set_Type[Set Type], tbl_MTG_Set_Type[Heavy Printing Window Month Start], "(Set Type not found)", 0, 1)</f>
        <v/>
      </c>
      <c r="P693" s="28">
        <f>tbl_MTG_Set[[#This Row],[Released On]]+tbl_MTG_Set[[#This Row],[Heavy Printing Window Month Start]]*365.25/12</f>
        <v/>
      </c>
      <c r="Q693" s="19">
        <f>_xlfn.xlookup(tbl_MTG_Set[[#This Row],[Type Name]], tbl_MTG_Set_Type[Set Type], tbl_MTG_Set_Type[Heavy Printing Window Month End], "(Set Type not found)", 0, 1)</f>
        <v/>
      </c>
      <c r="R693" s="28">
        <f>tbl_MTG_Set[[#This Row],[Released On]]+tbl_MTG_Set[[#This Row],[Heavy Printing Window Month End]]*365.25/12</f>
        <v/>
      </c>
      <c r="S693" s="28">
        <f>AND(NOW()&gt;=tbl_MTG_Set[[#This Row],[Heavy Printing Window Start]], NOW()&lt;=tbl_MTG_Set[[#This Row],[Heavy Printing Window End]])</f>
        <v/>
      </c>
      <c r="T693" s="19">
        <f>_xlfn.xlookup(tbl_MTG_Set[[#This Row],[Type Name]], tbl_MTG_Set_Type[Set Type], tbl_MTG_Set_Type[Sell Window Month Start], "(Set Type not found)", 0, 1)</f>
        <v/>
      </c>
      <c r="U693" s="28">
        <f>tbl_MTG_Set[[#This Row],[Released On]]+tbl_MTG_Set[[#This Row],[Sell Window Month Start]]*365.25/12</f>
        <v/>
      </c>
      <c r="V693" s="19">
        <f>_xlfn.xlookup(tbl_MTG_Set[[#This Row],[Type Name]], tbl_MTG_Set_Type[Set Type], tbl_MTG_Set_Type[Sell Window Month End], "(Set Type not found)", 0, 1)</f>
        <v/>
      </c>
      <c r="W693" s="28">
        <f>tbl_MTG_Set[[#This Row],[Released On]]+tbl_MTG_Set[[#This Row],[Sell Window Month End]]*365.25/12</f>
        <v/>
      </c>
      <c r="X693" s="28">
        <f>AND(NOW()&gt;=tbl_MTG_Set[[#This Row],[Sell Window Start]], NOW()&lt;=tbl_MTG_Set[[#This Row],[Sell Window End]])</f>
        <v/>
      </c>
      <c r="Y693" s="23" t="n">
        <v>132</v>
      </c>
      <c r="Z693" s="23" t="n">
        <v>136</v>
      </c>
      <c r="AC693" s="23" t="n">
        <v>132</v>
      </c>
      <c r="AD693" s="23">
        <f>(Y693+96/20)/36</f>
        <v/>
      </c>
      <c r="AE693" s="23">
        <f>(Z693+96/20)/36</f>
        <v/>
      </c>
      <c r="AF693" s="23">
        <f>(AA693+96/20)/36</f>
        <v/>
      </c>
      <c r="AG693" s="23">
        <f>(AB693+96/20)/36</f>
        <v/>
      </c>
      <c r="AH693" s="23">
        <f>(AC693+96/20)/36</f>
        <v/>
      </c>
      <c r="AI693" s="24" t="n">
        <v>71</v>
      </c>
      <c r="AJ693" s="23">
        <f t="array" ref="AJ693:AJ693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693" s="23">
        <f t="array" ref="AK693:AK693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693" s="24">
        <f>_xlfn.xlookup(tbl_MTG_Set[[#This Row],[Play Booster Box Product Id]], tbl_Product[Product Id], tbl_Product[Pack Size])</f>
        <v/>
      </c>
      <c r="AM693" s="23">
        <f>(tbl_MTG_Set[[#This Row],[Play Booster Box Cost]]+v_Item_Shipping_Cost_In)/tbl_MTG_Set[[#This Row],[Play Booster Box Size]]</f>
        <v/>
      </c>
      <c r="AN693" s="23" t="n">
        <v>4</v>
      </c>
      <c r="AO693" s="23" t="n">
        <v>4</v>
      </c>
      <c r="AP693" s="23">
        <f>IF(ISERROR(tbl_MTG_Set[[#This Row],[Play Booster Sell Price CardMarket]]-tbl_MTG_Set[[#This Row],[Play Booster Cost]]-v_Item_Shipping_Cost_Out), -999, tbl_MTG_Set[[#This Row],[Play Booster Sell Price CardMarket]]-tbl_MTG_Set[[#This Row],[Play Booster Cost]]-v_Item_Shipping_Cost_Out)</f>
        <v/>
      </c>
      <c r="AQ693" s="19" t="inlineStr">
        <is>
          <t>https://www.mtgstocks.com/sets/1998-duskmourn-house-of-horror#ev</t>
        </is>
      </c>
      <c r="AT693" s="23">
        <f>tbl_MTG_Set[[#This Row],[Play Booster Sell Price CardMarket]]*tbl_MTG_Set[[#This Row],[Play Booster Expected Market Value]]/tbl_MTG_Set[[#This Row],[Play Boost Sealed Market Value]]</f>
        <v/>
      </c>
    </row>
    <row r="694" ht="15" customHeight="1" s="20">
      <c r="A694" s="19" t="n">
        <v>125</v>
      </c>
      <c r="B694" s="19" t="inlineStr">
        <is>
          <t>Murders at Karlov Manor Promos PMKM</t>
        </is>
      </c>
      <c r="C694" s="19" t="n">
        <v>180</v>
      </c>
      <c r="D694" s="28" t="n">
        <v>45331</v>
      </c>
      <c r="E694" s="19" t="inlineStr">
        <is>
          <t>Standard Expansion</t>
        </is>
      </c>
      <c r="F694" s="19" t="inlineStr">
        <is>
          <t>en es fr de it pt ja ko ru 汉语 漢語</t>
        </is>
      </c>
      <c r="G694" s="19" t="n">
        <v>196</v>
      </c>
      <c r="H694" s="19">
        <f>MONTH(NOW())+12*YEAR(NOW())-MONTH(tbl_MTG_Set[[#This Row],[Released On]])-12*YEAR(tbl_MTG_Set[[#This Row],[Released On]])</f>
        <v/>
      </c>
      <c r="I694" s="19">
        <f>_xlfn.xlookup(tbl_MTG_Set[[#This Row],[Type Name]], tbl_MTG_Set_Type[Set Type], tbl_MTG_Set_Type[Index], "(Set Type not found)")</f>
        <v/>
      </c>
      <c r="J694" s="19">
        <f>_xlfn.xlookup(tbl_MTG_Set[[#This Row],[Type Name]], tbl_MTG_Set_Type[Set Type], tbl_MTG_Set_Type[Buy Window Month Start], "(Set Type not found)")</f>
        <v/>
      </c>
      <c r="K694" s="28">
        <f>tbl_MTG_Set[[#This Row],[Released On]]+tbl_MTG_Set[[#This Row],[Buy Window Month Start]]*365.25/12</f>
        <v/>
      </c>
      <c r="L694" s="19">
        <f>_xlfn.xlookup(tbl_MTG_Set[[#This Row],[Type Name]], tbl_MTG_Set_Type[Set Type], tbl_MTG_Set_Type[Buy Window Month End], "(Set Type not found)", 0, 1)</f>
        <v/>
      </c>
      <c r="M694" s="28">
        <f>tbl_MTG_Set[[#This Row],[Released On]]+tbl_MTG_Set[[#This Row],[Buy Window Month End]]*365.25/12</f>
        <v/>
      </c>
      <c r="N694" s="28">
        <f>AND(NOW()&gt;=tbl_MTG_Set[[#This Row],[Buy Window Start]], NOW()&lt;=tbl_MTG_Set[[#This Row],[Buy Window End]])</f>
        <v/>
      </c>
      <c r="O694" s="19">
        <f>_xlfn.xlookup(tbl_MTG_Set[[#This Row],[Type Name]], tbl_MTG_Set_Type[Set Type], tbl_MTG_Set_Type[Heavy Printing Window Month Start], "(Set Type not found)", 0, 1)</f>
        <v/>
      </c>
      <c r="P694" s="28">
        <f>tbl_MTG_Set[[#This Row],[Released On]]+tbl_MTG_Set[[#This Row],[Heavy Printing Window Month Start]]*365.25/12</f>
        <v/>
      </c>
      <c r="Q694" s="19">
        <f>_xlfn.xlookup(tbl_MTG_Set[[#This Row],[Type Name]], tbl_MTG_Set_Type[Set Type], tbl_MTG_Set_Type[Heavy Printing Window Month End], "(Set Type not found)", 0, 1)</f>
        <v/>
      </c>
      <c r="R694" s="28">
        <f>tbl_MTG_Set[[#This Row],[Released On]]+tbl_MTG_Set[[#This Row],[Heavy Printing Window Month End]]*365.25/12</f>
        <v/>
      </c>
      <c r="S694" s="28">
        <f>AND(NOW()&gt;=tbl_MTG_Set[[#This Row],[Heavy Printing Window Start]], NOW()&lt;=tbl_MTG_Set[[#This Row],[Heavy Printing Window End]])</f>
        <v/>
      </c>
      <c r="T694" s="19">
        <f>_xlfn.xlookup(tbl_MTG_Set[[#This Row],[Type Name]], tbl_MTG_Set_Type[Set Type], tbl_MTG_Set_Type[Sell Window Month Start], "(Set Type not found)", 0, 1)</f>
        <v/>
      </c>
      <c r="U694" s="28">
        <f>tbl_MTG_Set[[#This Row],[Released On]]+tbl_MTG_Set[[#This Row],[Sell Window Month Start]]*365.25/12</f>
        <v/>
      </c>
      <c r="V694" s="19">
        <f>_xlfn.xlookup(tbl_MTG_Set[[#This Row],[Type Name]], tbl_MTG_Set_Type[Set Type], tbl_MTG_Set_Type[Sell Window Month End], "(Set Type not found)", 0, 1)</f>
        <v/>
      </c>
      <c r="W694" s="28">
        <f>tbl_MTG_Set[[#This Row],[Released On]]+tbl_MTG_Set[[#This Row],[Sell Window Month End]]*365.25/12</f>
        <v/>
      </c>
      <c r="X694" s="28">
        <f>AND(NOW()&gt;=tbl_MTG_Set[[#This Row],[Sell Window Start]], NOW()&lt;=tbl_MTG_Set[[#This Row],[Sell Window End]])</f>
        <v/>
      </c>
      <c r="AG694" s="23" t="n"/>
      <c r="AH694" s="23" t="n"/>
      <c r="AJ694" s="23">
        <f t="array" ref="AJ694:AJ694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694" s="23">
        <f t="array" ref="AK694:AK694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694" s="24">
        <f>_xlfn.xlookup(tbl_MTG_Set[[#This Row],[Play Booster Box Product Id]], tbl_Product[Product Id], tbl_Product[Pack Size])</f>
        <v/>
      </c>
      <c r="AM694" s="23">
        <f>(tbl_MTG_Set[[#This Row],[Play Booster Box Cost]]+v_Item_Shipping_Cost_In)/tbl_MTG_Set[[#This Row],[Play Booster Box Size]]</f>
        <v/>
      </c>
      <c r="AN694" s="23" t="n"/>
      <c r="AO694" s="23" t="n"/>
      <c r="AP694" s="23" t="n"/>
      <c r="AQ694" s="23" t="n"/>
      <c r="AT694" s="23">
        <f>tbl_MTG_Set[[#This Row],[Play Booster Sell Price CardMarket]]*tbl_MTG_Set[[#This Row],[Play Booster Expected Market Value]]/tbl_MTG_Set[[#This Row],[Play Boost Sealed Market Value]]</f>
        <v/>
      </c>
    </row>
    <row r="695" ht="15" customHeight="1" s="20">
      <c r="A695" s="19" t="n">
        <v>126</v>
      </c>
      <c r="B695" s="19" t="inlineStr">
        <is>
          <t>Murders at Karlov Manor Tokens TMKM</t>
        </is>
      </c>
      <c r="C695" s="19" t="n">
        <v>22</v>
      </c>
      <c r="D695" s="28" t="n">
        <v>45331</v>
      </c>
      <c r="E695" s="19" t="inlineStr">
        <is>
          <t>Standard Expansion</t>
        </is>
      </c>
      <c r="F695" s="19" t="inlineStr">
        <is>
          <t>en es fr de it pt ja ko ru 汉语 漢語</t>
        </is>
      </c>
      <c r="G695" s="19" t="n">
        <v>198</v>
      </c>
      <c r="H695" s="19">
        <f>MONTH(NOW())+12*YEAR(NOW())-MONTH(tbl_MTG_Set[[#This Row],[Released On]])-12*YEAR(tbl_MTG_Set[[#This Row],[Released On]])</f>
        <v/>
      </c>
      <c r="I695" s="19">
        <f>_xlfn.xlookup(tbl_MTG_Set[[#This Row],[Type Name]], tbl_MTG_Set_Type[Set Type], tbl_MTG_Set_Type[Index], "(Set Type not found)")</f>
        <v/>
      </c>
      <c r="J695" s="19">
        <f>_xlfn.xlookup(tbl_MTG_Set[[#This Row],[Type Name]], tbl_MTG_Set_Type[Set Type], tbl_MTG_Set_Type[Buy Window Month Start], "(Set Type not found)")</f>
        <v/>
      </c>
      <c r="K695" s="28">
        <f>tbl_MTG_Set[[#This Row],[Released On]]+tbl_MTG_Set[[#This Row],[Buy Window Month Start]]*365.25/12</f>
        <v/>
      </c>
      <c r="L695" s="19">
        <f>_xlfn.xlookup(tbl_MTG_Set[[#This Row],[Type Name]], tbl_MTG_Set_Type[Set Type], tbl_MTG_Set_Type[Buy Window Month End], "(Set Type not found)", 0, 1)</f>
        <v/>
      </c>
      <c r="M695" s="28">
        <f>tbl_MTG_Set[[#This Row],[Released On]]+tbl_MTG_Set[[#This Row],[Buy Window Month End]]*365.25/12</f>
        <v/>
      </c>
      <c r="N695" s="28">
        <f>AND(NOW()&gt;=tbl_MTG_Set[[#This Row],[Buy Window Start]], NOW()&lt;=tbl_MTG_Set[[#This Row],[Buy Window End]])</f>
        <v/>
      </c>
      <c r="O695" s="19">
        <f>_xlfn.xlookup(tbl_MTG_Set[[#This Row],[Type Name]], tbl_MTG_Set_Type[Set Type], tbl_MTG_Set_Type[Heavy Printing Window Month Start], "(Set Type not found)", 0, 1)</f>
        <v/>
      </c>
      <c r="P695" s="28">
        <f>tbl_MTG_Set[[#This Row],[Released On]]+tbl_MTG_Set[[#This Row],[Heavy Printing Window Month Start]]*365.25/12</f>
        <v/>
      </c>
      <c r="Q695" s="19">
        <f>_xlfn.xlookup(tbl_MTG_Set[[#This Row],[Type Name]], tbl_MTG_Set_Type[Set Type], tbl_MTG_Set_Type[Heavy Printing Window Month End], "(Set Type not found)", 0, 1)</f>
        <v/>
      </c>
      <c r="R695" s="28">
        <f>tbl_MTG_Set[[#This Row],[Released On]]+tbl_MTG_Set[[#This Row],[Heavy Printing Window Month End]]*365.25/12</f>
        <v/>
      </c>
      <c r="S695" s="28">
        <f>AND(NOW()&gt;=tbl_MTG_Set[[#This Row],[Heavy Printing Window Start]], NOW()&lt;=tbl_MTG_Set[[#This Row],[Heavy Printing Window End]])</f>
        <v/>
      </c>
      <c r="T695" s="19">
        <f>_xlfn.xlookup(tbl_MTG_Set[[#This Row],[Type Name]], tbl_MTG_Set_Type[Set Type], tbl_MTG_Set_Type[Sell Window Month Start], "(Set Type not found)", 0, 1)</f>
        <v/>
      </c>
      <c r="U695" s="28">
        <f>tbl_MTG_Set[[#This Row],[Released On]]+tbl_MTG_Set[[#This Row],[Sell Window Month Start]]*365.25/12</f>
        <v/>
      </c>
      <c r="V695" s="19">
        <f>_xlfn.xlookup(tbl_MTG_Set[[#This Row],[Type Name]], tbl_MTG_Set_Type[Set Type], tbl_MTG_Set_Type[Sell Window Month End], "(Set Type not found)", 0, 1)</f>
        <v/>
      </c>
      <c r="W695" s="28">
        <f>tbl_MTG_Set[[#This Row],[Released On]]+tbl_MTG_Set[[#This Row],[Sell Window Month End]]*365.25/12</f>
        <v/>
      </c>
      <c r="X695" s="28">
        <f>AND(NOW()&gt;=tbl_MTG_Set[[#This Row],[Sell Window Start]], NOW()&lt;=tbl_MTG_Set[[#This Row],[Sell Window End]])</f>
        <v/>
      </c>
      <c r="AG695" s="23" t="n"/>
      <c r="AH695" s="23" t="n"/>
      <c r="AJ695" s="23">
        <f t="array" ref="AJ695:AJ695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695" s="23">
        <f t="array" ref="AK695:AK695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695" s="24">
        <f>_xlfn.xlookup(tbl_MTG_Set[[#This Row],[Play Booster Box Product Id]], tbl_Product[Product Id], tbl_Product[Pack Size])</f>
        <v/>
      </c>
      <c r="AM695" s="23">
        <f>(tbl_MTG_Set[[#This Row],[Play Booster Box Cost]]+v_Item_Shipping_Cost_In)/tbl_MTG_Set[[#This Row],[Play Booster Box Size]]</f>
        <v/>
      </c>
      <c r="AN695" s="23" t="n"/>
      <c r="AO695" s="23" t="n"/>
      <c r="AP695" s="23" t="n"/>
      <c r="AQ695" s="23" t="n"/>
      <c r="AT695" s="23">
        <f>tbl_MTG_Set[[#This Row],[Play Booster Sell Price CardMarket]]*tbl_MTG_Set[[#This Row],[Play Booster Expected Market Value]]/tbl_MTG_Set[[#This Row],[Play Boost Sealed Market Value]]</f>
        <v/>
      </c>
    </row>
    <row r="696" ht="15" customHeight="1" s="20">
      <c r="A696" s="19" t="n">
        <v>89</v>
      </c>
      <c r="B696" s="19" t="inlineStr">
        <is>
          <t>Mystery Booster 2 MB2</t>
        </is>
      </c>
      <c r="C696" s="19" t="n">
        <v>385</v>
      </c>
      <c r="D696" s="28" t="n">
        <v>45506</v>
      </c>
      <c r="F696" s="19" t="inlineStr">
        <is>
          <t>en es fr de it pt ja ko ru 汉语 漢語</t>
        </is>
      </c>
      <c r="G696" s="19" t="n">
        <v>124</v>
      </c>
      <c r="H696" s="19">
        <f>MONTH(NOW())+12*YEAR(NOW())-MONTH(tbl_MTG_Set[[#This Row],[Released On]])-12*YEAR(tbl_MTG_Set[[#This Row],[Released On]])</f>
        <v/>
      </c>
      <c r="I696" s="19">
        <f>_xlfn.xlookup(tbl_MTG_Set[[#This Row],[Type Name]], tbl_MTG_Set_Type[Set Type], tbl_MTG_Set_Type[Index], "(Set Type not found)")</f>
        <v/>
      </c>
      <c r="J696" s="19">
        <f>_xlfn.xlookup(tbl_MTG_Set[[#This Row],[Type Name]], tbl_MTG_Set_Type[Set Type], tbl_MTG_Set_Type[Buy Window Month Start], "(Set Type not found)")</f>
        <v/>
      </c>
      <c r="K696" s="28">
        <f>tbl_MTG_Set[[#This Row],[Released On]]+tbl_MTG_Set[[#This Row],[Buy Window Month Start]]*365.25/12</f>
        <v/>
      </c>
      <c r="L696" s="19">
        <f>_xlfn.xlookup(tbl_MTG_Set[[#This Row],[Type Name]], tbl_MTG_Set_Type[Set Type], tbl_MTG_Set_Type[Buy Window Month End], "(Set Type not found)", 0, 1)</f>
        <v/>
      </c>
      <c r="M696" s="28">
        <f>tbl_MTG_Set[[#This Row],[Released On]]+tbl_MTG_Set[[#This Row],[Buy Window Month End]]*365.25/12</f>
        <v/>
      </c>
      <c r="N696" s="28">
        <f>AND(NOW()&gt;=tbl_MTG_Set[[#This Row],[Buy Window Start]], NOW()&lt;=tbl_MTG_Set[[#This Row],[Buy Window End]])</f>
        <v/>
      </c>
      <c r="O696" s="19">
        <f>_xlfn.xlookup(tbl_MTG_Set[[#This Row],[Type Name]], tbl_MTG_Set_Type[Set Type], tbl_MTG_Set_Type[Heavy Printing Window Month Start], "(Set Type not found)", 0, 1)</f>
        <v/>
      </c>
      <c r="P696" s="28">
        <f>tbl_MTG_Set[[#This Row],[Released On]]+tbl_MTG_Set[[#This Row],[Heavy Printing Window Month Start]]*365.25/12</f>
        <v/>
      </c>
      <c r="Q696" s="19">
        <f>_xlfn.xlookup(tbl_MTG_Set[[#This Row],[Type Name]], tbl_MTG_Set_Type[Set Type], tbl_MTG_Set_Type[Heavy Printing Window Month End], "(Set Type not found)", 0, 1)</f>
        <v/>
      </c>
      <c r="R696" s="28">
        <f>tbl_MTG_Set[[#This Row],[Released On]]+tbl_MTG_Set[[#This Row],[Heavy Printing Window Month End]]*365.25/12</f>
        <v/>
      </c>
      <c r="S696" s="28">
        <f>AND(NOW()&gt;=tbl_MTG_Set[[#This Row],[Heavy Printing Window Start]], NOW()&lt;=tbl_MTG_Set[[#This Row],[Heavy Printing Window End]])</f>
        <v/>
      </c>
      <c r="T696" s="19">
        <f>_xlfn.xlookup(tbl_MTG_Set[[#This Row],[Type Name]], tbl_MTG_Set_Type[Set Type], tbl_MTG_Set_Type[Sell Window Month Start], "(Set Type not found)", 0, 1)</f>
        <v/>
      </c>
      <c r="U696" s="28">
        <f>tbl_MTG_Set[[#This Row],[Released On]]+tbl_MTG_Set[[#This Row],[Sell Window Month Start]]*365.25/12</f>
        <v/>
      </c>
      <c r="V696" s="19">
        <f>_xlfn.xlookup(tbl_MTG_Set[[#This Row],[Type Name]], tbl_MTG_Set_Type[Set Type], tbl_MTG_Set_Type[Sell Window Month End], "(Set Type not found)", 0, 1)</f>
        <v/>
      </c>
      <c r="W696" s="28">
        <f>tbl_MTG_Set[[#This Row],[Released On]]+tbl_MTG_Set[[#This Row],[Sell Window Month End]]*365.25/12</f>
        <v/>
      </c>
      <c r="X696" s="28">
        <f>AND(NOW()&gt;=tbl_MTG_Set[[#This Row],[Sell Window Start]], NOW()&lt;=tbl_MTG_Set[[#This Row],[Sell Window End]])</f>
        <v/>
      </c>
      <c r="AG696" s="23" t="n"/>
      <c r="AH696" s="23" t="n"/>
      <c r="AJ696" s="23">
        <f t="array" ref="AJ696:AJ696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696" s="23">
        <f t="array" ref="AK696:AK696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696" s="24">
        <f>_xlfn.xlookup(tbl_MTG_Set[[#This Row],[Play Booster Box Product Id]], tbl_Product[Product Id], tbl_Product[Pack Size])</f>
        <v/>
      </c>
      <c r="AM696" s="23">
        <f>(tbl_MTG_Set[[#This Row],[Play Booster Box Cost]]+v_Item_Shipping_Cost_In)/tbl_MTG_Set[[#This Row],[Play Booster Box Size]]</f>
        <v/>
      </c>
      <c r="AN696" s="23" t="n"/>
      <c r="AO696" s="23" t="n"/>
      <c r="AP696" s="23" t="n"/>
      <c r="AQ696" s="23" t="n"/>
      <c r="AT696" s="23">
        <f>tbl_MTG_Set[[#This Row],[Play Booster Sell Price CardMarket]]*tbl_MTG_Set[[#This Row],[Play Booster Expected Market Value]]/tbl_MTG_Set[[#This Row],[Play Boost Sealed Market Value]]</f>
        <v/>
      </c>
    </row>
    <row r="697" ht="15" customHeight="1" s="20">
      <c r="A697" s="19" t="n">
        <v>421</v>
      </c>
      <c r="B697" s="19" t="inlineStr">
        <is>
          <t>Mystery Booster Playtest Cards 2019 CMB1</t>
        </is>
      </c>
      <c r="C697" s="19" t="n">
        <v>121</v>
      </c>
      <c r="D697" s="28" t="n">
        <v>43776</v>
      </c>
      <c r="F697" s="19" t="inlineStr">
        <is>
          <t>en es fr de it pt ja ko ru 汉语 漢語</t>
        </is>
      </c>
      <c r="G697" s="19" t="n">
        <v>788</v>
      </c>
      <c r="H697" s="19">
        <f>MONTH(NOW())+12*YEAR(NOW())-MONTH(tbl_MTG_Set[[#This Row],[Released On]])-12*YEAR(tbl_MTG_Set[[#This Row],[Released On]])</f>
        <v/>
      </c>
      <c r="I697" s="19">
        <f>_xlfn.xlookup(tbl_MTG_Set[[#This Row],[Type Name]], tbl_MTG_Set_Type[Set Type], tbl_MTG_Set_Type[Index], "(Set Type not found)")</f>
        <v/>
      </c>
      <c r="J697" s="19">
        <f>_xlfn.xlookup(tbl_MTG_Set[[#This Row],[Type Name]], tbl_MTG_Set_Type[Set Type], tbl_MTG_Set_Type[Buy Window Month Start], "(Set Type not found)")</f>
        <v/>
      </c>
      <c r="K697" s="28">
        <f>tbl_MTG_Set[[#This Row],[Released On]]+tbl_MTG_Set[[#This Row],[Buy Window Month Start]]*365.25/12</f>
        <v/>
      </c>
      <c r="L697" s="19">
        <f>_xlfn.xlookup(tbl_MTG_Set[[#This Row],[Type Name]], tbl_MTG_Set_Type[Set Type], tbl_MTG_Set_Type[Buy Window Month End], "(Set Type not found)", 0, 1)</f>
        <v/>
      </c>
      <c r="M697" s="28">
        <f>tbl_MTG_Set[[#This Row],[Released On]]+tbl_MTG_Set[[#This Row],[Buy Window Month End]]*365.25/12</f>
        <v/>
      </c>
      <c r="N697" s="28">
        <f>AND(NOW()&gt;=tbl_MTG_Set[[#This Row],[Buy Window Start]], NOW()&lt;=tbl_MTG_Set[[#This Row],[Buy Window End]])</f>
        <v/>
      </c>
      <c r="O697" s="19">
        <f>_xlfn.xlookup(tbl_MTG_Set[[#This Row],[Type Name]], tbl_MTG_Set_Type[Set Type], tbl_MTG_Set_Type[Heavy Printing Window Month Start], "(Set Type not found)", 0, 1)</f>
        <v/>
      </c>
      <c r="P697" s="28">
        <f>tbl_MTG_Set[[#This Row],[Released On]]+tbl_MTG_Set[[#This Row],[Heavy Printing Window Month Start]]*365.25/12</f>
        <v/>
      </c>
      <c r="Q697" s="19">
        <f>_xlfn.xlookup(tbl_MTG_Set[[#This Row],[Type Name]], tbl_MTG_Set_Type[Set Type], tbl_MTG_Set_Type[Heavy Printing Window Month End], "(Set Type not found)", 0, 1)</f>
        <v/>
      </c>
      <c r="R697" s="28">
        <f>tbl_MTG_Set[[#This Row],[Released On]]+tbl_MTG_Set[[#This Row],[Heavy Printing Window Month End]]*365.25/12</f>
        <v/>
      </c>
      <c r="S697" s="28">
        <f>AND(NOW()&gt;=tbl_MTG_Set[[#This Row],[Heavy Printing Window Start]], NOW()&lt;=tbl_MTG_Set[[#This Row],[Heavy Printing Window End]])</f>
        <v/>
      </c>
      <c r="T697" s="19">
        <f>_xlfn.xlookup(tbl_MTG_Set[[#This Row],[Type Name]], tbl_MTG_Set_Type[Set Type], tbl_MTG_Set_Type[Sell Window Month Start], "(Set Type not found)", 0, 1)</f>
        <v/>
      </c>
      <c r="U697" s="28">
        <f>tbl_MTG_Set[[#This Row],[Released On]]+tbl_MTG_Set[[#This Row],[Sell Window Month Start]]*365.25/12</f>
        <v/>
      </c>
      <c r="V697" s="19">
        <f>_xlfn.xlookup(tbl_MTG_Set[[#This Row],[Type Name]], tbl_MTG_Set_Type[Set Type], tbl_MTG_Set_Type[Sell Window Month End], "(Set Type not found)", 0, 1)</f>
        <v/>
      </c>
      <c r="W697" s="28">
        <f>tbl_MTG_Set[[#This Row],[Released On]]+tbl_MTG_Set[[#This Row],[Sell Window Month End]]*365.25/12</f>
        <v/>
      </c>
      <c r="X697" s="28">
        <f>AND(NOW()&gt;=tbl_MTG_Set[[#This Row],[Sell Window Start]], NOW()&lt;=tbl_MTG_Set[[#This Row],[Sell Window End]])</f>
        <v/>
      </c>
      <c r="AG697" s="23" t="n"/>
      <c r="AH697" s="23" t="n"/>
      <c r="AJ697" s="23">
        <f t="array" ref="AJ697:AJ697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697" s="23">
        <f t="array" ref="AK697:AK697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697" s="24">
        <f>_xlfn.xlookup(tbl_MTG_Set[[#This Row],[Play Booster Box Product Id]], tbl_Product[Product Id], tbl_Product[Pack Size])</f>
        <v/>
      </c>
      <c r="AM697" s="23">
        <f>(tbl_MTG_Set[[#This Row],[Play Booster Box Cost]]+v_Item_Shipping_Cost_In)/tbl_MTG_Set[[#This Row],[Play Booster Box Size]]</f>
        <v/>
      </c>
      <c r="AN697" s="23" t="n"/>
      <c r="AO697" s="23" t="n"/>
      <c r="AP697" s="23" t="n"/>
      <c r="AQ697" s="23" t="n"/>
      <c r="AT697" s="23">
        <f>tbl_MTG_Set[[#This Row],[Play Booster Sell Price CardMarket]]*tbl_MTG_Set[[#This Row],[Play Booster Expected Market Value]]/tbl_MTG_Set[[#This Row],[Play Boost Sealed Market Value]]</f>
        <v/>
      </c>
    </row>
    <row r="698" ht="15" customHeight="1" s="20">
      <c r="A698" s="19" t="n">
        <v>320</v>
      </c>
      <c r="B698" s="19" t="inlineStr">
        <is>
          <t>Mystery Booster Playtest Cards 2021 CMB2</t>
        </is>
      </c>
      <c r="C698" s="19" t="n">
        <v>121</v>
      </c>
      <c r="D698" s="28" t="n">
        <v>44428</v>
      </c>
      <c r="F698" s="19" t="inlineStr">
        <is>
          <t>en es fr de it pt ja ko ru 汉语 漢語</t>
        </is>
      </c>
      <c r="G698" s="19" t="n">
        <v>586</v>
      </c>
      <c r="H698" s="19">
        <f>MONTH(NOW())+12*YEAR(NOW())-MONTH(tbl_MTG_Set[[#This Row],[Released On]])-12*YEAR(tbl_MTG_Set[[#This Row],[Released On]])</f>
        <v/>
      </c>
      <c r="I698" s="19">
        <f>_xlfn.xlookup(tbl_MTG_Set[[#This Row],[Type Name]], tbl_MTG_Set_Type[Set Type], tbl_MTG_Set_Type[Index], "(Set Type not found)")</f>
        <v/>
      </c>
      <c r="J698" s="19">
        <f>_xlfn.xlookup(tbl_MTG_Set[[#This Row],[Type Name]], tbl_MTG_Set_Type[Set Type], tbl_MTG_Set_Type[Buy Window Month Start], "(Set Type not found)")</f>
        <v/>
      </c>
      <c r="K698" s="28">
        <f>tbl_MTG_Set[[#This Row],[Released On]]+tbl_MTG_Set[[#This Row],[Buy Window Month Start]]*365.25/12</f>
        <v/>
      </c>
      <c r="L698" s="19">
        <f>_xlfn.xlookup(tbl_MTG_Set[[#This Row],[Type Name]], tbl_MTG_Set_Type[Set Type], tbl_MTG_Set_Type[Buy Window Month End], "(Set Type not found)", 0, 1)</f>
        <v/>
      </c>
      <c r="M698" s="28">
        <f>tbl_MTG_Set[[#This Row],[Released On]]+tbl_MTG_Set[[#This Row],[Buy Window Month End]]*365.25/12</f>
        <v/>
      </c>
      <c r="N698" s="28">
        <f>AND(NOW()&gt;=tbl_MTG_Set[[#This Row],[Buy Window Start]], NOW()&lt;=tbl_MTG_Set[[#This Row],[Buy Window End]])</f>
        <v/>
      </c>
      <c r="O698" s="19">
        <f>_xlfn.xlookup(tbl_MTG_Set[[#This Row],[Type Name]], tbl_MTG_Set_Type[Set Type], tbl_MTG_Set_Type[Heavy Printing Window Month Start], "(Set Type not found)", 0, 1)</f>
        <v/>
      </c>
      <c r="P698" s="28">
        <f>tbl_MTG_Set[[#This Row],[Released On]]+tbl_MTG_Set[[#This Row],[Heavy Printing Window Month Start]]*365.25/12</f>
        <v/>
      </c>
      <c r="Q698" s="19">
        <f>_xlfn.xlookup(tbl_MTG_Set[[#This Row],[Type Name]], tbl_MTG_Set_Type[Set Type], tbl_MTG_Set_Type[Heavy Printing Window Month End], "(Set Type not found)", 0, 1)</f>
        <v/>
      </c>
      <c r="R698" s="28">
        <f>tbl_MTG_Set[[#This Row],[Released On]]+tbl_MTG_Set[[#This Row],[Heavy Printing Window Month End]]*365.25/12</f>
        <v/>
      </c>
      <c r="S698" s="28">
        <f>AND(NOW()&gt;=tbl_MTG_Set[[#This Row],[Heavy Printing Window Start]], NOW()&lt;=tbl_MTG_Set[[#This Row],[Heavy Printing Window End]])</f>
        <v/>
      </c>
      <c r="T698" s="19">
        <f>_xlfn.xlookup(tbl_MTG_Set[[#This Row],[Type Name]], tbl_MTG_Set_Type[Set Type], tbl_MTG_Set_Type[Sell Window Month Start], "(Set Type not found)", 0, 1)</f>
        <v/>
      </c>
      <c r="U698" s="28">
        <f>tbl_MTG_Set[[#This Row],[Released On]]+tbl_MTG_Set[[#This Row],[Sell Window Month Start]]*365.25/12</f>
        <v/>
      </c>
      <c r="V698" s="19">
        <f>_xlfn.xlookup(tbl_MTG_Set[[#This Row],[Type Name]], tbl_MTG_Set_Type[Set Type], tbl_MTG_Set_Type[Sell Window Month End], "(Set Type not found)", 0, 1)</f>
        <v/>
      </c>
      <c r="W698" s="28">
        <f>tbl_MTG_Set[[#This Row],[Released On]]+tbl_MTG_Set[[#This Row],[Sell Window Month End]]*365.25/12</f>
        <v/>
      </c>
      <c r="X698" s="28">
        <f>AND(NOW()&gt;=tbl_MTG_Set[[#This Row],[Sell Window Start]], NOW()&lt;=tbl_MTG_Set[[#This Row],[Sell Window End]])</f>
        <v/>
      </c>
      <c r="AG698" s="23" t="n"/>
      <c r="AH698" s="23" t="n"/>
      <c r="AJ698" s="23">
        <f t="array" ref="AJ698:AJ698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698" s="23">
        <f t="array" ref="AK698:AK698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698" s="24">
        <f>_xlfn.xlookup(tbl_MTG_Set[[#This Row],[Play Booster Box Product Id]], tbl_Product[Product Id], tbl_Product[Pack Size])</f>
        <v/>
      </c>
      <c r="AM698" s="23">
        <f>(tbl_MTG_Set[[#This Row],[Play Booster Box Cost]]+v_Item_Shipping_Cost_In)/tbl_MTG_Set[[#This Row],[Play Booster Box Size]]</f>
        <v/>
      </c>
      <c r="AN698" s="23" t="n"/>
      <c r="AO698" s="23" t="n"/>
      <c r="AP698" s="23" t="n"/>
      <c r="AQ698" s="23" t="n"/>
      <c r="AT698" s="23">
        <f>tbl_MTG_Set[[#This Row],[Play Booster Sell Price CardMarket]]*tbl_MTG_Set[[#This Row],[Play Booster Expected Market Value]]/tbl_MTG_Set[[#This Row],[Play Boost Sealed Market Value]]</f>
        <v/>
      </c>
    </row>
    <row r="699" ht="15" customHeight="1" s="20">
      <c r="A699" s="19" t="n">
        <v>463</v>
      </c>
      <c r="B699" s="19" t="inlineStr">
        <is>
          <t>Mythic Edition MED</t>
        </is>
      </c>
      <c r="C699" s="19" t="n">
        <v>24</v>
      </c>
      <c r="D699" s="28" t="n">
        <v>43378</v>
      </c>
      <c r="F699" s="19" t="inlineStr">
        <is>
          <t>en es fr de it pt ja ko ru 汉语 漢語</t>
        </is>
      </c>
      <c r="G699" s="19" t="n">
        <v>872</v>
      </c>
      <c r="H699" s="19">
        <f>MONTH(NOW())+12*YEAR(NOW())-MONTH(tbl_MTG_Set[[#This Row],[Released On]])-12*YEAR(tbl_MTG_Set[[#This Row],[Released On]])</f>
        <v/>
      </c>
      <c r="I699" s="19">
        <f>_xlfn.xlookup(tbl_MTG_Set[[#This Row],[Type Name]], tbl_MTG_Set_Type[Set Type], tbl_MTG_Set_Type[Index], "(Set Type not found)")</f>
        <v/>
      </c>
      <c r="J699" s="19">
        <f>_xlfn.xlookup(tbl_MTG_Set[[#This Row],[Type Name]], tbl_MTG_Set_Type[Set Type], tbl_MTG_Set_Type[Buy Window Month Start], "(Set Type not found)")</f>
        <v/>
      </c>
      <c r="K699" s="28">
        <f>tbl_MTG_Set[[#This Row],[Released On]]+tbl_MTG_Set[[#This Row],[Buy Window Month Start]]*365.25/12</f>
        <v/>
      </c>
      <c r="L699" s="19">
        <f>_xlfn.xlookup(tbl_MTG_Set[[#This Row],[Type Name]], tbl_MTG_Set_Type[Set Type], tbl_MTG_Set_Type[Buy Window Month End], "(Set Type not found)", 0, 1)</f>
        <v/>
      </c>
      <c r="M699" s="28">
        <f>tbl_MTG_Set[[#This Row],[Released On]]+tbl_MTG_Set[[#This Row],[Buy Window Month End]]*365.25/12</f>
        <v/>
      </c>
      <c r="N699" s="28">
        <f>AND(NOW()&gt;=tbl_MTG_Set[[#This Row],[Buy Window Start]], NOW()&lt;=tbl_MTG_Set[[#This Row],[Buy Window End]])</f>
        <v/>
      </c>
      <c r="O699" s="19">
        <f>_xlfn.xlookup(tbl_MTG_Set[[#This Row],[Type Name]], tbl_MTG_Set_Type[Set Type], tbl_MTG_Set_Type[Heavy Printing Window Month Start], "(Set Type not found)", 0, 1)</f>
        <v/>
      </c>
      <c r="P699" s="28">
        <f>tbl_MTG_Set[[#This Row],[Released On]]+tbl_MTG_Set[[#This Row],[Heavy Printing Window Month Start]]*365.25/12</f>
        <v/>
      </c>
      <c r="Q699" s="19">
        <f>_xlfn.xlookup(tbl_MTG_Set[[#This Row],[Type Name]], tbl_MTG_Set_Type[Set Type], tbl_MTG_Set_Type[Heavy Printing Window Month End], "(Set Type not found)", 0, 1)</f>
        <v/>
      </c>
      <c r="R699" s="28">
        <f>tbl_MTG_Set[[#This Row],[Released On]]+tbl_MTG_Set[[#This Row],[Heavy Printing Window Month End]]*365.25/12</f>
        <v/>
      </c>
      <c r="S699" s="28">
        <f>AND(NOW()&gt;=tbl_MTG_Set[[#This Row],[Heavy Printing Window Start]], NOW()&lt;=tbl_MTG_Set[[#This Row],[Heavy Printing Window End]])</f>
        <v/>
      </c>
      <c r="T699" s="19">
        <f>_xlfn.xlookup(tbl_MTG_Set[[#This Row],[Type Name]], tbl_MTG_Set_Type[Set Type], tbl_MTG_Set_Type[Sell Window Month Start], "(Set Type not found)", 0, 1)</f>
        <v/>
      </c>
      <c r="U699" s="28">
        <f>tbl_MTG_Set[[#This Row],[Released On]]+tbl_MTG_Set[[#This Row],[Sell Window Month Start]]*365.25/12</f>
        <v/>
      </c>
      <c r="V699" s="19">
        <f>_xlfn.xlookup(tbl_MTG_Set[[#This Row],[Type Name]], tbl_MTG_Set_Type[Set Type], tbl_MTG_Set_Type[Sell Window Month End], "(Set Type not found)", 0, 1)</f>
        <v/>
      </c>
      <c r="W699" s="28">
        <f>tbl_MTG_Set[[#This Row],[Released On]]+tbl_MTG_Set[[#This Row],[Sell Window Month End]]*365.25/12</f>
        <v/>
      </c>
      <c r="X699" s="28">
        <f>AND(NOW()&gt;=tbl_MTG_Set[[#This Row],[Sell Window Start]], NOW()&lt;=tbl_MTG_Set[[#This Row],[Sell Window End]])</f>
        <v/>
      </c>
      <c r="AG699" s="23" t="n"/>
      <c r="AH699" s="23" t="n"/>
      <c r="AJ699" s="23">
        <f t="array" ref="AJ699:AJ699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699" s="23">
        <f t="array" ref="AK699:AK699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699" s="24">
        <f>_xlfn.xlookup(tbl_MTG_Set[[#This Row],[Play Booster Box Product Id]], tbl_Product[Product Id], tbl_Product[Pack Size])</f>
        <v/>
      </c>
      <c r="AM699" s="23">
        <f>(tbl_MTG_Set[[#This Row],[Play Booster Box Cost]]+v_Item_Shipping_Cost_In)/tbl_MTG_Set[[#This Row],[Play Booster Box Size]]</f>
        <v/>
      </c>
      <c r="AN699" s="23" t="n"/>
      <c r="AO699" s="23" t="n"/>
      <c r="AP699" s="23" t="n"/>
      <c r="AQ699" s="23" t="n"/>
      <c r="AT699" s="23">
        <f>tbl_MTG_Set[[#This Row],[Play Booster Sell Price CardMarket]]*tbl_MTG_Set[[#This Row],[Play Booster Expected Market Value]]/tbl_MTG_Set[[#This Row],[Play Boost Sealed Market Value]]</f>
        <v/>
      </c>
    </row>
    <row r="700" ht="15" customHeight="1" s="20">
      <c r="A700" s="19" t="n">
        <v>464</v>
      </c>
      <c r="B700" s="19" t="inlineStr">
        <is>
          <t>Mythic Edition Tokens TMED</t>
        </is>
      </c>
      <c r="C700" s="19" t="n">
        <v>16</v>
      </c>
      <c r="D700" s="28" t="n">
        <v>43378</v>
      </c>
      <c r="F700" s="19" t="inlineStr">
        <is>
          <t>en es fr de it pt ja ko ru 汉语 漢語</t>
        </is>
      </c>
      <c r="G700" s="19" t="n">
        <v>874</v>
      </c>
      <c r="H700" s="19">
        <f>MONTH(NOW())+12*YEAR(NOW())-MONTH(tbl_MTG_Set[[#This Row],[Released On]])-12*YEAR(tbl_MTG_Set[[#This Row],[Released On]])</f>
        <v/>
      </c>
      <c r="I700" s="19">
        <f>_xlfn.xlookup(tbl_MTG_Set[[#This Row],[Type Name]], tbl_MTG_Set_Type[Set Type], tbl_MTG_Set_Type[Index], "(Set Type not found)")</f>
        <v/>
      </c>
      <c r="J700" s="19">
        <f>_xlfn.xlookup(tbl_MTG_Set[[#This Row],[Type Name]], tbl_MTG_Set_Type[Set Type], tbl_MTG_Set_Type[Buy Window Month Start], "(Set Type not found)")</f>
        <v/>
      </c>
      <c r="K700" s="28">
        <f>tbl_MTG_Set[[#This Row],[Released On]]+tbl_MTG_Set[[#This Row],[Buy Window Month Start]]*365.25/12</f>
        <v/>
      </c>
      <c r="L700" s="19">
        <f>_xlfn.xlookup(tbl_MTG_Set[[#This Row],[Type Name]], tbl_MTG_Set_Type[Set Type], tbl_MTG_Set_Type[Buy Window Month End], "(Set Type not found)", 0, 1)</f>
        <v/>
      </c>
      <c r="M700" s="28">
        <f>tbl_MTG_Set[[#This Row],[Released On]]+tbl_MTG_Set[[#This Row],[Buy Window Month End]]*365.25/12</f>
        <v/>
      </c>
      <c r="N700" s="28">
        <f>AND(NOW()&gt;=tbl_MTG_Set[[#This Row],[Buy Window Start]], NOW()&lt;=tbl_MTG_Set[[#This Row],[Buy Window End]])</f>
        <v/>
      </c>
      <c r="O700" s="19">
        <f>_xlfn.xlookup(tbl_MTG_Set[[#This Row],[Type Name]], tbl_MTG_Set_Type[Set Type], tbl_MTG_Set_Type[Heavy Printing Window Month Start], "(Set Type not found)", 0, 1)</f>
        <v/>
      </c>
      <c r="P700" s="28">
        <f>tbl_MTG_Set[[#This Row],[Released On]]+tbl_MTG_Set[[#This Row],[Heavy Printing Window Month Start]]*365.25/12</f>
        <v/>
      </c>
      <c r="Q700" s="19">
        <f>_xlfn.xlookup(tbl_MTG_Set[[#This Row],[Type Name]], tbl_MTG_Set_Type[Set Type], tbl_MTG_Set_Type[Heavy Printing Window Month End], "(Set Type not found)", 0, 1)</f>
        <v/>
      </c>
      <c r="R700" s="28">
        <f>tbl_MTG_Set[[#This Row],[Released On]]+tbl_MTG_Set[[#This Row],[Heavy Printing Window Month End]]*365.25/12</f>
        <v/>
      </c>
      <c r="S700" s="28">
        <f>AND(NOW()&gt;=tbl_MTG_Set[[#This Row],[Heavy Printing Window Start]], NOW()&lt;=tbl_MTG_Set[[#This Row],[Heavy Printing Window End]])</f>
        <v/>
      </c>
      <c r="T700" s="19">
        <f>_xlfn.xlookup(tbl_MTG_Set[[#This Row],[Type Name]], tbl_MTG_Set_Type[Set Type], tbl_MTG_Set_Type[Sell Window Month Start], "(Set Type not found)", 0, 1)</f>
        <v/>
      </c>
      <c r="U700" s="28">
        <f>tbl_MTG_Set[[#This Row],[Released On]]+tbl_MTG_Set[[#This Row],[Sell Window Month Start]]*365.25/12</f>
        <v/>
      </c>
      <c r="V700" s="19">
        <f>_xlfn.xlookup(tbl_MTG_Set[[#This Row],[Type Name]], tbl_MTG_Set_Type[Set Type], tbl_MTG_Set_Type[Sell Window Month End], "(Set Type not found)", 0, 1)</f>
        <v/>
      </c>
      <c r="W700" s="28">
        <f>tbl_MTG_Set[[#This Row],[Released On]]+tbl_MTG_Set[[#This Row],[Sell Window Month End]]*365.25/12</f>
        <v/>
      </c>
      <c r="X700" s="28">
        <f>AND(NOW()&gt;=tbl_MTG_Set[[#This Row],[Sell Window Start]], NOW()&lt;=tbl_MTG_Set[[#This Row],[Sell Window End]])</f>
        <v/>
      </c>
      <c r="AG700" s="23" t="n"/>
      <c r="AH700" s="23" t="n"/>
      <c r="AJ700" s="23">
        <f t="array" ref="AJ700:AJ700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700" s="23">
        <f t="array" ref="AK700:AK700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700" s="24">
        <f>_xlfn.xlookup(tbl_MTG_Set[[#This Row],[Play Booster Box Product Id]], tbl_Product[Product Id], tbl_Product[Pack Size])</f>
        <v/>
      </c>
      <c r="AM700" s="23">
        <f>(tbl_MTG_Set[[#This Row],[Play Booster Box Cost]]+v_Item_Shipping_Cost_In)/tbl_MTG_Set[[#This Row],[Play Booster Box Size]]</f>
        <v/>
      </c>
      <c r="AN700" s="23" t="n"/>
      <c r="AO700" s="23" t="n"/>
      <c r="AP700" s="23" t="n"/>
      <c r="AQ700" s="23" t="n"/>
      <c r="AT700" s="23">
        <f>tbl_MTG_Set[[#This Row],[Play Booster Sell Price CardMarket]]*tbl_MTG_Set[[#This Row],[Play Booster Expected Market Value]]/tbl_MTG_Set[[#This Row],[Play Boost Sealed Market Value]]</f>
        <v/>
      </c>
    </row>
    <row r="701" ht="15" customHeight="1" s="20">
      <c r="A701" s="19" t="n">
        <v>497</v>
      </c>
      <c r="B701" s="19" t="inlineStr">
        <is>
          <t>Nationals Promos PNAT</t>
        </is>
      </c>
      <c r="C701" s="19" t="n">
        <v>1</v>
      </c>
      <c r="D701" s="28" t="n">
        <v>43125</v>
      </c>
      <c r="F701" s="19" t="inlineStr">
        <is>
          <t>en es fr de it pt ja ko ru 汉语 漢語</t>
        </is>
      </c>
      <c r="G701" s="19" t="n">
        <v>940</v>
      </c>
      <c r="H701" s="19">
        <f>MONTH(NOW())+12*YEAR(NOW())-MONTH(tbl_MTG_Set[[#This Row],[Released On]])-12*YEAR(tbl_MTG_Set[[#This Row],[Released On]])</f>
        <v/>
      </c>
      <c r="I701" s="19">
        <f>_xlfn.xlookup(tbl_MTG_Set[[#This Row],[Type Name]], tbl_MTG_Set_Type[Set Type], tbl_MTG_Set_Type[Index], "(Set Type not found)")</f>
        <v/>
      </c>
      <c r="J701" s="19">
        <f>_xlfn.xlookup(tbl_MTG_Set[[#This Row],[Type Name]], tbl_MTG_Set_Type[Set Type], tbl_MTG_Set_Type[Buy Window Month Start], "(Set Type not found)")</f>
        <v/>
      </c>
      <c r="K701" s="28">
        <f>tbl_MTG_Set[[#This Row],[Released On]]+tbl_MTG_Set[[#This Row],[Buy Window Month Start]]*365.25/12</f>
        <v/>
      </c>
      <c r="L701" s="19">
        <f>_xlfn.xlookup(tbl_MTG_Set[[#This Row],[Type Name]], tbl_MTG_Set_Type[Set Type], tbl_MTG_Set_Type[Buy Window Month End], "(Set Type not found)", 0, 1)</f>
        <v/>
      </c>
      <c r="M701" s="28">
        <f>tbl_MTG_Set[[#This Row],[Released On]]+tbl_MTG_Set[[#This Row],[Buy Window Month End]]*365.25/12</f>
        <v/>
      </c>
      <c r="N701" s="28">
        <f>AND(NOW()&gt;=tbl_MTG_Set[[#This Row],[Buy Window Start]], NOW()&lt;=tbl_MTG_Set[[#This Row],[Buy Window End]])</f>
        <v/>
      </c>
      <c r="O701" s="19">
        <f>_xlfn.xlookup(tbl_MTG_Set[[#This Row],[Type Name]], tbl_MTG_Set_Type[Set Type], tbl_MTG_Set_Type[Heavy Printing Window Month Start], "(Set Type not found)", 0, 1)</f>
        <v/>
      </c>
      <c r="P701" s="28">
        <f>tbl_MTG_Set[[#This Row],[Released On]]+tbl_MTG_Set[[#This Row],[Heavy Printing Window Month Start]]*365.25/12</f>
        <v/>
      </c>
      <c r="Q701" s="19">
        <f>_xlfn.xlookup(tbl_MTG_Set[[#This Row],[Type Name]], tbl_MTG_Set_Type[Set Type], tbl_MTG_Set_Type[Heavy Printing Window Month End], "(Set Type not found)", 0, 1)</f>
        <v/>
      </c>
      <c r="R701" s="28">
        <f>tbl_MTG_Set[[#This Row],[Released On]]+tbl_MTG_Set[[#This Row],[Heavy Printing Window Month End]]*365.25/12</f>
        <v/>
      </c>
      <c r="S701" s="28">
        <f>AND(NOW()&gt;=tbl_MTG_Set[[#This Row],[Heavy Printing Window Start]], NOW()&lt;=tbl_MTG_Set[[#This Row],[Heavy Printing Window End]])</f>
        <v/>
      </c>
      <c r="T701" s="19">
        <f>_xlfn.xlookup(tbl_MTG_Set[[#This Row],[Type Name]], tbl_MTG_Set_Type[Set Type], tbl_MTG_Set_Type[Sell Window Month Start], "(Set Type not found)", 0, 1)</f>
        <v/>
      </c>
      <c r="U701" s="28">
        <f>tbl_MTG_Set[[#This Row],[Released On]]+tbl_MTG_Set[[#This Row],[Sell Window Month Start]]*365.25/12</f>
        <v/>
      </c>
      <c r="V701" s="19">
        <f>_xlfn.xlookup(tbl_MTG_Set[[#This Row],[Type Name]], tbl_MTG_Set_Type[Set Type], tbl_MTG_Set_Type[Sell Window Month End], "(Set Type not found)", 0, 1)</f>
        <v/>
      </c>
      <c r="W701" s="28">
        <f>tbl_MTG_Set[[#This Row],[Released On]]+tbl_MTG_Set[[#This Row],[Sell Window Month End]]*365.25/12</f>
        <v/>
      </c>
      <c r="X701" s="28">
        <f>AND(NOW()&gt;=tbl_MTG_Set[[#This Row],[Sell Window Start]], NOW()&lt;=tbl_MTG_Set[[#This Row],[Sell Window End]])</f>
        <v/>
      </c>
      <c r="AG701" s="23" t="n"/>
      <c r="AH701" s="23" t="n"/>
      <c r="AJ701" s="23">
        <f t="array" ref="AJ701:AJ701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701" s="23">
        <f t="array" ref="AK701:AK701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701" s="24">
        <f>_xlfn.xlookup(tbl_MTG_Set[[#This Row],[Play Booster Box Product Id]], tbl_Product[Product Id], tbl_Product[Pack Size])</f>
        <v/>
      </c>
      <c r="AM701" s="23">
        <f>(tbl_MTG_Set[[#This Row],[Play Booster Box Cost]]+v_Item_Shipping_Cost_In)/tbl_MTG_Set[[#This Row],[Play Booster Box Size]]</f>
        <v/>
      </c>
      <c r="AN701" s="23" t="n"/>
      <c r="AO701" s="23" t="n"/>
      <c r="AP701" s="23" t="n"/>
      <c r="AQ701" s="23" t="n"/>
      <c r="AT701" s="23">
        <f>tbl_MTG_Set[[#This Row],[Play Booster Sell Price CardMarket]]*tbl_MTG_Set[[#This Row],[Play Booster Expected Market Value]]/tbl_MTG_Set[[#This Row],[Play Boost Sealed Market Value]]</f>
        <v/>
      </c>
    </row>
    <row r="702" ht="15" customHeight="1" s="20">
      <c r="A702" s="19" t="n">
        <v>940</v>
      </c>
      <c r="B702" s="19" t="inlineStr">
        <is>
          <t>Nemesis NEM</t>
        </is>
      </c>
      <c r="C702" s="19" t="n">
        <v>143</v>
      </c>
      <c r="D702" s="28" t="n">
        <v>36570</v>
      </c>
      <c r="F702" s="19" t="inlineStr">
        <is>
          <t>en es fr de it pt ja ko ru 汉语 漢語</t>
        </is>
      </c>
      <c r="G702" s="19" t="n">
        <v>1826</v>
      </c>
      <c r="H702" s="19">
        <f>MONTH(NOW())+12*YEAR(NOW())-MONTH(tbl_MTG_Set[[#This Row],[Released On]])-12*YEAR(tbl_MTG_Set[[#This Row],[Released On]])</f>
        <v/>
      </c>
      <c r="I702" s="19">
        <f>_xlfn.xlookup(tbl_MTG_Set[[#This Row],[Type Name]], tbl_MTG_Set_Type[Set Type], tbl_MTG_Set_Type[Index], "(Set Type not found)")</f>
        <v/>
      </c>
      <c r="J702" s="19">
        <f>_xlfn.xlookup(tbl_MTG_Set[[#This Row],[Type Name]], tbl_MTG_Set_Type[Set Type], tbl_MTG_Set_Type[Buy Window Month Start], "(Set Type not found)")</f>
        <v/>
      </c>
      <c r="K702" s="28">
        <f>tbl_MTG_Set[[#This Row],[Released On]]+tbl_MTG_Set[[#This Row],[Buy Window Month Start]]*365.25/12</f>
        <v/>
      </c>
      <c r="L702" s="19">
        <f>_xlfn.xlookup(tbl_MTG_Set[[#This Row],[Type Name]], tbl_MTG_Set_Type[Set Type], tbl_MTG_Set_Type[Buy Window Month End], "(Set Type not found)", 0, 1)</f>
        <v/>
      </c>
      <c r="M702" s="28">
        <f>tbl_MTG_Set[[#This Row],[Released On]]+tbl_MTG_Set[[#This Row],[Buy Window Month End]]*365.25/12</f>
        <v/>
      </c>
      <c r="N702" s="28">
        <f>AND(NOW()&gt;=tbl_MTG_Set[[#This Row],[Buy Window Start]], NOW()&lt;=tbl_MTG_Set[[#This Row],[Buy Window End]])</f>
        <v/>
      </c>
      <c r="O702" s="19">
        <f>_xlfn.xlookup(tbl_MTG_Set[[#This Row],[Type Name]], tbl_MTG_Set_Type[Set Type], tbl_MTG_Set_Type[Heavy Printing Window Month Start], "(Set Type not found)", 0, 1)</f>
        <v/>
      </c>
      <c r="P702" s="28">
        <f>tbl_MTG_Set[[#This Row],[Released On]]+tbl_MTG_Set[[#This Row],[Heavy Printing Window Month Start]]*365.25/12</f>
        <v/>
      </c>
      <c r="Q702" s="19">
        <f>_xlfn.xlookup(tbl_MTG_Set[[#This Row],[Type Name]], tbl_MTG_Set_Type[Set Type], tbl_MTG_Set_Type[Heavy Printing Window Month End], "(Set Type not found)", 0, 1)</f>
        <v/>
      </c>
      <c r="R702" s="28">
        <f>tbl_MTG_Set[[#This Row],[Released On]]+tbl_MTG_Set[[#This Row],[Heavy Printing Window Month End]]*365.25/12</f>
        <v/>
      </c>
      <c r="S702" s="28">
        <f>AND(NOW()&gt;=tbl_MTG_Set[[#This Row],[Heavy Printing Window Start]], NOW()&lt;=tbl_MTG_Set[[#This Row],[Heavy Printing Window End]])</f>
        <v/>
      </c>
      <c r="T702" s="19">
        <f>_xlfn.xlookup(tbl_MTG_Set[[#This Row],[Type Name]], tbl_MTG_Set_Type[Set Type], tbl_MTG_Set_Type[Sell Window Month Start], "(Set Type not found)", 0, 1)</f>
        <v/>
      </c>
      <c r="U702" s="28">
        <f>tbl_MTG_Set[[#This Row],[Released On]]+tbl_MTG_Set[[#This Row],[Sell Window Month Start]]*365.25/12</f>
        <v/>
      </c>
      <c r="V702" s="19">
        <f>_xlfn.xlookup(tbl_MTG_Set[[#This Row],[Type Name]], tbl_MTG_Set_Type[Set Type], tbl_MTG_Set_Type[Sell Window Month End], "(Set Type not found)", 0, 1)</f>
        <v/>
      </c>
      <c r="W702" s="28">
        <f>tbl_MTG_Set[[#This Row],[Released On]]+tbl_MTG_Set[[#This Row],[Sell Window Month End]]*365.25/12</f>
        <v/>
      </c>
      <c r="X702" s="28">
        <f>AND(NOW()&gt;=tbl_MTG_Set[[#This Row],[Sell Window Start]], NOW()&lt;=tbl_MTG_Set[[#This Row],[Sell Window End]])</f>
        <v/>
      </c>
      <c r="AG702" s="23" t="n"/>
      <c r="AH702" s="23" t="n"/>
      <c r="AJ702" s="23">
        <f t="array" ref="AJ702:AJ702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702" s="23">
        <f t="array" ref="AK702:AK702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702" s="24">
        <f>_xlfn.xlookup(tbl_MTG_Set[[#This Row],[Play Booster Box Product Id]], tbl_Product[Product Id], tbl_Product[Pack Size])</f>
        <v/>
      </c>
      <c r="AM702" s="23">
        <f>(tbl_MTG_Set[[#This Row],[Play Booster Box Cost]]+v_Item_Shipping_Cost_In)/tbl_MTG_Set[[#This Row],[Play Booster Box Size]]</f>
        <v/>
      </c>
      <c r="AN702" s="23" t="n"/>
      <c r="AO702" s="23" t="n"/>
      <c r="AP702" s="23" t="n"/>
      <c r="AQ702" s="23" t="n"/>
      <c r="AT702" s="23">
        <f>tbl_MTG_Set[[#This Row],[Play Booster Sell Price CardMarket]]*tbl_MTG_Set[[#This Row],[Play Booster Expected Market Value]]/tbl_MTG_Set[[#This Row],[Play Boost Sealed Market Value]]</f>
        <v/>
      </c>
    </row>
    <row r="703" ht="15" customHeight="1" s="20">
      <c r="A703" s="19" t="n">
        <v>941</v>
      </c>
      <c r="B703" s="19" t="inlineStr">
        <is>
          <t>Nemesis Promos PNEM</t>
        </is>
      </c>
      <c r="C703" s="19" t="n">
        <v>1</v>
      </c>
      <c r="D703" s="28" t="n">
        <v>36570</v>
      </c>
      <c r="F703" s="19" t="inlineStr">
        <is>
          <t>en es fr de it pt ja ko ru 汉语 漢語</t>
        </is>
      </c>
      <c r="G703" s="19" t="n">
        <v>1828</v>
      </c>
      <c r="H703" s="19">
        <f>MONTH(NOW())+12*YEAR(NOW())-MONTH(tbl_MTG_Set[[#This Row],[Released On]])-12*YEAR(tbl_MTG_Set[[#This Row],[Released On]])</f>
        <v/>
      </c>
      <c r="I703" s="19">
        <f>_xlfn.xlookup(tbl_MTG_Set[[#This Row],[Type Name]], tbl_MTG_Set_Type[Set Type], tbl_MTG_Set_Type[Index], "(Set Type not found)")</f>
        <v/>
      </c>
      <c r="J703" s="19">
        <f>_xlfn.xlookup(tbl_MTG_Set[[#This Row],[Type Name]], tbl_MTG_Set_Type[Set Type], tbl_MTG_Set_Type[Buy Window Month Start], "(Set Type not found)")</f>
        <v/>
      </c>
      <c r="K703" s="28">
        <f>tbl_MTG_Set[[#This Row],[Released On]]+tbl_MTG_Set[[#This Row],[Buy Window Month Start]]*365.25/12</f>
        <v/>
      </c>
      <c r="L703" s="19">
        <f>_xlfn.xlookup(tbl_MTG_Set[[#This Row],[Type Name]], tbl_MTG_Set_Type[Set Type], tbl_MTG_Set_Type[Buy Window Month End], "(Set Type not found)", 0, 1)</f>
        <v/>
      </c>
      <c r="M703" s="28">
        <f>tbl_MTG_Set[[#This Row],[Released On]]+tbl_MTG_Set[[#This Row],[Buy Window Month End]]*365.25/12</f>
        <v/>
      </c>
      <c r="N703" s="28">
        <f>AND(NOW()&gt;=tbl_MTG_Set[[#This Row],[Buy Window Start]], NOW()&lt;=tbl_MTG_Set[[#This Row],[Buy Window End]])</f>
        <v/>
      </c>
      <c r="O703" s="19">
        <f>_xlfn.xlookup(tbl_MTG_Set[[#This Row],[Type Name]], tbl_MTG_Set_Type[Set Type], tbl_MTG_Set_Type[Heavy Printing Window Month Start], "(Set Type not found)", 0, 1)</f>
        <v/>
      </c>
      <c r="P703" s="28">
        <f>tbl_MTG_Set[[#This Row],[Released On]]+tbl_MTG_Set[[#This Row],[Heavy Printing Window Month Start]]*365.25/12</f>
        <v/>
      </c>
      <c r="Q703" s="19">
        <f>_xlfn.xlookup(tbl_MTG_Set[[#This Row],[Type Name]], tbl_MTG_Set_Type[Set Type], tbl_MTG_Set_Type[Heavy Printing Window Month End], "(Set Type not found)", 0, 1)</f>
        <v/>
      </c>
      <c r="R703" s="28">
        <f>tbl_MTG_Set[[#This Row],[Released On]]+tbl_MTG_Set[[#This Row],[Heavy Printing Window Month End]]*365.25/12</f>
        <v/>
      </c>
      <c r="S703" s="28">
        <f>AND(NOW()&gt;=tbl_MTG_Set[[#This Row],[Heavy Printing Window Start]], NOW()&lt;=tbl_MTG_Set[[#This Row],[Heavy Printing Window End]])</f>
        <v/>
      </c>
      <c r="T703" s="19">
        <f>_xlfn.xlookup(tbl_MTG_Set[[#This Row],[Type Name]], tbl_MTG_Set_Type[Set Type], tbl_MTG_Set_Type[Sell Window Month Start], "(Set Type not found)", 0, 1)</f>
        <v/>
      </c>
      <c r="U703" s="28">
        <f>tbl_MTG_Set[[#This Row],[Released On]]+tbl_MTG_Set[[#This Row],[Sell Window Month Start]]*365.25/12</f>
        <v/>
      </c>
      <c r="V703" s="19">
        <f>_xlfn.xlookup(tbl_MTG_Set[[#This Row],[Type Name]], tbl_MTG_Set_Type[Set Type], tbl_MTG_Set_Type[Sell Window Month End], "(Set Type not found)", 0, 1)</f>
        <v/>
      </c>
      <c r="W703" s="28">
        <f>tbl_MTG_Set[[#This Row],[Released On]]+tbl_MTG_Set[[#This Row],[Sell Window Month End]]*365.25/12</f>
        <v/>
      </c>
      <c r="X703" s="28">
        <f>AND(NOW()&gt;=tbl_MTG_Set[[#This Row],[Sell Window Start]], NOW()&lt;=tbl_MTG_Set[[#This Row],[Sell Window End]])</f>
        <v/>
      </c>
      <c r="AG703" s="23" t="n"/>
      <c r="AH703" s="23" t="n"/>
      <c r="AJ703" s="23">
        <f t="array" ref="AJ703:AJ703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703" s="23">
        <f t="array" ref="AK703:AK703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703" s="24">
        <f>_xlfn.xlookup(tbl_MTG_Set[[#This Row],[Play Booster Box Product Id]], tbl_Product[Product Id], tbl_Product[Pack Size])</f>
        <v/>
      </c>
      <c r="AM703" s="23">
        <f>(tbl_MTG_Set[[#This Row],[Play Booster Box Cost]]+v_Item_Shipping_Cost_In)/tbl_MTG_Set[[#This Row],[Play Booster Box Size]]</f>
        <v/>
      </c>
      <c r="AN703" s="23" t="n"/>
      <c r="AO703" s="23" t="n"/>
      <c r="AP703" s="23" t="n"/>
      <c r="AQ703" s="23" t="n"/>
      <c r="AT703" s="23">
        <f>tbl_MTG_Set[[#This Row],[Play Booster Sell Price CardMarket]]*tbl_MTG_Set[[#This Row],[Play Booster Expected Market Value]]/tbl_MTG_Set[[#This Row],[Play Boost Sealed Market Value]]</f>
        <v/>
      </c>
    </row>
    <row r="704" ht="15" customHeight="1" s="20">
      <c r="A704" s="19" t="n">
        <v>295</v>
      </c>
      <c r="B704" s="19" t="inlineStr">
        <is>
          <t>Neon Dynasty Art Series ANEO</t>
        </is>
      </c>
      <c r="C704" s="19" t="n">
        <v>81</v>
      </c>
      <c r="D704" s="28" t="n">
        <v>44610</v>
      </c>
      <c r="F704" s="19" t="inlineStr">
        <is>
          <t>en es fr de it pt ja ko ru 汉语 漢語</t>
        </is>
      </c>
      <c r="G704" s="19" t="n">
        <v>536</v>
      </c>
      <c r="H704" s="19">
        <f>MONTH(NOW())+12*YEAR(NOW())-MONTH(tbl_MTG_Set[[#This Row],[Released On]])-12*YEAR(tbl_MTG_Set[[#This Row],[Released On]])</f>
        <v/>
      </c>
      <c r="I704" s="19">
        <f>_xlfn.xlookup(tbl_MTG_Set[[#This Row],[Type Name]], tbl_MTG_Set_Type[Set Type], tbl_MTG_Set_Type[Index], "(Set Type not found)")</f>
        <v/>
      </c>
      <c r="J704" s="19">
        <f>_xlfn.xlookup(tbl_MTG_Set[[#This Row],[Type Name]], tbl_MTG_Set_Type[Set Type], tbl_MTG_Set_Type[Buy Window Month Start], "(Set Type not found)")</f>
        <v/>
      </c>
      <c r="K704" s="28">
        <f>tbl_MTG_Set[[#This Row],[Released On]]+tbl_MTG_Set[[#This Row],[Buy Window Month Start]]*365.25/12</f>
        <v/>
      </c>
      <c r="L704" s="19">
        <f>_xlfn.xlookup(tbl_MTG_Set[[#This Row],[Type Name]], tbl_MTG_Set_Type[Set Type], tbl_MTG_Set_Type[Buy Window Month End], "(Set Type not found)", 0, 1)</f>
        <v/>
      </c>
      <c r="M704" s="28">
        <f>tbl_MTG_Set[[#This Row],[Released On]]+tbl_MTG_Set[[#This Row],[Buy Window Month End]]*365.25/12</f>
        <v/>
      </c>
      <c r="N704" s="28">
        <f>AND(NOW()&gt;=tbl_MTG_Set[[#This Row],[Buy Window Start]], NOW()&lt;=tbl_MTG_Set[[#This Row],[Buy Window End]])</f>
        <v/>
      </c>
      <c r="O704" s="19">
        <f>_xlfn.xlookup(tbl_MTG_Set[[#This Row],[Type Name]], tbl_MTG_Set_Type[Set Type], tbl_MTG_Set_Type[Heavy Printing Window Month Start], "(Set Type not found)", 0, 1)</f>
        <v/>
      </c>
      <c r="P704" s="28">
        <f>tbl_MTG_Set[[#This Row],[Released On]]+tbl_MTG_Set[[#This Row],[Heavy Printing Window Month Start]]*365.25/12</f>
        <v/>
      </c>
      <c r="Q704" s="19">
        <f>_xlfn.xlookup(tbl_MTG_Set[[#This Row],[Type Name]], tbl_MTG_Set_Type[Set Type], tbl_MTG_Set_Type[Heavy Printing Window Month End], "(Set Type not found)", 0, 1)</f>
        <v/>
      </c>
      <c r="R704" s="28">
        <f>tbl_MTG_Set[[#This Row],[Released On]]+tbl_MTG_Set[[#This Row],[Heavy Printing Window Month End]]*365.25/12</f>
        <v/>
      </c>
      <c r="S704" s="28">
        <f>AND(NOW()&gt;=tbl_MTG_Set[[#This Row],[Heavy Printing Window Start]], NOW()&lt;=tbl_MTG_Set[[#This Row],[Heavy Printing Window End]])</f>
        <v/>
      </c>
      <c r="T704" s="19">
        <f>_xlfn.xlookup(tbl_MTG_Set[[#This Row],[Type Name]], tbl_MTG_Set_Type[Set Type], tbl_MTG_Set_Type[Sell Window Month Start], "(Set Type not found)", 0, 1)</f>
        <v/>
      </c>
      <c r="U704" s="28">
        <f>tbl_MTG_Set[[#This Row],[Released On]]+tbl_MTG_Set[[#This Row],[Sell Window Month Start]]*365.25/12</f>
        <v/>
      </c>
      <c r="V704" s="19">
        <f>_xlfn.xlookup(tbl_MTG_Set[[#This Row],[Type Name]], tbl_MTG_Set_Type[Set Type], tbl_MTG_Set_Type[Sell Window Month End], "(Set Type not found)", 0, 1)</f>
        <v/>
      </c>
      <c r="W704" s="28">
        <f>tbl_MTG_Set[[#This Row],[Released On]]+tbl_MTG_Set[[#This Row],[Sell Window Month End]]*365.25/12</f>
        <v/>
      </c>
      <c r="X704" s="28">
        <f>AND(NOW()&gt;=tbl_MTG_Set[[#This Row],[Sell Window Start]], NOW()&lt;=tbl_MTG_Set[[#This Row],[Sell Window End]])</f>
        <v/>
      </c>
      <c r="AG704" s="23" t="n"/>
      <c r="AH704" s="23" t="n"/>
      <c r="AJ704" s="23">
        <f t="array" ref="AJ704:AJ704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704" s="23">
        <f t="array" ref="AK704:AK704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704" s="24">
        <f>_xlfn.xlookup(tbl_MTG_Set[[#This Row],[Play Booster Box Product Id]], tbl_Product[Product Id], tbl_Product[Pack Size])</f>
        <v/>
      </c>
      <c r="AM704" s="23">
        <f>(tbl_MTG_Set[[#This Row],[Play Booster Box Cost]]+v_Item_Shipping_Cost_In)/tbl_MTG_Set[[#This Row],[Play Booster Box Size]]</f>
        <v/>
      </c>
      <c r="AN704" s="23" t="n"/>
      <c r="AO704" s="23" t="n"/>
      <c r="AP704" s="23" t="n"/>
      <c r="AQ704" s="23" t="n"/>
      <c r="AT704" s="23">
        <f>tbl_MTG_Set[[#This Row],[Play Booster Sell Price CardMarket]]*tbl_MTG_Set[[#This Row],[Play Booster Expected Market Value]]/tbl_MTG_Set[[#This Row],[Play Boost Sealed Market Value]]</f>
        <v/>
      </c>
    </row>
    <row r="705" ht="15" customHeight="1" s="20">
      <c r="A705" s="19" t="n">
        <v>293</v>
      </c>
      <c r="B705" s="19" t="inlineStr">
        <is>
          <t>Neon Dynasty Commander NEC</t>
        </is>
      </c>
      <c r="C705" s="19" t="n">
        <v>179</v>
      </c>
      <c r="D705" s="28" t="n">
        <v>44610</v>
      </c>
      <c r="F705" s="19" t="inlineStr">
        <is>
          <t>en es fr de it pt ja ko ru 汉语 漢語</t>
        </is>
      </c>
      <c r="G705" s="19" t="n">
        <v>532</v>
      </c>
      <c r="H705" s="19">
        <f>MONTH(NOW())+12*YEAR(NOW())-MONTH(tbl_MTG_Set[[#This Row],[Released On]])-12*YEAR(tbl_MTG_Set[[#This Row],[Released On]])</f>
        <v/>
      </c>
      <c r="I705" s="19">
        <f>_xlfn.xlookup(tbl_MTG_Set[[#This Row],[Type Name]], tbl_MTG_Set_Type[Set Type], tbl_MTG_Set_Type[Index], "(Set Type not found)")</f>
        <v/>
      </c>
      <c r="J705" s="19">
        <f>_xlfn.xlookup(tbl_MTG_Set[[#This Row],[Type Name]], tbl_MTG_Set_Type[Set Type], tbl_MTG_Set_Type[Buy Window Month Start], "(Set Type not found)")</f>
        <v/>
      </c>
      <c r="K705" s="28">
        <f>tbl_MTG_Set[[#This Row],[Released On]]+tbl_MTG_Set[[#This Row],[Buy Window Month Start]]*365.25/12</f>
        <v/>
      </c>
      <c r="L705" s="19">
        <f>_xlfn.xlookup(tbl_MTG_Set[[#This Row],[Type Name]], tbl_MTG_Set_Type[Set Type], tbl_MTG_Set_Type[Buy Window Month End], "(Set Type not found)", 0, 1)</f>
        <v/>
      </c>
      <c r="M705" s="28">
        <f>tbl_MTG_Set[[#This Row],[Released On]]+tbl_MTG_Set[[#This Row],[Buy Window Month End]]*365.25/12</f>
        <v/>
      </c>
      <c r="N705" s="28">
        <f>AND(NOW()&gt;=tbl_MTG_Set[[#This Row],[Buy Window Start]], NOW()&lt;=tbl_MTG_Set[[#This Row],[Buy Window End]])</f>
        <v/>
      </c>
      <c r="O705" s="19">
        <f>_xlfn.xlookup(tbl_MTG_Set[[#This Row],[Type Name]], tbl_MTG_Set_Type[Set Type], tbl_MTG_Set_Type[Heavy Printing Window Month Start], "(Set Type not found)", 0, 1)</f>
        <v/>
      </c>
      <c r="P705" s="28">
        <f>tbl_MTG_Set[[#This Row],[Released On]]+tbl_MTG_Set[[#This Row],[Heavy Printing Window Month Start]]*365.25/12</f>
        <v/>
      </c>
      <c r="Q705" s="19">
        <f>_xlfn.xlookup(tbl_MTG_Set[[#This Row],[Type Name]], tbl_MTG_Set_Type[Set Type], tbl_MTG_Set_Type[Heavy Printing Window Month End], "(Set Type not found)", 0, 1)</f>
        <v/>
      </c>
      <c r="R705" s="28">
        <f>tbl_MTG_Set[[#This Row],[Released On]]+tbl_MTG_Set[[#This Row],[Heavy Printing Window Month End]]*365.25/12</f>
        <v/>
      </c>
      <c r="S705" s="28">
        <f>AND(NOW()&gt;=tbl_MTG_Set[[#This Row],[Heavy Printing Window Start]], NOW()&lt;=tbl_MTG_Set[[#This Row],[Heavy Printing Window End]])</f>
        <v/>
      </c>
      <c r="T705" s="19">
        <f>_xlfn.xlookup(tbl_MTG_Set[[#This Row],[Type Name]], tbl_MTG_Set_Type[Set Type], tbl_MTG_Set_Type[Sell Window Month Start], "(Set Type not found)", 0, 1)</f>
        <v/>
      </c>
      <c r="U705" s="28">
        <f>tbl_MTG_Set[[#This Row],[Released On]]+tbl_MTG_Set[[#This Row],[Sell Window Month Start]]*365.25/12</f>
        <v/>
      </c>
      <c r="V705" s="19">
        <f>_xlfn.xlookup(tbl_MTG_Set[[#This Row],[Type Name]], tbl_MTG_Set_Type[Set Type], tbl_MTG_Set_Type[Sell Window Month End], "(Set Type not found)", 0, 1)</f>
        <v/>
      </c>
      <c r="W705" s="28">
        <f>tbl_MTG_Set[[#This Row],[Released On]]+tbl_MTG_Set[[#This Row],[Sell Window Month End]]*365.25/12</f>
        <v/>
      </c>
      <c r="X705" s="28">
        <f>AND(NOW()&gt;=tbl_MTG_Set[[#This Row],[Sell Window Start]], NOW()&lt;=tbl_MTG_Set[[#This Row],[Sell Window End]])</f>
        <v/>
      </c>
      <c r="AG705" s="23" t="n"/>
      <c r="AH705" s="23" t="n"/>
      <c r="AJ705" s="23">
        <f t="array" ref="AJ705:AJ705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705" s="23">
        <f t="array" ref="AK705:AK705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705" s="24">
        <f>_xlfn.xlookup(tbl_MTG_Set[[#This Row],[Play Booster Box Product Id]], tbl_Product[Product Id], tbl_Product[Pack Size])</f>
        <v/>
      </c>
      <c r="AM705" s="23">
        <f>(tbl_MTG_Set[[#This Row],[Play Booster Box Cost]]+v_Item_Shipping_Cost_In)/tbl_MTG_Set[[#This Row],[Play Booster Box Size]]</f>
        <v/>
      </c>
      <c r="AN705" s="23" t="n"/>
      <c r="AO705" s="23" t="n"/>
      <c r="AP705" s="23" t="n"/>
      <c r="AQ705" s="23" t="n"/>
      <c r="AT705" s="23">
        <f>tbl_MTG_Set[[#This Row],[Play Booster Sell Price CardMarket]]*tbl_MTG_Set[[#This Row],[Play Booster Expected Market Value]]/tbl_MTG_Set[[#This Row],[Play Boost Sealed Market Value]]</f>
        <v/>
      </c>
    </row>
    <row r="706" ht="15" customHeight="1" s="20">
      <c r="A706" s="19" t="n">
        <v>294</v>
      </c>
      <c r="B706" s="19" t="inlineStr">
        <is>
          <t>Neon Dynasty Commander Tokens TNEC</t>
        </is>
      </c>
      <c r="C706" s="19" t="n">
        <v>12</v>
      </c>
      <c r="D706" s="28" t="n">
        <v>44610</v>
      </c>
      <c r="F706" s="19" t="inlineStr">
        <is>
          <t>en es fr de it pt ja ko ru 汉语 漢語</t>
        </is>
      </c>
      <c r="G706" s="19" t="n">
        <v>534</v>
      </c>
      <c r="H706" s="19">
        <f>MONTH(NOW())+12*YEAR(NOW())-MONTH(tbl_MTG_Set[[#This Row],[Released On]])-12*YEAR(tbl_MTG_Set[[#This Row],[Released On]])</f>
        <v/>
      </c>
      <c r="I706" s="19">
        <f>_xlfn.xlookup(tbl_MTG_Set[[#This Row],[Type Name]], tbl_MTG_Set_Type[Set Type], tbl_MTG_Set_Type[Index], "(Set Type not found)")</f>
        <v/>
      </c>
      <c r="J706" s="19">
        <f>_xlfn.xlookup(tbl_MTG_Set[[#This Row],[Type Name]], tbl_MTG_Set_Type[Set Type], tbl_MTG_Set_Type[Buy Window Month Start], "(Set Type not found)")</f>
        <v/>
      </c>
      <c r="K706" s="28">
        <f>tbl_MTG_Set[[#This Row],[Released On]]+tbl_MTG_Set[[#This Row],[Buy Window Month Start]]*365.25/12</f>
        <v/>
      </c>
      <c r="L706" s="19">
        <f>_xlfn.xlookup(tbl_MTG_Set[[#This Row],[Type Name]], tbl_MTG_Set_Type[Set Type], tbl_MTG_Set_Type[Buy Window Month End], "(Set Type not found)", 0, 1)</f>
        <v/>
      </c>
      <c r="M706" s="28">
        <f>tbl_MTG_Set[[#This Row],[Released On]]+tbl_MTG_Set[[#This Row],[Buy Window Month End]]*365.25/12</f>
        <v/>
      </c>
      <c r="N706" s="28">
        <f>AND(NOW()&gt;=tbl_MTG_Set[[#This Row],[Buy Window Start]], NOW()&lt;=tbl_MTG_Set[[#This Row],[Buy Window End]])</f>
        <v/>
      </c>
      <c r="O706" s="19">
        <f>_xlfn.xlookup(tbl_MTG_Set[[#This Row],[Type Name]], tbl_MTG_Set_Type[Set Type], tbl_MTG_Set_Type[Heavy Printing Window Month Start], "(Set Type not found)", 0, 1)</f>
        <v/>
      </c>
      <c r="P706" s="28">
        <f>tbl_MTG_Set[[#This Row],[Released On]]+tbl_MTG_Set[[#This Row],[Heavy Printing Window Month Start]]*365.25/12</f>
        <v/>
      </c>
      <c r="Q706" s="19">
        <f>_xlfn.xlookup(tbl_MTG_Set[[#This Row],[Type Name]], tbl_MTG_Set_Type[Set Type], tbl_MTG_Set_Type[Heavy Printing Window Month End], "(Set Type not found)", 0, 1)</f>
        <v/>
      </c>
      <c r="R706" s="28">
        <f>tbl_MTG_Set[[#This Row],[Released On]]+tbl_MTG_Set[[#This Row],[Heavy Printing Window Month End]]*365.25/12</f>
        <v/>
      </c>
      <c r="S706" s="28">
        <f>AND(NOW()&gt;=tbl_MTG_Set[[#This Row],[Heavy Printing Window Start]], NOW()&lt;=tbl_MTG_Set[[#This Row],[Heavy Printing Window End]])</f>
        <v/>
      </c>
      <c r="T706" s="19">
        <f>_xlfn.xlookup(tbl_MTG_Set[[#This Row],[Type Name]], tbl_MTG_Set_Type[Set Type], tbl_MTG_Set_Type[Sell Window Month Start], "(Set Type not found)", 0, 1)</f>
        <v/>
      </c>
      <c r="U706" s="28">
        <f>tbl_MTG_Set[[#This Row],[Released On]]+tbl_MTG_Set[[#This Row],[Sell Window Month Start]]*365.25/12</f>
        <v/>
      </c>
      <c r="V706" s="19">
        <f>_xlfn.xlookup(tbl_MTG_Set[[#This Row],[Type Name]], tbl_MTG_Set_Type[Set Type], tbl_MTG_Set_Type[Sell Window Month End], "(Set Type not found)", 0, 1)</f>
        <v/>
      </c>
      <c r="W706" s="28">
        <f>tbl_MTG_Set[[#This Row],[Released On]]+tbl_MTG_Set[[#This Row],[Sell Window Month End]]*365.25/12</f>
        <v/>
      </c>
      <c r="X706" s="28">
        <f>AND(NOW()&gt;=tbl_MTG_Set[[#This Row],[Sell Window Start]], NOW()&lt;=tbl_MTG_Set[[#This Row],[Sell Window End]])</f>
        <v/>
      </c>
      <c r="AG706" s="23" t="n"/>
      <c r="AH706" s="23" t="n"/>
      <c r="AJ706" s="23">
        <f t="array" ref="AJ706:AJ706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706" s="23">
        <f t="array" ref="AK706:AK706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706" s="24">
        <f>_xlfn.xlookup(tbl_MTG_Set[[#This Row],[Play Booster Box Product Id]], tbl_Product[Product Id], tbl_Product[Pack Size])</f>
        <v/>
      </c>
      <c r="AM706" s="23">
        <f>(tbl_MTG_Set[[#This Row],[Play Booster Box Cost]]+v_Item_Shipping_Cost_In)/tbl_MTG_Set[[#This Row],[Play Booster Box Size]]</f>
        <v/>
      </c>
      <c r="AN706" s="23" t="n"/>
      <c r="AO706" s="23" t="n"/>
      <c r="AP706" s="23" t="n"/>
      <c r="AQ706" s="23" t="n"/>
      <c r="AT706" s="23">
        <f>tbl_MTG_Set[[#This Row],[Play Booster Sell Price CardMarket]]*tbl_MTG_Set[[#This Row],[Play Booster Expected Market Value]]/tbl_MTG_Set[[#This Row],[Play Boost Sealed Market Value]]</f>
        <v/>
      </c>
    </row>
    <row r="707" ht="15" customHeight="1" s="20">
      <c r="A707" s="19" t="n">
        <v>294</v>
      </c>
      <c r="B707" s="19" t="inlineStr">
        <is>
          <t>New Capenna Art Series ASNC</t>
        </is>
      </c>
      <c r="C707" s="19" t="n">
        <v>81</v>
      </c>
      <c r="D707" s="28" t="n">
        <v>44680</v>
      </c>
      <c r="F707" s="19" t="inlineStr">
        <is>
          <t>en es fr de it pt ja ko ru 汉语 漢語</t>
        </is>
      </c>
      <c r="G707" s="19" t="n">
        <v>510</v>
      </c>
      <c r="H707" s="19">
        <f>MONTH(NOW())+12*YEAR(NOW())-MONTH(tbl_MTG_Set[[#This Row],[Released On]])-12*YEAR(tbl_MTG_Set[[#This Row],[Released On]])</f>
        <v/>
      </c>
      <c r="I707" s="19">
        <f>_xlfn.xlookup(tbl_MTG_Set[[#This Row],[Type Name]], tbl_MTG_Set_Type[Set Type], tbl_MTG_Set_Type[Index], "(Set Type not found)")</f>
        <v/>
      </c>
      <c r="J707" s="19">
        <f>_xlfn.xlookup(tbl_MTG_Set[[#This Row],[Type Name]], tbl_MTG_Set_Type[Set Type], tbl_MTG_Set_Type[Buy Window Month Start], "(Set Type not found)")</f>
        <v/>
      </c>
      <c r="K707" s="28">
        <f>tbl_MTG_Set[[#This Row],[Released On]]+tbl_MTG_Set[[#This Row],[Buy Window Month Start]]*365.25/12</f>
        <v/>
      </c>
      <c r="L707" s="19">
        <f>_xlfn.xlookup(tbl_MTG_Set[[#This Row],[Type Name]], tbl_MTG_Set_Type[Set Type], tbl_MTG_Set_Type[Buy Window Month End], "(Set Type not found)", 0, 1)</f>
        <v/>
      </c>
      <c r="M707" s="28">
        <f>tbl_MTG_Set[[#This Row],[Released On]]+tbl_MTG_Set[[#This Row],[Buy Window Month End]]*365.25/12</f>
        <v/>
      </c>
      <c r="N707" s="28">
        <f>AND(NOW()&gt;=tbl_MTG_Set[[#This Row],[Buy Window Start]], NOW()&lt;=tbl_MTG_Set[[#This Row],[Buy Window End]])</f>
        <v/>
      </c>
      <c r="O707" s="19">
        <f>_xlfn.xlookup(tbl_MTG_Set[[#This Row],[Type Name]], tbl_MTG_Set_Type[Set Type], tbl_MTG_Set_Type[Heavy Printing Window Month Start], "(Set Type not found)", 0, 1)</f>
        <v/>
      </c>
      <c r="P707" s="28">
        <f>tbl_MTG_Set[[#This Row],[Released On]]+tbl_MTG_Set[[#This Row],[Heavy Printing Window Month Start]]*365.25/12</f>
        <v/>
      </c>
      <c r="Q707" s="19">
        <f>_xlfn.xlookup(tbl_MTG_Set[[#This Row],[Type Name]], tbl_MTG_Set_Type[Set Type], tbl_MTG_Set_Type[Heavy Printing Window Month End], "(Set Type not found)", 0, 1)</f>
        <v/>
      </c>
      <c r="R707" s="28">
        <f>tbl_MTG_Set[[#This Row],[Released On]]+tbl_MTG_Set[[#This Row],[Heavy Printing Window Month End]]*365.25/12</f>
        <v/>
      </c>
      <c r="S707" s="28">
        <f>AND(NOW()&gt;=tbl_MTG_Set[[#This Row],[Heavy Printing Window Start]], NOW()&lt;=tbl_MTG_Set[[#This Row],[Heavy Printing Window End]])</f>
        <v/>
      </c>
      <c r="T707" s="19">
        <f>_xlfn.xlookup(tbl_MTG_Set[[#This Row],[Type Name]], tbl_MTG_Set_Type[Set Type], tbl_MTG_Set_Type[Sell Window Month Start], "(Set Type not found)", 0, 1)</f>
        <v/>
      </c>
      <c r="U707" s="28">
        <f>tbl_MTG_Set[[#This Row],[Released On]]+tbl_MTG_Set[[#This Row],[Sell Window Month Start]]*365.25/12</f>
        <v/>
      </c>
      <c r="V707" s="19">
        <f>_xlfn.xlookup(tbl_MTG_Set[[#This Row],[Type Name]], tbl_MTG_Set_Type[Set Type], tbl_MTG_Set_Type[Sell Window Month End], "(Set Type not found)", 0, 1)</f>
        <v/>
      </c>
      <c r="W707" s="28">
        <f>tbl_MTG_Set[[#This Row],[Released On]]+tbl_MTG_Set[[#This Row],[Sell Window Month End]]*365.25/12</f>
        <v/>
      </c>
      <c r="X707" s="28">
        <f>AND(NOW()&gt;=tbl_MTG_Set[[#This Row],[Sell Window Start]], NOW()&lt;=tbl_MTG_Set[[#This Row],[Sell Window End]])</f>
        <v/>
      </c>
      <c r="AG707" s="23" t="n"/>
      <c r="AH707" s="23" t="n"/>
      <c r="AJ707" s="23">
        <f t="array" ref="AJ707:AJ707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707" s="23">
        <f t="array" ref="AK707:AK707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707" s="24">
        <f>_xlfn.xlookup(tbl_MTG_Set[[#This Row],[Play Booster Box Product Id]], tbl_Product[Product Id], tbl_Product[Pack Size])</f>
        <v/>
      </c>
      <c r="AM707" s="23">
        <f>(tbl_MTG_Set[[#This Row],[Play Booster Box Cost]]+v_Item_Shipping_Cost_In)/tbl_MTG_Set[[#This Row],[Play Booster Box Size]]</f>
        <v/>
      </c>
      <c r="AN707" s="23" t="n"/>
      <c r="AO707" s="23" t="n"/>
      <c r="AP707" s="23" t="n"/>
      <c r="AQ707" s="23" t="n"/>
      <c r="AT707" s="23">
        <f>tbl_MTG_Set[[#This Row],[Play Booster Sell Price CardMarket]]*tbl_MTG_Set[[#This Row],[Play Booster Expected Market Value]]/tbl_MTG_Set[[#This Row],[Play Boost Sealed Market Value]]</f>
        <v/>
      </c>
    </row>
    <row r="708" ht="15" customHeight="1" s="20">
      <c r="A708" s="19" t="n">
        <v>278</v>
      </c>
      <c r="B708" s="19" t="inlineStr">
        <is>
          <t>New Capenna Commander NCC</t>
        </is>
      </c>
      <c r="C708" s="19" t="n">
        <v>447</v>
      </c>
      <c r="D708" s="28" t="n">
        <v>44680</v>
      </c>
      <c r="F708" s="19" t="inlineStr">
        <is>
          <t>en es fr de it pt ja ko ru 汉语 漢語</t>
        </is>
      </c>
      <c r="G708" s="19" t="n">
        <v>502</v>
      </c>
      <c r="H708" s="19">
        <f>MONTH(NOW())+12*YEAR(NOW())-MONTH(tbl_MTG_Set[[#This Row],[Released On]])-12*YEAR(tbl_MTG_Set[[#This Row],[Released On]])</f>
        <v/>
      </c>
      <c r="I708" s="19">
        <f>_xlfn.xlookup(tbl_MTG_Set[[#This Row],[Type Name]], tbl_MTG_Set_Type[Set Type], tbl_MTG_Set_Type[Index], "(Set Type not found)")</f>
        <v/>
      </c>
      <c r="J708" s="19">
        <f>_xlfn.xlookup(tbl_MTG_Set[[#This Row],[Type Name]], tbl_MTG_Set_Type[Set Type], tbl_MTG_Set_Type[Buy Window Month Start], "(Set Type not found)")</f>
        <v/>
      </c>
      <c r="K708" s="28">
        <f>tbl_MTG_Set[[#This Row],[Released On]]+tbl_MTG_Set[[#This Row],[Buy Window Month Start]]*365.25/12</f>
        <v/>
      </c>
      <c r="L708" s="19">
        <f>_xlfn.xlookup(tbl_MTG_Set[[#This Row],[Type Name]], tbl_MTG_Set_Type[Set Type], tbl_MTG_Set_Type[Buy Window Month End], "(Set Type not found)", 0, 1)</f>
        <v/>
      </c>
      <c r="M708" s="28">
        <f>tbl_MTG_Set[[#This Row],[Released On]]+tbl_MTG_Set[[#This Row],[Buy Window Month End]]*365.25/12</f>
        <v/>
      </c>
      <c r="N708" s="28">
        <f>AND(NOW()&gt;=tbl_MTG_Set[[#This Row],[Buy Window Start]], NOW()&lt;=tbl_MTG_Set[[#This Row],[Buy Window End]])</f>
        <v/>
      </c>
      <c r="O708" s="19">
        <f>_xlfn.xlookup(tbl_MTG_Set[[#This Row],[Type Name]], tbl_MTG_Set_Type[Set Type], tbl_MTG_Set_Type[Heavy Printing Window Month Start], "(Set Type not found)", 0, 1)</f>
        <v/>
      </c>
      <c r="P708" s="28">
        <f>tbl_MTG_Set[[#This Row],[Released On]]+tbl_MTG_Set[[#This Row],[Heavy Printing Window Month Start]]*365.25/12</f>
        <v/>
      </c>
      <c r="Q708" s="19">
        <f>_xlfn.xlookup(tbl_MTG_Set[[#This Row],[Type Name]], tbl_MTG_Set_Type[Set Type], tbl_MTG_Set_Type[Heavy Printing Window Month End], "(Set Type not found)", 0, 1)</f>
        <v/>
      </c>
      <c r="R708" s="28">
        <f>tbl_MTG_Set[[#This Row],[Released On]]+tbl_MTG_Set[[#This Row],[Heavy Printing Window Month End]]*365.25/12</f>
        <v/>
      </c>
      <c r="S708" s="28">
        <f>AND(NOW()&gt;=tbl_MTG_Set[[#This Row],[Heavy Printing Window Start]], NOW()&lt;=tbl_MTG_Set[[#This Row],[Heavy Printing Window End]])</f>
        <v/>
      </c>
      <c r="T708" s="19">
        <f>_xlfn.xlookup(tbl_MTG_Set[[#This Row],[Type Name]], tbl_MTG_Set_Type[Set Type], tbl_MTG_Set_Type[Sell Window Month Start], "(Set Type not found)", 0, 1)</f>
        <v/>
      </c>
      <c r="U708" s="28">
        <f>tbl_MTG_Set[[#This Row],[Released On]]+tbl_MTG_Set[[#This Row],[Sell Window Month Start]]*365.25/12</f>
        <v/>
      </c>
      <c r="V708" s="19">
        <f>_xlfn.xlookup(tbl_MTG_Set[[#This Row],[Type Name]], tbl_MTG_Set_Type[Set Type], tbl_MTG_Set_Type[Sell Window Month End], "(Set Type not found)", 0, 1)</f>
        <v/>
      </c>
      <c r="W708" s="28">
        <f>tbl_MTG_Set[[#This Row],[Released On]]+tbl_MTG_Set[[#This Row],[Sell Window Month End]]*365.25/12</f>
        <v/>
      </c>
      <c r="X708" s="28">
        <f>AND(NOW()&gt;=tbl_MTG_Set[[#This Row],[Sell Window Start]], NOW()&lt;=tbl_MTG_Set[[#This Row],[Sell Window End]])</f>
        <v/>
      </c>
      <c r="Y708" s="19" t="n"/>
      <c r="Z708" s="19" t="n"/>
      <c r="AA708" s="19" t="n"/>
      <c r="AG708" s="23" t="n"/>
      <c r="AH708" s="23" t="n"/>
      <c r="AJ708" s="23">
        <f t="array" ref="AJ708:AJ708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708" s="23">
        <f t="array" ref="AK708:AK708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708" s="24">
        <f>_xlfn.xlookup(tbl_MTG_Set[[#This Row],[Play Booster Box Product Id]], tbl_Product[Product Id], tbl_Product[Pack Size])</f>
        <v/>
      </c>
      <c r="AM708" s="23">
        <f>(tbl_MTG_Set[[#This Row],[Play Booster Box Cost]]+v_Item_Shipping_Cost_In)/tbl_MTG_Set[[#This Row],[Play Booster Box Size]]</f>
        <v/>
      </c>
      <c r="AN708" s="19" t="n"/>
      <c r="AO708" s="19" t="n"/>
      <c r="AP708" s="23" t="n"/>
      <c r="AQ708" s="23" t="n"/>
      <c r="AT708" s="23">
        <f>tbl_MTG_Set[[#This Row],[Play Booster Sell Price CardMarket]]*tbl_MTG_Set[[#This Row],[Play Booster Expected Market Value]]/tbl_MTG_Set[[#This Row],[Play Boost Sealed Market Value]]</f>
        <v/>
      </c>
    </row>
    <row r="709" ht="15" customHeight="1" s="20">
      <c r="A709" s="19" t="n">
        <v>279</v>
      </c>
      <c r="B709" s="19" t="inlineStr">
        <is>
          <t>New Capenna Commander Promos PNCC</t>
        </is>
      </c>
      <c r="C709" s="19" t="n">
        <v>75</v>
      </c>
      <c r="D709" s="28" t="n">
        <v>44680</v>
      </c>
      <c r="F709" s="19" t="inlineStr">
        <is>
          <t>en es fr de it pt ja ko ru 汉语 漢語</t>
        </is>
      </c>
      <c r="G709" s="19" t="n">
        <v>504</v>
      </c>
      <c r="H709" s="19">
        <f>MONTH(NOW())+12*YEAR(NOW())-MONTH(tbl_MTG_Set[[#This Row],[Released On]])-12*YEAR(tbl_MTG_Set[[#This Row],[Released On]])</f>
        <v/>
      </c>
      <c r="I709" s="19">
        <f>_xlfn.xlookup(tbl_MTG_Set[[#This Row],[Type Name]], tbl_MTG_Set_Type[Set Type], tbl_MTG_Set_Type[Index], "(Set Type not found)")</f>
        <v/>
      </c>
      <c r="J709" s="19">
        <f>_xlfn.xlookup(tbl_MTG_Set[[#This Row],[Type Name]], tbl_MTG_Set_Type[Set Type], tbl_MTG_Set_Type[Buy Window Month Start], "(Set Type not found)")</f>
        <v/>
      </c>
      <c r="K709" s="28">
        <f>tbl_MTG_Set[[#This Row],[Released On]]+tbl_MTG_Set[[#This Row],[Buy Window Month Start]]*365.25/12</f>
        <v/>
      </c>
      <c r="L709" s="19">
        <f>_xlfn.xlookup(tbl_MTG_Set[[#This Row],[Type Name]], tbl_MTG_Set_Type[Set Type], tbl_MTG_Set_Type[Buy Window Month End], "(Set Type not found)", 0, 1)</f>
        <v/>
      </c>
      <c r="M709" s="28">
        <f>tbl_MTG_Set[[#This Row],[Released On]]+tbl_MTG_Set[[#This Row],[Buy Window Month End]]*365.25/12</f>
        <v/>
      </c>
      <c r="N709" s="28">
        <f>AND(NOW()&gt;=tbl_MTG_Set[[#This Row],[Buy Window Start]], NOW()&lt;=tbl_MTG_Set[[#This Row],[Buy Window End]])</f>
        <v/>
      </c>
      <c r="O709" s="19">
        <f>_xlfn.xlookup(tbl_MTG_Set[[#This Row],[Type Name]], tbl_MTG_Set_Type[Set Type], tbl_MTG_Set_Type[Heavy Printing Window Month Start], "(Set Type not found)", 0, 1)</f>
        <v/>
      </c>
      <c r="P709" s="28">
        <f>tbl_MTG_Set[[#This Row],[Released On]]+tbl_MTG_Set[[#This Row],[Heavy Printing Window Month Start]]*365.25/12</f>
        <v/>
      </c>
      <c r="Q709" s="19">
        <f>_xlfn.xlookup(tbl_MTG_Set[[#This Row],[Type Name]], tbl_MTG_Set_Type[Set Type], tbl_MTG_Set_Type[Heavy Printing Window Month End], "(Set Type not found)", 0, 1)</f>
        <v/>
      </c>
      <c r="R709" s="28">
        <f>tbl_MTG_Set[[#This Row],[Released On]]+tbl_MTG_Set[[#This Row],[Heavy Printing Window Month End]]*365.25/12</f>
        <v/>
      </c>
      <c r="S709" s="28">
        <f>AND(NOW()&gt;=tbl_MTG_Set[[#This Row],[Heavy Printing Window Start]], NOW()&lt;=tbl_MTG_Set[[#This Row],[Heavy Printing Window End]])</f>
        <v/>
      </c>
      <c r="T709" s="19">
        <f>_xlfn.xlookup(tbl_MTG_Set[[#This Row],[Type Name]], tbl_MTG_Set_Type[Set Type], tbl_MTG_Set_Type[Sell Window Month Start], "(Set Type not found)", 0, 1)</f>
        <v/>
      </c>
      <c r="U709" s="28">
        <f>tbl_MTG_Set[[#This Row],[Released On]]+tbl_MTG_Set[[#This Row],[Sell Window Month Start]]*365.25/12</f>
        <v/>
      </c>
      <c r="V709" s="19">
        <f>_xlfn.xlookup(tbl_MTG_Set[[#This Row],[Type Name]], tbl_MTG_Set_Type[Set Type], tbl_MTG_Set_Type[Sell Window Month End], "(Set Type not found)", 0, 1)</f>
        <v/>
      </c>
      <c r="W709" s="28">
        <f>tbl_MTG_Set[[#This Row],[Released On]]+tbl_MTG_Set[[#This Row],[Sell Window Month End]]*365.25/12</f>
        <v/>
      </c>
      <c r="X709" s="28">
        <f>AND(NOW()&gt;=tbl_MTG_Set[[#This Row],[Sell Window Start]], NOW()&lt;=tbl_MTG_Set[[#This Row],[Sell Window End]])</f>
        <v/>
      </c>
      <c r="AG709" s="23" t="n"/>
      <c r="AH709" s="23" t="n"/>
      <c r="AJ709" s="23">
        <f t="array" ref="AJ709:AJ709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709" s="23">
        <f t="array" ref="AK709:AK709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709" s="24">
        <f>_xlfn.xlookup(tbl_MTG_Set[[#This Row],[Play Booster Box Product Id]], tbl_Product[Product Id], tbl_Product[Pack Size])</f>
        <v/>
      </c>
      <c r="AM709" s="23">
        <f>(tbl_MTG_Set[[#This Row],[Play Booster Box Cost]]+v_Item_Shipping_Cost_In)/tbl_MTG_Set[[#This Row],[Play Booster Box Size]]</f>
        <v/>
      </c>
      <c r="AN709" s="23" t="n"/>
      <c r="AO709" s="23" t="n"/>
      <c r="AP709" s="23" t="n"/>
      <c r="AQ709" s="23" t="n"/>
      <c r="AT709" s="23">
        <f>tbl_MTG_Set[[#This Row],[Play Booster Sell Price CardMarket]]*tbl_MTG_Set[[#This Row],[Play Booster Expected Market Value]]/tbl_MTG_Set[[#This Row],[Play Boost Sealed Market Value]]</f>
        <v/>
      </c>
    </row>
    <row r="710" ht="15" customHeight="1" s="20">
      <c r="A710" s="19" t="n">
        <v>280</v>
      </c>
      <c r="B710" s="19" t="inlineStr">
        <is>
          <t>New Capenna Commander Tokens TNCC</t>
        </is>
      </c>
      <c r="C710" s="19" t="n">
        <v>36</v>
      </c>
      <c r="D710" s="28" t="n">
        <v>44680</v>
      </c>
      <c r="F710" s="19" t="inlineStr">
        <is>
          <t>en es fr de it pt ja ko ru 汉语 漢語</t>
        </is>
      </c>
      <c r="G710" s="19" t="n">
        <v>506</v>
      </c>
      <c r="H710" s="19">
        <f>MONTH(NOW())+12*YEAR(NOW())-MONTH(tbl_MTG_Set[[#This Row],[Released On]])-12*YEAR(tbl_MTG_Set[[#This Row],[Released On]])</f>
        <v/>
      </c>
      <c r="I710" s="19">
        <f>_xlfn.xlookup(tbl_MTG_Set[[#This Row],[Type Name]], tbl_MTG_Set_Type[Set Type], tbl_MTG_Set_Type[Index], "(Set Type not found)")</f>
        <v/>
      </c>
      <c r="J710" s="19">
        <f>_xlfn.xlookup(tbl_MTG_Set[[#This Row],[Type Name]], tbl_MTG_Set_Type[Set Type], tbl_MTG_Set_Type[Buy Window Month Start], "(Set Type not found)")</f>
        <v/>
      </c>
      <c r="K710" s="28">
        <f>tbl_MTG_Set[[#This Row],[Released On]]+tbl_MTG_Set[[#This Row],[Buy Window Month Start]]*365.25/12</f>
        <v/>
      </c>
      <c r="L710" s="19">
        <f>_xlfn.xlookup(tbl_MTG_Set[[#This Row],[Type Name]], tbl_MTG_Set_Type[Set Type], tbl_MTG_Set_Type[Buy Window Month End], "(Set Type not found)", 0, 1)</f>
        <v/>
      </c>
      <c r="M710" s="28">
        <f>tbl_MTG_Set[[#This Row],[Released On]]+tbl_MTG_Set[[#This Row],[Buy Window Month End]]*365.25/12</f>
        <v/>
      </c>
      <c r="N710" s="28">
        <f>AND(NOW()&gt;=tbl_MTG_Set[[#This Row],[Buy Window Start]], NOW()&lt;=tbl_MTG_Set[[#This Row],[Buy Window End]])</f>
        <v/>
      </c>
      <c r="O710" s="19">
        <f>_xlfn.xlookup(tbl_MTG_Set[[#This Row],[Type Name]], tbl_MTG_Set_Type[Set Type], tbl_MTG_Set_Type[Heavy Printing Window Month Start], "(Set Type not found)", 0, 1)</f>
        <v/>
      </c>
      <c r="P710" s="28">
        <f>tbl_MTG_Set[[#This Row],[Released On]]+tbl_MTG_Set[[#This Row],[Heavy Printing Window Month Start]]*365.25/12</f>
        <v/>
      </c>
      <c r="Q710" s="19">
        <f>_xlfn.xlookup(tbl_MTG_Set[[#This Row],[Type Name]], tbl_MTG_Set_Type[Set Type], tbl_MTG_Set_Type[Heavy Printing Window Month End], "(Set Type not found)", 0, 1)</f>
        <v/>
      </c>
      <c r="R710" s="28">
        <f>tbl_MTG_Set[[#This Row],[Released On]]+tbl_MTG_Set[[#This Row],[Heavy Printing Window Month End]]*365.25/12</f>
        <v/>
      </c>
      <c r="S710" s="28">
        <f>AND(NOW()&gt;=tbl_MTG_Set[[#This Row],[Heavy Printing Window Start]], NOW()&lt;=tbl_MTG_Set[[#This Row],[Heavy Printing Window End]])</f>
        <v/>
      </c>
      <c r="T710" s="19">
        <f>_xlfn.xlookup(tbl_MTG_Set[[#This Row],[Type Name]], tbl_MTG_Set_Type[Set Type], tbl_MTG_Set_Type[Sell Window Month Start], "(Set Type not found)", 0, 1)</f>
        <v/>
      </c>
      <c r="U710" s="28">
        <f>tbl_MTG_Set[[#This Row],[Released On]]+tbl_MTG_Set[[#This Row],[Sell Window Month Start]]*365.25/12</f>
        <v/>
      </c>
      <c r="V710" s="19">
        <f>_xlfn.xlookup(tbl_MTG_Set[[#This Row],[Type Name]], tbl_MTG_Set_Type[Set Type], tbl_MTG_Set_Type[Sell Window Month End], "(Set Type not found)", 0, 1)</f>
        <v/>
      </c>
      <c r="W710" s="28">
        <f>tbl_MTG_Set[[#This Row],[Released On]]+tbl_MTG_Set[[#This Row],[Sell Window Month End]]*365.25/12</f>
        <v/>
      </c>
      <c r="X710" s="28">
        <f>AND(NOW()&gt;=tbl_MTG_Set[[#This Row],[Sell Window Start]], NOW()&lt;=tbl_MTG_Set[[#This Row],[Sell Window End]])</f>
        <v/>
      </c>
      <c r="AG710" s="23" t="n"/>
      <c r="AH710" s="23" t="n"/>
      <c r="AJ710" s="23">
        <f t="array" ref="AJ710:AJ710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710" s="23">
        <f t="array" ref="AK710:AK710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710" s="24">
        <f>_xlfn.xlookup(tbl_MTG_Set[[#This Row],[Play Booster Box Product Id]], tbl_Product[Product Id], tbl_Product[Pack Size])</f>
        <v/>
      </c>
      <c r="AM710" s="23">
        <f>(tbl_MTG_Set[[#This Row],[Play Booster Box Cost]]+v_Item_Shipping_Cost_In)/tbl_MTG_Set[[#This Row],[Play Booster Box Size]]</f>
        <v/>
      </c>
      <c r="AN710" s="23" t="n"/>
      <c r="AO710" s="23" t="n"/>
      <c r="AP710" s="23" t="n"/>
      <c r="AQ710" s="23" t="n"/>
      <c r="AT710" s="23">
        <f>tbl_MTG_Set[[#This Row],[Play Booster Sell Price CardMarket]]*tbl_MTG_Set[[#This Row],[Play Booster Expected Market Value]]/tbl_MTG_Set[[#This Row],[Play Boost Sealed Market Value]]</f>
        <v/>
      </c>
    </row>
    <row r="711" ht="15" customHeight="1" s="20">
      <c r="A711" s="19" t="n">
        <v>729</v>
      </c>
      <c r="B711" s="19" t="inlineStr">
        <is>
          <t>New Phyrexia NPH</t>
        </is>
      </c>
      <c r="C711" s="19" t="n">
        <v>175</v>
      </c>
      <c r="D711" s="28" t="n">
        <v>40676</v>
      </c>
      <c r="F711" s="19" t="inlineStr">
        <is>
          <t>en es fr de it pt ja ko ru 汉语 漢語</t>
        </is>
      </c>
      <c r="G711" s="19" t="n">
        <v>1404</v>
      </c>
      <c r="H711" s="19">
        <f>MONTH(NOW())+12*YEAR(NOW())-MONTH(tbl_MTG_Set[[#This Row],[Released On]])-12*YEAR(tbl_MTG_Set[[#This Row],[Released On]])</f>
        <v/>
      </c>
      <c r="I711" s="19">
        <f>_xlfn.xlookup(tbl_MTG_Set[[#This Row],[Type Name]], tbl_MTG_Set_Type[Set Type], tbl_MTG_Set_Type[Index], "(Set Type not found)")</f>
        <v/>
      </c>
      <c r="J711" s="19">
        <f>_xlfn.xlookup(tbl_MTG_Set[[#This Row],[Type Name]], tbl_MTG_Set_Type[Set Type], tbl_MTG_Set_Type[Buy Window Month Start], "(Set Type not found)")</f>
        <v/>
      </c>
      <c r="K711" s="28">
        <f>tbl_MTG_Set[[#This Row],[Released On]]+tbl_MTG_Set[[#This Row],[Buy Window Month Start]]*365.25/12</f>
        <v/>
      </c>
      <c r="L711" s="19">
        <f>_xlfn.xlookup(tbl_MTG_Set[[#This Row],[Type Name]], tbl_MTG_Set_Type[Set Type], tbl_MTG_Set_Type[Buy Window Month End], "(Set Type not found)", 0, 1)</f>
        <v/>
      </c>
      <c r="M711" s="28">
        <f>tbl_MTG_Set[[#This Row],[Released On]]+tbl_MTG_Set[[#This Row],[Buy Window Month End]]*365.25/12</f>
        <v/>
      </c>
      <c r="N711" s="28">
        <f>AND(NOW()&gt;=tbl_MTG_Set[[#This Row],[Buy Window Start]], NOW()&lt;=tbl_MTG_Set[[#This Row],[Buy Window End]])</f>
        <v/>
      </c>
      <c r="O711" s="19">
        <f>_xlfn.xlookup(tbl_MTG_Set[[#This Row],[Type Name]], tbl_MTG_Set_Type[Set Type], tbl_MTG_Set_Type[Heavy Printing Window Month Start], "(Set Type not found)", 0, 1)</f>
        <v/>
      </c>
      <c r="P711" s="28">
        <f>tbl_MTG_Set[[#This Row],[Released On]]+tbl_MTG_Set[[#This Row],[Heavy Printing Window Month Start]]*365.25/12</f>
        <v/>
      </c>
      <c r="Q711" s="19">
        <f>_xlfn.xlookup(tbl_MTG_Set[[#This Row],[Type Name]], tbl_MTG_Set_Type[Set Type], tbl_MTG_Set_Type[Heavy Printing Window Month End], "(Set Type not found)", 0, 1)</f>
        <v/>
      </c>
      <c r="R711" s="28">
        <f>tbl_MTG_Set[[#This Row],[Released On]]+tbl_MTG_Set[[#This Row],[Heavy Printing Window Month End]]*365.25/12</f>
        <v/>
      </c>
      <c r="S711" s="28">
        <f>AND(NOW()&gt;=tbl_MTG_Set[[#This Row],[Heavy Printing Window Start]], NOW()&lt;=tbl_MTG_Set[[#This Row],[Heavy Printing Window End]])</f>
        <v/>
      </c>
      <c r="T711" s="19">
        <f>_xlfn.xlookup(tbl_MTG_Set[[#This Row],[Type Name]], tbl_MTG_Set_Type[Set Type], tbl_MTG_Set_Type[Sell Window Month Start], "(Set Type not found)", 0, 1)</f>
        <v/>
      </c>
      <c r="U711" s="28">
        <f>tbl_MTG_Set[[#This Row],[Released On]]+tbl_MTG_Set[[#This Row],[Sell Window Month Start]]*365.25/12</f>
        <v/>
      </c>
      <c r="V711" s="19">
        <f>_xlfn.xlookup(tbl_MTG_Set[[#This Row],[Type Name]], tbl_MTG_Set_Type[Set Type], tbl_MTG_Set_Type[Sell Window Month End], "(Set Type not found)", 0, 1)</f>
        <v/>
      </c>
      <c r="W711" s="28">
        <f>tbl_MTG_Set[[#This Row],[Released On]]+tbl_MTG_Set[[#This Row],[Sell Window Month End]]*365.25/12</f>
        <v/>
      </c>
      <c r="X711" s="28">
        <f>AND(NOW()&gt;=tbl_MTG_Set[[#This Row],[Sell Window Start]], NOW()&lt;=tbl_MTG_Set[[#This Row],[Sell Window End]])</f>
        <v/>
      </c>
      <c r="AG711" s="23" t="n"/>
      <c r="AH711" s="23" t="n"/>
      <c r="AJ711" s="23">
        <f t="array" ref="AJ711:AJ711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711" s="23">
        <f t="array" ref="AK711:AK711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711" s="24">
        <f>_xlfn.xlookup(tbl_MTG_Set[[#This Row],[Play Booster Box Product Id]], tbl_Product[Product Id], tbl_Product[Pack Size])</f>
        <v/>
      </c>
      <c r="AM711" s="23">
        <f>(tbl_MTG_Set[[#This Row],[Play Booster Box Cost]]+v_Item_Shipping_Cost_In)/tbl_MTG_Set[[#This Row],[Play Booster Box Size]]</f>
        <v/>
      </c>
      <c r="AN711" s="23" t="n"/>
      <c r="AO711" s="23" t="n"/>
      <c r="AP711" s="23" t="n"/>
      <c r="AQ711" s="23" t="n"/>
      <c r="AT711" s="23">
        <f>tbl_MTG_Set[[#This Row],[Play Booster Sell Price CardMarket]]*tbl_MTG_Set[[#This Row],[Play Booster Expected Market Value]]/tbl_MTG_Set[[#This Row],[Play Boost Sealed Market Value]]</f>
        <v/>
      </c>
    </row>
    <row r="712" ht="15" customHeight="1" s="20">
      <c r="A712" s="19" t="n">
        <v>730</v>
      </c>
      <c r="B712" s="19" t="inlineStr">
        <is>
          <t>New Phyrexia Promos PNPH</t>
        </is>
      </c>
      <c r="C712" s="19" t="n">
        <v>4</v>
      </c>
      <c r="D712" s="28" t="n">
        <v>40675</v>
      </c>
      <c r="F712" s="19" t="inlineStr">
        <is>
          <t>en es fr de it pt ja ko ru 汉语 漢語</t>
        </is>
      </c>
      <c r="G712" s="19" t="n">
        <v>1406</v>
      </c>
      <c r="H712" s="19">
        <f>MONTH(NOW())+12*YEAR(NOW())-MONTH(tbl_MTG_Set[[#This Row],[Released On]])-12*YEAR(tbl_MTG_Set[[#This Row],[Released On]])</f>
        <v/>
      </c>
      <c r="I712" s="19">
        <f>_xlfn.xlookup(tbl_MTG_Set[[#This Row],[Type Name]], tbl_MTG_Set_Type[Set Type], tbl_MTG_Set_Type[Index], "(Set Type not found)")</f>
        <v/>
      </c>
      <c r="J712" s="19">
        <f>_xlfn.xlookup(tbl_MTG_Set[[#This Row],[Type Name]], tbl_MTG_Set_Type[Set Type], tbl_MTG_Set_Type[Buy Window Month Start], "(Set Type not found)")</f>
        <v/>
      </c>
      <c r="K712" s="28">
        <f>tbl_MTG_Set[[#This Row],[Released On]]+tbl_MTG_Set[[#This Row],[Buy Window Month Start]]*365.25/12</f>
        <v/>
      </c>
      <c r="L712" s="19">
        <f>_xlfn.xlookup(tbl_MTG_Set[[#This Row],[Type Name]], tbl_MTG_Set_Type[Set Type], tbl_MTG_Set_Type[Buy Window Month End], "(Set Type not found)", 0, 1)</f>
        <v/>
      </c>
      <c r="M712" s="28">
        <f>tbl_MTG_Set[[#This Row],[Released On]]+tbl_MTG_Set[[#This Row],[Buy Window Month End]]*365.25/12</f>
        <v/>
      </c>
      <c r="N712" s="28">
        <f>AND(NOW()&gt;=tbl_MTG_Set[[#This Row],[Buy Window Start]], NOW()&lt;=tbl_MTG_Set[[#This Row],[Buy Window End]])</f>
        <v/>
      </c>
      <c r="O712" s="19">
        <f>_xlfn.xlookup(tbl_MTG_Set[[#This Row],[Type Name]], tbl_MTG_Set_Type[Set Type], tbl_MTG_Set_Type[Heavy Printing Window Month Start], "(Set Type not found)", 0, 1)</f>
        <v/>
      </c>
      <c r="P712" s="28">
        <f>tbl_MTG_Set[[#This Row],[Released On]]+tbl_MTG_Set[[#This Row],[Heavy Printing Window Month Start]]*365.25/12</f>
        <v/>
      </c>
      <c r="Q712" s="19">
        <f>_xlfn.xlookup(tbl_MTG_Set[[#This Row],[Type Name]], tbl_MTG_Set_Type[Set Type], tbl_MTG_Set_Type[Heavy Printing Window Month End], "(Set Type not found)", 0, 1)</f>
        <v/>
      </c>
      <c r="R712" s="28">
        <f>tbl_MTG_Set[[#This Row],[Released On]]+tbl_MTG_Set[[#This Row],[Heavy Printing Window Month End]]*365.25/12</f>
        <v/>
      </c>
      <c r="S712" s="28">
        <f>AND(NOW()&gt;=tbl_MTG_Set[[#This Row],[Heavy Printing Window Start]], NOW()&lt;=tbl_MTG_Set[[#This Row],[Heavy Printing Window End]])</f>
        <v/>
      </c>
      <c r="T712" s="19">
        <f>_xlfn.xlookup(tbl_MTG_Set[[#This Row],[Type Name]], tbl_MTG_Set_Type[Set Type], tbl_MTG_Set_Type[Sell Window Month Start], "(Set Type not found)", 0, 1)</f>
        <v/>
      </c>
      <c r="U712" s="28">
        <f>tbl_MTG_Set[[#This Row],[Released On]]+tbl_MTG_Set[[#This Row],[Sell Window Month Start]]*365.25/12</f>
        <v/>
      </c>
      <c r="V712" s="19">
        <f>_xlfn.xlookup(tbl_MTG_Set[[#This Row],[Type Name]], tbl_MTG_Set_Type[Set Type], tbl_MTG_Set_Type[Sell Window Month End], "(Set Type not found)", 0, 1)</f>
        <v/>
      </c>
      <c r="W712" s="28">
        <f>tbl_MTG_Set[[#This Row],[Released On]]+tbl_MTG_Set[[#This Row],[Sell Window Month End]]*365.25/12</f>
        <v/>
      </c>
      <c r="X712" s="28">
        <f>AND(NOW()&gt;=tbl_MTG_Set[[#This Row],[Sell Window Start]], NOW()&lt;=tbl_MTG_Set[[#This Row],[Sell Window End]])</f>
        <v/>
      </c>
      <c r="AG712" s="23" t="n"/>
      <c r="AH712" s="23" t="n"/>
      <c r="AJ712" s="23">
        <f t="array" ref="AJ712:AJ712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712" s="23">
        <f t="array" ref="AK712:AK712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712" s="24">
        <f>_xlfn.xlookup(tbl_MTG_Set[[#This Row],[Play Booster Box Product Id]], tbl_Product[Product Id], tbl_Product[Pack Size])</f>
        <v/>
      </c>
      <c r="AM712" s="23">
        <f>(tbl_MTG_Set[[#This Row],[Play Booster Box Cost]]+v_Item_Shipping_Cost_In)/tbl_MTG_Set[[#This Row],[Play Booster Box Size]]</f>
        <v/>
      </c>
      <c r="AN712" s="23" t="n"/>
      <c r="AO712" s="23" t="n"/>
      <c r="AP712" s="23" t="n"/>
      <c r="AQ712" s="23" t="n"/>
      <c r="AT712" s="23">
        <f>tbl_MTG_Set[[#This Row],[Play Booster Sell Price CardMarket]]*tbl_MTG_Set[[#This Row],[Play Booster Expected Market Value]]/tbl_MTG_Set[[#This Row],[Play Boost Sealed Market Value]]</f>
        <v/>
      </c>
    </row>
    <row r="713" ht="15" customHeight="1" s="20">
      <c r="A713" s="19" t="n">
        <v>731</v>
      </c>
      <c r="B713" s="19" t="inlineStr">
        <is>
          <t>New Phyrexia Tokens TNPH</t>
        </is>
      </c>
      <c r="C713" s="19" t="n">
        <v>5</v>
      </c>
      <c r="D713" s="28" t="n">
        <v>40676</v>
      </c>
      <c r="F713" s="19" t="inlineStr">
        <is>
          <t>en es fr de it pt ja ko ru 汉语 漢語</t>
        </is>
      </c>
      <c r="G713" s="19" t="n">
        <v>1408</v>
      </c>
      <c r="H713" s="19">
        <f>MONTH(NOW())+12*YEAR(NOW())-MONTH(tbl_MTG_Set[[#This Row],[Released On]])-12*YEAR(tbl_MTG_Set[[#This Row],[Released On]])</f>
        <v/>
      </c>
      <c r="I713" s="19">
        <f>_xlfn.xlookup(tbl_MTG_Set[[#This Row],[Type Name]], tbl_MTG_Set_Type[Set Type], tbl_MTG_Set_Type[Index], "(Set Type not found)")</f>
        <v/>
      </c>
      <c r="J713" s="19">
        <f>_xlfn.xlookup(tbl_MTG_Set[[#This Row],[Type Name]], tbl_MTG_Set_Type[Set Type], tbl_MTG_Set_Type[Buy Window Month Start], "(Set Type not found)")</f>
        <v/>
      </c>
      <c r="K713" s="28">
        <f>tbl_MTG_Set[[#This Row],[Released On]]+tbl_MTG_Set[[#This Row],[Buy Window Month Start]]*365.25/12</f>
        <v/>
      </c>
      <c r="L713" s="19">
        <f>_xlfn.xlookup(tbl_MTG_Set[[#This Row],[Type Name]], tbl_MTG_Set_Type[Set Type], tbl_MTG_Set_Type[Buy Window Month End], "(Set Type not found)", 0, 1)</f>
        <v/>
      </c>
      <c r="M713" s="28">
        <f>tbl_MTG_Set[[#This Row],[Released On]]+tbl_MTG_Set[[#This Row],[Buy Window Month End]]*365.25/12</f>
        <v/>
      </c>
      <c r="N713" s="28">
        <f>AND(NOW()&gt;=tbl_MTG_Set[[#This Row],[Buy Window Start]], NOW()&lt;=tbl_MTG_Set[[#This Row],[Buy Window End]])</f>
        <v/>
      </c>
      <c r="O713" s="19">
        <f>_xlfn.xlookup(tbl_MTG_Set[[#This Row],[Type Name]], tbl_MTG_Set_Type[Set Type], tbl_MTG_Set_Type[Heavy Printing Window Month Start], "(Set Type not found)", 0, 1)</f>
        <v/>
      </c>
      <c r="P713" s="28">
        <f>tbl_MTG_Set[[#This Row],[Released On]]+tbl_MTG_Set[[#This Row],[Heavy Printing Window Month Start]]*365.25/12</f>
        <v/>
      </c>
      <c r="Q713" s="19">
        <f>_xlfn.xlookup(tbl_MTG_Set[[#This Row],[Type Name]], tbl_MTG_Set_Type[Set Type], tbl_MTG_Set_Type[Heavy Printing Window Month End], "(Set Type not found)", 0, 1)</f>
        <v/>
      </c>
      <c r="R713" s="28">
        <f>tbl_MTG_Set[[#This Row],[Released On]]+tbl_MTG_Set[[#This Row],[Heavy Printing Window Month End]]*365.25/12</f>
        <v/>
      </c>
      <c r="S713" s="28">
        <f>AND(NOW()&gt;=tbl_MTG_Set[[#This Row],[Heavy Printing Window Start]], NOW()&lt;=tbl_MTG_Set[[#This Row],[Heavy Printing Window End]])</f>
        <v/>
      </c>
      <c r="T713" s="19">
        <f>_xlfn.xlookup(tbl_MTG_Set[[#This Row],[Type Name]], tbl_MTG_Set_Type[Set Type], tbl_MTG_Set_Type[Sell Window Month Start], "(Set Type not found)", 0, 1)</f>
        <v/>
      </c>
      <c r="U713" s="28">
        <f>tbl_MTG_Set[[#This Row],[Released On]]+tbl_MTG_Set[[#This Row],[Sell Window Month Start]]*365.25/12</f>
        <v/>
      </c>
      <c r="V713" s="19">
        <f>_xlfn.xlookup(tbl_MTG_Set[[#This Row],[Type Name]], tbl_MTG_Set_Type[Set Type], tbl_MTG_Set_Type[Sell Window Month End], "(Set Type not found)", 0, 1)</f>
        <v/>
      </c>
      <c r="W713" s="28">
        <f>tbl_MTG_Set[[#This Row],[Released On]]+tbl_MTG_Set[[#This Row],[Sell Window Month End]]*365.25/12</f>
        <v/>
      </c>
      <c r="X713" s="28">
        <f>AND(NOW()&gt;=tbl_MTG_Set[[#This Row],[Sell Window Start]], NOW()&lt;=tbl_MTG_Set[[#This Row],[Sell Window End]])</f>
        <v/>
      </c>
      <c r="AG713" s="23" t="n"/>
      <c r="AH713" s="23" t="n"/>
      <c r="AJ713" s="23">
        <f t="array" ref="AJ713:AJ713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713" s="23">
        <f t="array" ref="AK713:AK713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713" s="24">
        <f>_xlfn.xlookup(tbl_MTG_Set[[#This Row],[Play Booster Box Product Id]], tbl_Product[Product Id], tbl_Product[Pack Size])</f>
        <v/>
      </c>
      <c r="AM713" s="23">
        <f>(tbl_MTG_Set[[#This Row],[Play Booster Box Cost]]+v_Item_Shipping_Cost_In)/tbl_MTG_Set[[#This Row],[Play Booster Box Size]]</f>
        <v/>
      </c>
      <c r="AN713" s="23" t="n"/>
      <c r="AO713" s="23" t="n"/>
      <c r="AP713" s="23" t="n"/>
      <c r="AQ713" s="23" t="n"/>
      <c r="AT713" s="23">
        <f>tbl_MTG_Set[[#This Row],[Play Booster Sell Price CardMarket]]*tbl_MTG_Set[[#This Row],[Play Booster Expected Market Value]]/tbl_MTG_Set[[#This Row],[Play Boost Sealed Market Value]]</f>
        <v/>
      </c>
    </row>
    <row r="714" ht="15" customHeight="1" s="20">
      <c r="A714" s="19" t="n">
        <v>866</v>
      </c>
      <c r="B714" s="19" t="inlineStr">
        <is>
          <t>Ninth Edition 9ED</t>
        </is>
      </c>
      <c r="C714" s="19" t="n">
        <v>710</v>
      </c>
      <c r="D714" s="28" t="n">
        <v>38562</v>
      </c>
      <c r="F714" s="19" t="inlineStr">
        <is>
          <t>en es fr de it pt ja ko ru 汉语 漢語</t>
        </is>
      </c>
      <c r="G714" s="19" t="n">
        <v>1678</v>
      </c>
      <c r="H714" s="19">
        <f>MONTH(NOW())+12*YEAR(NOW())-MONTH(tbl_MTG_Set[[#This Row],[Released On]])-12*YEAR(tbl_MTG_Set[[#This Row],[Released On]])</f>
        <v/>
      </c>
      <c r="I714" s="19">
        <f>_xlfn.xlookup(tbl_MTG_Set[[#This Row],[Type Name]], tbl_MTG_Set_Type[Set Type], tbl_MTG_Set_Type[Index], "(Set Type not found)")</f>
        <v/>
      </c>
      <c r="J714" s="19">
        <f>_xlfn.xlookup(tbl_MTG_Set[[#This Row],[Type Name]], tbl_MTG_Set_Type[Set Type], tbl_MTG_Set_Type[Buy Window Month Start], "(Set Type not found)")</f>
        <v/>
      </c>
      <c r="K714" s="28">
        <f>tbl_MTG_Set[[#This Row],[Released On]]+tbl_MTG_Set[[#This Row],[Buy Window Month Start]]*365.25/12</f>
        <v/>
      </c>
      <c r="L714" s="19">
        <f>_xlfn.xlookup(tbl_MTG_Set[[#This Row],[Type Name]], tbl_MTG_Set_Type[Set Type], tbl_MTG_Set_Type[Buy Window Month End], "(Set Type not found)", 0, 1)</f>
        <v/>
      </c>
      <c r="M714" s="28">
        <f>tbl_MTG_Set[[#This Row],[Released On]]+tbl_MTG_Set[[#This Row],[Buy Window Month End]]*365.25/12</f>
        <v/>
      </c>
      <c r="N714" s="28">
        <f>AND(NOW()&gt;=tbl_MTG_Set[[#This Row],[Buy Window Start]], NOW()&lt;=tbl_MTG_Set[[#This Row],[Buy Window End]])</f>
        <v/>
      </c>
      <c r="O714" s="19">
        <f>_xlfn.xlookup(tbl_MTG_Set[[#This Row],[Type Name]], tbl_MTG_Set_Type[Set Type], tbl_MTG_Set_Type[Heavy Printing Window Month Start], "(Set Type not found)", 0, 1)</f>
        <v/>
      </c>
      <c r="P714" s="28">
        <f>tbl_MTG_Set[[#This Row],[Released On]]+tbl_MTG_Set[[#This Row],[Heavy Printing Window Month Start]]*365.25/12</f>
        <v/>
      </c>
      <c r="Q714" s="19">
        <f>_xlfn.xlookup(tbl_MTG_Set[[#This Row],[Type Name]], tbl_MTG_Set_Type[Set Type], tbl_MTG_Set_Type[Heavy Printing Window Month End], "(Set Type not found)", 0, 1)</f>
        <v/>
      </c>
      <c r="R714" s="28">
        <f>tbl_MTG_Set[[#This Row],[Released On]]+tbl_MTG_Set[[#This Row],[Heavy Printing Window Month End]]*365.25/12</f>
        <v/>
      </c>
      <c r="S714" s="28">
        <f>AND(NOW()&gt;=tbl_MTG_Set[[#This Row],[Heavy Printing Window Start]], NOW()&lt;=tbl_MTG_Set[[#This Row],[Heavy Printing Window End]])</f>
        <v/>
      </c>
      <c r="T714" s="19">
        <f>_xlfn.xlookup(tbl_MTG_Set[[#This Row],[Type Name]], tbl_MTG_Set_Type[Set Type], tbl_MTG_Set_Type[Sell Window Month Start], "(Set Type not found)", 0, 1)</f>
        <v/>
      </c>
      <c r="U714" s="28">
        <f>tbl_MTG_Set[[#This Row],[Released On]]+tbl_MTG_Set[[#This Row],[Sell Window Month Start]]*365.25/12</f>
        <v/>
      </c>
      <c r="V714" s="19">
        <f>_xlfn.xlookup(tbl_MTG_Set[[#This Row],[Type Name]], tbl_MTG_Set_Type[Set Type], tbl_MTG_Set_Type[Sell Window Month End], "(Set Type not found)", 0, 1)</f>
        <v/>
      </c>
      <c r="W714" s="28">
        <f>tbl_MTG_Set[[#This Row],[Released On]]+tbl_MTG_Set[[#This Row],[Sell Window Month End]]*365.25/12</f>
        <v/>
      </c>
      <c r="X714" s="28">
        <f>AND(NOW()&gt;=tbl_MTG_Set[[#This Row],[Sell Window Start]], NOW()&lt;=tbl_MTG_Set[[#This Row],[Sell Window End]])</f>
        <v/>
      </c>
      <c r="AG714" s="23" t="n"/>
      <c r="AH714" s="23" t="n"/>
      <c r="AJ714" s="23">
        <f t="array" ref="AJ714:AJ714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714" s="23">
        <f t="array" ref="AK714:AK714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714" s="24">
        <f>_xlfn.xlookup(tbl_MTG_Set[[#This Row],[Play Booster Box Product Id]], tbl_Product[Product Id], tbl_Product[Pack Size])</f>
        <v/>
      </c>
      <c r="AM714" s="23">
        <f>(tbl_MTG_Set[[#This Row],[Play Booster Box Cost]]+v_Item_Shipping_Cost_In)/tbl_MTG_Set[[#This Row],[Play Booster Box Size]]</f>
        <v/>
      </c>
      <c r="AN714" s="23" t="n"/>
      <c r="AO714" s="23" t="n"/>
      <c r="AP714" s="23" t="n"/>
      <c r="AQ714" s="23" t="n"/>
      <c r="AT714" s="23">
        <f>tbl_MTG_Set[[#This Row],[Play Booster Sell Price CardMarket]]*tbl_MTG_Set[[#This Row],[Play Booster Expected Market Value]]/tbl_MTG_Set[[#This Row],[Play Boost Sealed Market Value]]</f>
        <v/>
      </c>
    </row>
    <row r="715" ht="15" customHeight="1" s="20">
      <c r="A715" s="19" t="n">
        <v>867</v>
      </c>
      <c r="B715" s="19" t="inlineStr">
        <is>
          <t>Ninth Edition Promos P9ED</t>
        </is>
      </c>
      <c r="C715" s="19" t="n">
        <v>2</v>
      </c>
      <c r="D715" s="28" t="n">
        <v>38562</v>
      </c>
      <c r="F715" s="19" t="inlineStr">
        <is>
          <t>en es fr de it pt ja ko ru 汉语 漢語</t>
        </is>
      </c>
      <c r="G715" s="19" t="n">
        <v>1680</v>
      </c>
      <c r="H715" s="19">
        <f>MONTH(NOW())+12*YEAR(NOW())-MONTH(tbl_MTG_Set[[#This Row],[Released On]])-12*YEAR(tbl_MTG_Set[[#This Row],[Released On]])</f>
        <v/>
      </c>
      <c r="I715" s="19">
        <f>_xlfn.xlookup(tbl_MTG_Set[[#This Row],[Type Name]], tbl_MTG_Set_Type[Set Type], tbl_MTG_Set_Type[Index], "(Set Type not found)")</f>
        <v/>
      </c>
      <c r="J715" s="19">
        <f>_xlfn.xlookup(tbl_MTG_Set[[#This Row],[Type Name]], tbl_MTG_Set_Type[Set Type], tbl_MTG_Set_Type[Buy Window Month Start], "(Set Type not found)")</f>
        <v/>
      </c>
      <c r="K715" s="28">
        <f>tbl_MTG_Set[[#This Row],[Released On]]+tbl_MTG_Set[[#This Row],[Buy Window Month Start]]*365.25/12</f>
        <v/>
      </c>
      <c r="L715" s="19">
        <f>_xlfn.xlookup(tbl_MTG_Set[[#This Row],[Type Name]], tbl_MTG_Set_Type[Set Type], tbl_MTG_Set_Type[Buy Window Month End], "(Set Type not found)", 0, 1)</f>
        <v/>
      </c>
      <c r="M715" s="28">
        <f>tbl_MTG_Set[[#This Row],[Released On]]+tbl_MTG_Set[[#This Row],[Buy Window Month End]]*365.25/12</f>
        <v/>
      </c>
      <c r="N715" s="28">
        <f>AND(NOW()&gt;=tbl_MTG_Set[[#This Row],[Buy Window Start]], NOW()&lt;=tbl_MTG_Set[[#This Row],[Buy Window End]])</f>
        <v/>
      </c>
      <c r="O715" s="19">
        <f>_xlfn.xlookup(tbl_MTG_Set[[#This Row],[Type Name]], tbl_MTG_Set_Type[Set Type], tbl_MTG_Set_Type[Heavy Printing Window Month Start], "(Set Type not found)", 0, 1)</f>
        <v/>
      </c>
      <c r="P715" s="28">
        <f>tbl_MTG_Set[[#This Row],[Released On]]+tbl_MTG_Set[[#This Row],[Heavy Printing Window Month Start]]*365.25/12</f>
        <v/>
      </c>
      <c r="Q715" s="19">
        <f>_xlfn.xlookup(tbl_MTG_Set[[#This Row],[Type Name]], tbl_MTG_Set_Type[Set Type], tbl_MTG_Set_Type[Heavy Printing Window Month End], "(Set Type not found)", 0, 1)</f>
        <v/>
      </c>
      <c r="R715" s="28">
        <f>tbl_MTG_Set[[#This Row],[Released On]]+tbl_MTG_Set[[#This Row],[Heavy Printing Window Month End]]*365.25/12</f>
        <v/>
      </c>
      <c r="S715" s="28">
        <f>AND(NOW()&gt;=tbl_MTG_Set[[#This Row],[Heavy Printing Window Start]], NOW()&lt;=tbl_MTG_Set[[#This Row],[Heavy Printing Window End]])</f>
        <v/>
      </c>
      <c r="T715" s="19">
        <f>_xlfn.xlookup(tbl_MTG_Set[[#This Row],[Type Name]], tbl_MTG_Set_Type[Set Type], tbl_MTG_Set_Type[Sell Window Month Start], "(Set Type not found)", 0, 1)</f>
        <v/>
      </c>
      <c r="U715" s="28">
        <f>tbl_MTG_Set[[#This Row],[Released On]]+tbl_MTG_Set[[#This Row],[Sell Window Month Start]]*365.25/12</f>
        <v/>
      </c>
      <c r="V715" s="19">
        <f>_xlfn.xlookup(tbl_MTG_Set[[#This Row],[Type Name]], tbl_MTG_Set_Type[Set Type], tbl_MTG_Set_Type[Sell Window Month End], "(Set Type not found)", 0, 1)</f>
        <v/>
      </c>
      <c r="W715" s="28">
        <f>tbl_MTG_Set[[#This Row],[Released On]]+tbl_MTG_Set[[#This Row],[Sell Window Month End]]*365.25/12</f>
        <v/>
      </c>
      <c r="X715" s="28">
        <f>AND(NOW()&gt;=tbl_MTG_Set[[#This Row],[Sell Window Start]], NOW()&lt;=tbl_MTG_Set[[#This Row],[Sell Window End]])</f>
        <v/>
      </c>
      <c r="AG715" s="23" t="n"/>
      <c r="AH715" s="23" t="n"/>
      <c r="AJ715" s="23">
        <f t="array" ref="AJ715:AJ715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715" s="23">
        <f t="array" ref="AK715:AK715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715" s="24">
        <f>_xlfn.xlookup(tbl_MTG_Set[[#This Row],[Play Booster Box Product Id]], tbl_Product[Product Id], tbl_Product[Pack Size])</f>
        <v/>
      </c>
      <c r="AM715" s="23">
        <f>(tbl_MTG_Set[[#This Row],[Play Booster Box Cost]]+v_Item_Shipping_Cost_In)/tbl_MTG_Set[[#This Row],[Play Booster Box Size]]</f>
        <v/>
      </c>
      <c r="AN715" s="23" t="n"/>
      <c r="AO715" s="23" t="n"/>
      <c r="AP715" s="23" t="n"/>
      <c r="AQ715" s="23" t="n"/>
      <c r="AT715" s="23">
        <f>tbl_MTG_Set[[#This Row],[Play Booster Sell Price CardMarket]]*tbl_MTG_Set[[#This Row],[Play Booster Expected Market Value]]/tbl_MTG_Set[[#This Row],[Play Boost Sealed Market Value]]</f>
        <v/>
      </c>
    </row>
    <row r="716" ht="15" customHeight="1" s="20">
      <c r="A716" s="19" t="n">
        <v>49</v>
      </c>
      <c r="B716" s="19" t="inlineStr">
        <is>
          <t>Tarkir: Dragonstorm TDM</t>
        </is>
      </c>
      <c r="C716" s="19" t="n">
        <v>427</v>
      </c>
      <c r="D716" s="28" t="n">
        <v>45758</v>
      </c>
      <c r="E716" s="19" t="inlineStr">
        <is>
          <t>Standard Expansion</t>
        </is>
      </c>
      <c r="F716" s="19" t="inlineStr">
        <is>
          <t>en es fr de it pt ja ko ru 汉语 漢語</t>
        </is>
      </c>
      <c r="G716" s="19" t="n">
        <v>50</v>
      </c>
      <c r="H716" s="19">
        <f>MONTH(NOW())+12*YEAR(NOW())-MONTH(tbl_MTG_Set[[#This Row],[Released On]])-12*YEAR(tbl_MTG_Set[[#This Row],[Released On]])</f>
        <v/>
      </c>
      <c r="I716" s="19">
        <f>_xlfn.xlookup(tbl_MTG_Set[[#This Row],[Type Name]], tbl_MTG_Set_Type[Set Type], tbl_MTG_Set_Type[Index], "(Set Type not found)")</f>
        <v/>
      </c>
      <c r="J716" s="19">
        <f>_xlfn.xlookup(tbl_MTG_Set[[#This Row],[Type Name]], tbl_MTG_Set_Type[Set Type], tbl_MTG_Set_Type[Buy Window Month Start], "(Set Type not found)")</f>
        <v/>
      </c>
      <c r="K716" s="28">
        <f>tbl_MTG_Set[[#This Row],[Released On]]+tbl_MTG_Set[[#This Row],[Buy Window Month Start]]*365.25/12</f>
        <v/>
      </c>
      <c r="L716" s="19">
        <f>_xlfn.xlookup(tbl_MTG_Set[[#This Row],[Type Name]], tbl_MTG_Set_Type[Set Type], tbl_MTG_Set_Type[Buy Window Month End], "(Set Type not found)", 0, 1)</f>
        <v/>
      </c>
      <c r="M716" s="28">
        <f>tbl_MTG_Set[[#This Row],[Released On]]+tbl_MTG_Set[[#This Row],[Buy Window Month End]]*365.25/12</f>
        <v/>
      </c>
      <c r="N716" s="28">
        <f>AND(NOW()&gt;=tbl_MTG_Set[[#This Row],[Buy Window Start]], NOW()&lt;=tbl_MTG_Set[[#This Row],[Buy Window End]])</f>
        <v/>
      </c>
      <c r="O716" s="19">
        <f>_xlfn.xlookup(tbl_MTG_Set[[#This Row],[Type Name]], tbl_MTG_Set_Type[Set Type], tbl_MTG_Set_Type[Heavy Printing Window Month Start], "(Set Type not found)", 0, 1)</f>
        <v/>
      </c>
      <c r="P716" s="28">
        <f>tbl_MTG_Set[[#This Row],[Released On]]+tbl_MTG_Set[[#This Row],[Heavy Printing Window Month Start]]*365.25/12</f>
        <v/>
      </c>
      <c r="Q716" s="19">
        <f>_xlfn.xlookup(tbl_MTG_Set[[#This Row],[Type Name]], tbl_MTG_Set_Type[Set Type], tbl_MTG_Set_Type[Heavy Printing Window Month End], "(Set Type not found)", 0, 1)</f>
        <v/>
      </c>
      <c r="R716" s="28">
        <f>tbl_MTG_Set[[#This Row],[Released On]]+tbl_MTG_Set[[#This Row],[Heavy Printing Window Month End]]*365.25/12</f>
        <v/>
      </c>
      <c r="S716" s="28">
        <f>AND(NOW()&gt;=tbl_MTG_Set[[#This Row],[Heavy Printing Window Start]], NOW()&lt;=tbl_MTG_Set[[#This Row],[Heavy Printing Window End]])</f>
        <v/>
      </c>
      <c r="T716" s="19">
        <f>_xlfn.xlookup(tbl_MTG_Set[[#This Row],[Type Name]], tbl_MTG_Set_Type[Set Type], tbl_MTG_Set_Type[Sell Window Month Start], "(Set Type not found)", 0, 1)</f>
        <v/>
      </c>
      <c r="U716" s="28">
        <f>tbl_MTG_Set[[#This Row],[Released On]]+tbl_MTG_Set[[#This Row],[Sell Window Month Start]]*365.25/12</f>
        <v/>
      </c>
      <c r="V716" s="19">
        <f>_xlfn.xlookup(tbl_MTG_Set[[#This Row],[Type Name]], tbl_MTG_Set_Type[Set Type], tbl_MTG_Set_Type[Sell Window Month End], "(Set Type not found)", 0, 1)</f>
        <v/>
      </c>
      <c r="W716" s="28">
        <f>tbl_MTG_Set[[#This Row],[Released On]]+tbl_MTG_Set[[#This Row],[Sell Window Month End]]*365.25/12</f>
        <v/>
      </c>
      <c r="X716" s="28">
        <f>AND(NOW()&gt;=tbl_MTG_Set[[#This Row],[Sell Window Start]], NOW()&lt;=tbl_MTG_Set[[#This Row],[Sell Window End]])</f>
        <v/>
      </c>
      <c r="Y716" s="23" t="n">
        <v>103</v>
      </c>
      <c r="Z716" s="23" t="n">
        <v>107</v>
      </c>
      <c r="AD716" s="23">
        <f>(Y716+ 96/20)/30</f>
        <v/>
      </c>
      <c r="AE716" s="23">
        <f>(Z716+ 96/20)/30</f>
        <v/>
      </c>
      <c r="AG716" s="23" t="n"/>
      <c r="AH716" s="23" t="n"/>
      <c r="AI716" s="24" t="n">
        <v>42</v>
      </c>
      <c r="AJ716" s="23">
        <f t="array" ref="AJ716:AJ716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716" s="23">
        <f t="array" ref="AK716:AK716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716" s="24">
        <f>_xlfn.xlookup(tbl_MTG_Set[[#This Row],[Play Booster Box Product Id]], tbl_Product[Product Id], tbl_Product[Pack Size])</f>
        <v/>
      </c>
      <c r="AM716" s="23">
        <f>(tbl_MTG_Set[[#This Row],[Play Booster Box Cost]]+v_Item_Shipping_Cost_In)/tbl_MTG_Set[[#This Row],[Play Booster Box Size]]</f>
        <v/>
      </c>
      <c r="AN716" s="23" t="n">
        <v>3.69</v>
      </c>
      <c r="AO716" s="23" t="n">
        <v>5.5</v>
      </c>
      <c r="AP716" s="23">
        <f>IF(ISERROR(tbl_MTG_Set[[#This Row],[Play Booster Sell Price CardMarket]]-tbl_MTG_Set[[#This Row],[Play Booster Cost]]-v_Item_Shipping_Cost_Out), -999, tbl_MTG_Set[[#This Row],[Play Booster Sell Price CardMarket]]-tbl_MTG_Set[[#This Row],[Play Booster Cost]]-v_Item_Shipping_Cost_Out)</f>
        <v/>
      </c>
      <c r="AQ716" s="19" t="inlineStr">
        <is>
          <t>https://www.mtgstocks.com/sets/2229-tarkir-dragonstorm#ev</t>
        </is>
      </c>
      <c r="AT716" s="23">
        <f>tbl_MTG_Set[[#This Row],[Play Booster Sell Price CardMarket]]*tbl_MTG_Set[[#This Row],[Play Booster Expected Market Value]]/tbl_MTG_Set[[#This Row],[Play Boost Sealed Market Value]]</f>
        <v/>
      </c>
    </row>
    <row r="717" ht="15" customHeight="1" s="20">
      <c r="A717" s="19" t="n">
        <v>577</v>
      </c>
      <c r="B717" s="19" t="inlineStr">
        <is>
          <t>Oath of the Gatewatch Promos POGW</t>
        </is>
      </c>
      <c r="C717" s="19" t="n">
        <v>65</v>
      </c>
      <c r="D717" s="28" t="n">
        <v>42391</v>
      </c>
      <c r="E717" s="19" t="inlineStr">
        <is>
          <t>Standard Expansion</t>
        </is>
      </c>
      <c r="F717" s="19" t="inlineStr">
        <is>
          <t>en es fr de it pt ja ko ru 汉语 漢語</t>
        </is>
      </c>
      <c r="G717" s="19" t="n">
        <v>1100</v>
      </c>
      <c r="H717" s="19">
        <f>MONTH(NOW())+12*YEAR(NOW())-MONTH(tbl_MTG_Set[[#This Row],[Released On]])-12*YEAR(tbl_MTG_Set[[#This Row],[Released On]])</f>
        <v/>
      </c>
      <c r="I717" s="19">
        <f>_xlfn.xlookup(tbl_MTG_Set[[#This Row],[Type Name]], tbl_MTG_Set_Type[Set Type], tbl_MTG_Set_Type[Index], "(Set Type not found)")</f>
        <v/>
      </c>
      <c r="J717" s="19">
        <f>_xlfn.xlookup(tbl_MTG_Set[[#This Row],[Type Name]], tbl_MTG_Set_Type[Set Type], tbl_MTG_Set_Type[Buy Window Month Start], "(Set Type not found)")</f>
        <v/>
      </c>
      <c r="K717" s="28">
        <f>tbl_MTG_Set[[#This Row],[Released On]]+tbl_MTG_Set[[#This Row],[Buy Window Month Start]]*365.25/12</f>
        <v/>
      </c>
      <c r="L717" s="19">
        <f>_xlfn.xlookup(tbl_MTG_Set[[#This Row],[Type Name]], tbl_MTG_Set_Type[Set Type], tbl_MTG_Set_Type[Buy Window Month End], "(Set Type not found)", 0, 1)</f>
        <v/>
      </c>
      <c r="M717" s="28">
        <f>tbl_MTG_Set[[#This Row],[Released On]]+tbl_MTG_Set[[#This Row],[Buy Window Month End]]*365.25/12</f>
        <v/>
      </c>
      <c r="N717" s="28">
        <f>AND(NOW()&gt;=tbl_MTG_Set[[#This Row],[Buy Window Start]], NOW()&lt;=tbl_MTG_Set[[#This Row],[Buy Window End]])</f>
        <v/>
      </c>
      <c r="O717" s="19">
        <f>_xlfn.xlookup(tbl_MTG_Set[[#This Row],[Type Name]], tbl_MTG_Set_Type[Set Type], tbl_MTG_Set_Type[Heavy Printing Window Month Start], "(Set Type not found)", 0, 1)</f>
        <v/>
      </c>
      <c r="P717" s="28">
        <f>tbl_MTG_Set[[#This Row],[Released On]]+tbl_MTG_Set[[#This Row],[Heavy Printing Window Month Start]]*365.25/12</f>
        <v/>
      </c>
      <c r="Q717" s="19">
        <f>_xlfn.xlookup(tbl_MTG_Set[[#This Row],[Type Name]], tbl_MTG_Set_Type[Set Type], tbl_MTG_Set_Type[Heavy Printing Window Month End], "(Set Type not found)", 0, 1)</f>
        <v/>
      </c>
      <c r="R717" s="28">
        <f>tbl_MTG_Set[[#This Row],[Released On]]+tbl_MTG_Set[[#This Row],[Heavy Printing Window Month End]]*365.25/12</f>
        <v/>
      </c>
      <c r="S717" s="28">
        <f>AND(NOW()&gt;=tbl_MTG_Set[[#This Row],[Heavy Printing Window Start]], NOW()&lt;=tbl_MTG_Set[[#This Row],[Heavy Printing Window End]])</f>
        <v/>
      </c>
      <c r="T717" s="19">
        <f>_xlfn.xlookup(tbl_MTG_Set[[#This Row],[Type Name]], tbl_MTG_Set_Type[Set Type], tbl_MTG_Set_Type[Sell Window Month Start], "(Set Type not found)", 0, 1)</f>
        <v/>
      </c>
      <c r="U717" s="28">
        <f>tbl_MTG_Set[[#This Row],[Released On]]+tbl_MTG_Set[[#This Row],[Sell Window Month Start]]*365.25/12</f>
        <v/>
      </c>
      <c r="V717" s="19">
        <f>_xlfn.xlookup(tbl_MTG_Set[[#This Row],[Type Name]], tbl_MTG_Set_Type[Set Type], tbl_MTG_Set_Type[Sell Window Month End], "(Set Type not found)", 0, 1)</f>
        <v/>
      </c>
      <c r="W717" s="28">
        <f>tbl_MTG_Set[[#This Row],[Released On]]+tbl_MTG_Set[[#This Row],[Sell Window Month End]]*365.25/12</f>
        <v/>
      </c>
      <c r="X717" s="28">
        <f>AND(NOW()&gt;=tbl_MTG_Set[[#This Row],[Sell Window Start]], NOW()&lt;=tbl_MTG_Set[[#This Row],[Sell Window End]])</f>
        <v/>
      </c>
      <c r="AG717" s="23" t="n"/>
      <c r="AH717" s="23" t="n"/>
      <c r="AJ717" s="23">
        <f t="array" ref="AJ717:AJ717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717" s="23">
        <f t="array" ref="AK717:AK717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717" s="24">
        <f>_xlfn.xlookup(tbl_MTG_Set[[#This Row],[Play Booster Box Product Id]], tbl_Product[Product Id], tbl_Product[Pack Size])</f>
        <v/>
      </c>
      <c r="AM717" s="23">
        <f>(tbl_MTG_Set[[#This Row],[Play Booster Box Cost]]+v_Item_Shipping_Cost_In)/tbl_MTG_Set[[#This Row],[Play Booster Box Size]]</f>
        <v/>
      </c>
      <c r="AN717" s="23" t="n"/>
      <c r="AO717" s="23" t="n"/>
      <c r="AP717" s="23" t="n"/>
      <c r="AQ717" s="23" t="n"/>
      <c r="AT717" s="23">
        <f>tbl_MTG_Set[[#This Row],[Play Booster Sell Price CardMarket]]*tbl_MTG_Set[[#This Row],[Play Booster Expected Market Value]]/tbl_MTG_Set[[#This Row],[Play Boost Sealed Market Value]]</f>
        <v/>
      </c>
    </row>
    <row r="718" ht="15" customHeight="1" s="20">
      <c r="A718" s="19" t="n">
        <v>578</v>
      </c>
      <c r="B718" s="19" t="inlineStr">
        <is>
          <t>Oath of the Gatewatch Tokens TOGW</t>
        </is>
      </c>
      <c r="C718" s="19" t="n">
        <v>11</v>
      </c>
      <c r="D718" s="28" t="n">
        <v>42391</v>
      </c>
      <c r="E718" s="19" t="inlineStr">
        <is>
          <t>Standard Expansion</t>
        </is>
      </c>
      <c r="F718" s="19" t="inlineStr">
        <is>
          <t>en es fr de it pt ja ko ru 汉语 漢語</t>
        </is>
      </c>
      <c r="G718" s="19" t="n">
        <v>1102</v>
      </c>
      <c r="H718" s="19">
        <f>MONTH(NOW())+12*YEAR(NOW())-MONTH(tbl_MTG_Set[[#This Row],[Released On]])-12*YEAR(tbl_MTG_Set[[#This Row],[Released On]])</f>
        <v/>
      </c>
      <c r="I718" s="19">
        <f>_xlfn.xlookup(tbl_MTG_Set[[#This Row],[Type Name]], tbl_MTG_Set_Type[Set Type], tbl_MTG_Set_Type[Index], "(Set Type not found)")</f>
        <v/>
      </c>
      <c r="J718" s="19">
        <f>_xlfn.xlookup(tbl_MTG_Set[[#This Row],[Type Name]], tbl_MTG_Set_Type[Set Type], tbl_MTG_Set_Type[Buy Window Month Start], "(Set Type not found)")</f>
        <v/>
      </c>
      <c r="K718" s="28">
        <f>tbl_MTG_Set[[#This Row],[Released On]]+tbl_MTG_Set[[#This Row],[Buy Window Month Start]]*365.25/12</f>
        <v/>
      </c>
      <c r="L718" s="19">
        <f>_xlfn.xlookup(tbl_MTG_Set[[#This Row],[Type Name]], tbl_MTG_Set_Type[Set Type], tbl_MTG_Set_Type[Buy Window Month End], "(Set Type not found)", 0, 1)</f>
        <v/>
      </c>
      <c r="M718" s="28">
        <f>tbl_MTG_Set[[#This Row],[Released On]]+tbl_MTG_Set[[#This Row],[Buy Window Month End]]*365.25/12</f>
        <v/>
      </c>
      <c r="N718" s="28">
        <f>AND(NOW()&gt;=tbl_MTG_Set[[#This Row],[Buy Window Start]], NOW()&lt;=tbl_MTG_Set[[#This Row],[Buy Window End]])</f>
        <v/>
      </c>
      <c r="O718" s="19">
        <f>_xlfn.xlookup(tbl_MTG_Set[[#This Row],[Type Name]], tbl_MTG_Set_Type[Set Type], tbl_MTG_Set_Type[Heavy Printing Window Month Start], "(Set Type not found)", 0, 1)</f>
        <v/>
      </c>
      <c r="P718" s="28">
        <f>tbl_MTG_Set[[#This Row],[Released On]]+tbl_MTG_Set[[#This Row],[Heavy Printing Window Month Start]]*365.25/12</f>
        <v/>
      </c>
      <c r="Q718" s="19">
        <f>_xlfn.xlookup(tbl_MTG_Set[[#This Row],[Type Name]], tbl_MTG_Set_Type[Set Type], tbl_MTG_Set_Type[Heavy Printing Window Month End], "(Set Type not found)", 0, 1)</f>
        <v/>
      </c>
      <c r="R718" s="28">
        <f>tbl_MTG_Set[[#This Row],[Released On]]+tbl_MTG_Set[[#This Row],[Heavy Printing Window Month End]]*365.25/12</f>
        <v/>
      </c>
      <c r="S718" s="28">
        <f>AND(NOW()&gt;=tbl_MTG_Set[[#This Row],[Heavy Printing Window Start]], NOW()&lt;=tbl_MTG_Set[[#This Row],[Heavy Printing Window End]])</f>
        <v/>
      </c>
      <c r="T718" s="19">
        <f>_xlfn.xlookup(tbl_MTG_Set[[#This Row],[Type Name]], tbl_MTG_Set_Type[Set Type], tbl_MTG_Set_Type[Sell Window Month Start], "(Set Type not found)", 0, 1)</f>
        <v/>
      </c>
      <c r="U718" s="28">
        <f>tbl_MTG_Set[[#This Row],[Released On]]+tbl_MTG_Set[[#This Row],[Sell Window Month Start]]*365.25/12</f>
        <v/>
      </c>
      <c r="V718" s="19">
        <f>_xlfn.xlookup(tbl_MTG_Set[[#This Row],[Type Name]], tbl_MTG_Set_Type[Set Type], tbl_MTG_Set_Type[Sell Window Month End], "(Set Type not found)", 0, 1)</f>
        <v/>
      </c>
      <c r="W718" s="28">
        <f>tbl_MTG_Set[[#This Row],[Released On]]+tbl_MTG_Set[[#This Row],[Sell Window Month End]]*365.25/12</f>
        <v/>
      </c>
      <c r="X718" s="28">
        <f>AND(NOW()&gt;=tbl_MTG_Set[[#This Row],[Sell Window Start]], NOW()&lt;=tbl_MTG_Set[[#This Row],[Sell Window End]])</f>
        <v/>
      </c>
      <c r="AG718" s="23" t="n"/>
      <c r="AH718" s="23" t="n"/>
      <c r="AJ718" s="23">
        <f t="array" ref="AJ718:AJ718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718" s="23">
        <f t="array" ref="AK718:AK718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718" s="24">
        <f>_xlfn.xlookup(tbl_MTG_Set[[#This Row],[Play Booster Box Product Id]], tbl_Product[Product Id], tbl_Product[Pack Size])</f>
        <v/>
      </c>
      <c r="AM718" s="23">
        <f>(tbl_MTG_Set[[#This Row],[Play Booster Box Cost]]+v_Item_Shipping_Cost_In)/tbl_MTG_Set[[#This Row],[Play Booster Box Size]]</f>
        <v/>
      </c>
      <c r="AN718" s="23" t="n"/>
      <c r="AO718" s="23" t="n"/>
      <c r="AP718" s="23" t="n"/>
      <c r="AQ718" s="23" t="n"/>
      <c r="AT718" s="23">
        <f>tbl_MTG_Set[[#This Row],[Play Booster Sell Price CardMarket]]*tbl_MTG_Set[[#This Row],[Play Booster Expected Market Value]]/tbl_MTG_Set[[#This Row],[Play Boost Sealed Market Value]]</f>
        <v/>
      </c>
    </row>
    <row r="719" ht="15" customHeight="1" s="20">
      <c r="A719" s="19" t="n">
        <v>920</v>
      </c>
      <c r="B719" s="19" t="inlineStr">
        <is>
          <t>Odyssey ODY</t>
        </is>
      </c>
      <c r="C719" s="19" t="n">
        <v>353</v>
      </c>
      <c r="D719" s="28" t="n">
        <v>37165</v>
      </c>
      <c r="F719" s="19" t="inlineStr">
        <is>
          <t>en es fr de it pt ja ko ru 汉语 漢語</t>
        </is>
      </c>
      <c r="G719" s="19" t="n">
        <v>1786</v>
      </c>
      <c r="H719" s="19">
        <f>MONTH(NOW())+12*YEAR(NOW())-MONTH(tbl_MTG_Set[[#This Row],[Released On]])-12*YEAR(tbl_MTG_Set[[#This Row],[Released On]])</f>
        <v/>
      </c>
      <c r="I719" s="19">
        <f>_xlfn.xlookup(tbl_MTG_Set[[#This Row],[Type Name]], tbl_MTG_Set_Type[Set Type], tbl_MTG_Set_Type[Index], "(Set Type not found)")</f>
        <v/>
      </c>
      <c r="J719" s="19">
        <f>_xlfn.xlookup(tbl_MTG_Set[[#This Row],[Type Name]], tbl_MTG_Set_Type[Set Type], tbl_MTG_Set_Type[Buy Window Month Start], "(Set Type not found)")</f>
        <v/>
      </c>
      <c r="K719" s="28">
        <f>tbl_MTG_Set[[#This Row],[Released On]]+tbl_MTG_Set[[#This Row],[Buy Window Month Start]]*365.25/12</f>
        <v/>
      </c>
      <c r="L719" s="19">
        <f>_xlfn.xlookup(tbl_MTG_Set[[#This Row],[Type Name]], tbl_MTG_Set_Type[Set Type], tbl_MTG_Set_Type[Buy Window Month End], "(Set Type not found)", 0, 1)</f>
        <v/>
      </c>
      <c r="M719" s="28">
        <f>tbl_MTG_Set[[#This Row],[Released On]]+tbl_MTG_Set[[#This Row],[Buy Window Month End]]*365.25/12</f>
        <v/>
      </c>
      <c r="N719" s="28">
        <f>AND(NOW()&gt;=tbl_MTG_Set[[#This Row],[Buy Window Start]], NOW()&lt;=tbl_MTG_Set[[#This Row],[Buy Window End]])</f>
        <v/>
      </c>
      <c r="O719" s="19">
        <f>_xlfn.xlookup(tbl_MTG_Set[[#This Row],[Type Name]], tbl_MTG_Set_Type[Set Type], tbl_MTG_Set_Type[Heavy Printing Window Month Start], "(Set Type not found)", 0, 1)</f>
        <v/>
      </c>
      <c r="P719" s="28">
        <f>tbl_MTG_Set[[#This Row],[Released On]]+tbl_MTG_Set[[#This Row],[Heavy Printing Window Month Start]]*365.25/12</f>
        <v/>
      </c>
      <c r="Q719" s="19">
        <f>_xlfn.xlookup(tbl_MTG_Set[[#This Row],[Type Name]], tbl_MTG_Set_Type[Set Type], tbl_MTG_Set_Type[Heavy Printing Window Month End], "(Set Type not found)", 0, 1)</f>
        <v/>
      </c>
      <c r="R719" s="28">
        <f>tbl_MTG_Set[[#This Row],[Released On]]+tbl_MTG_Set[[#This Row],[Heavy Printing Window Month End]]*365.25/12</f>
        <v/>
      </c>
      <c r="S719" s="28">
        <f>AND(NOW()&gt;=tbl_MTG_Set[[#This Row],[Heavy Printing Window Start]], NOW()&lt;=tbl_MTG_Set[[#This Row],[Heavy Printing Window End]])</f>
        <v/>
      </c>
      <c r="T719" s="19">
        <f>_xlfn.xlookup(tbl_MTG_Set[[#This Row],[Type Name]], tbl_MTG_Set_Type[Set Type], tbl_MTG_Set_Type[Sell Window Month Start], "(Set Type not found)", 0, 1)</f>
        <v/>
      </c>
      <c r="U719" s="28">
        <f>tbl_MTG_Set[[#This Row],[Released On]]+tbl_MTG_Set[[#This Row],[Sell Window Month Start]]*365.25/12</f>
        <v/>
      </c>
      <c r="V719" s="19">
        <f>_xlfn.xlookup(tbl_MTG_Set[[#This Row],[Type Name]], tbl_MTG_Set_Type[Set Type], tbl_MTG_Set_Type[Sell Window Month End], "(Set Type not found)", 0, 1)</f>
        <v/>
      </c>
      <c r="W719" s="28">
        <f>tbl_MTG_Set[[#This Row],[Released On]]+tbl_MTG_Set[[#This Row],[Sell Window Month End]]*365.25/12</f>
        <v/>
      </c>
      <c r="X719" s="28">
        <f>AND(NOW()&gt;=tbl_MTG_Set[[#This Row],[Sell Window Start]], NOW()&lt;=tbl_MTG_Set[[#This Row],[Sell Window End]])</f>
        <v/>
      </c>
      <c r="AG719" s="23" t="n"/>
      <c r="AH719" s="23" t="n"/>
      <c r="AJ719" s="23">
        <f t="array" ref="AJ719:AJ719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719" s="23">
        <f t="array" ref="AK719:AK719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719" s="24">
        <f>_xlfn.xlookup(tbl_MTG_Set[[#This Row],[Play Booster Box Product Id]], tbl_Product[Product Id], tbl_Product[Pack Size])</f>
        <v/>
      </c>
      <c r="AM719" s="23">
        <f>(tbl_MTG_Set[[#This Row],[Play Booster Box Cost]]+v_Item_Shipping_Cost_In)/tbl_MTG_Set[[#This Row],[Play Booster Box Size]]</f>
        <v/>
      </c>
      <c r="AN719" s="23" t="n"/>
      <c r="AO719" s="23" t="n"/>
      <c r="AP719" s="23" t="n"/>
      <c r="AQ719" s="23" t="n"/>
      <c r="AT719" s="23">
        <f>tbl_MTG_Set[[#This Row],[Play Booster Sell Price CardMarket]]*tbl_MTG_Set[[#This Row],[Play Booster Expected Market Value]]/tbl_MTG_Set[[#This Row],[Play Boost Sealed Market Value]]</f>
        <v/>
      </c>
    </row>
    <row r="720" ht="15" customHeight="1" s="20">
      <c r="A720" s="19" t="n">
        <v>921</v>
      </c>
      <c r="B720" s="19" t="inlineStr">
        <is>
          <t>Odyssey Promos PODY</t>
        </is>
      </c>
      <c r="C720" s="19" t="n">
        <v>1</v>
      </c>
      <c r="D720" s="28" t="n">
        <v>37165</v>
      </c>
      <c r="F720" s="19" t="inlineStr">
        <is>
          <t>en es fr de it pt ja ko ru 汉语 漢語</t>
        </is>
      </c>
      <c r="G720" s="19" t="n">
        <v>1788</v>
      </c>
      <c r="H720" s="19">
        <f>MONTH(NOW())+12*YEAR(NOW())-MONTH(tbl_MTG_Set[[#This Row],[Released On]])-12*YEAR(tbl_MTG_Set[[#This Row],[Released On]])</f>
        <v/>
      </c>
      <c r="I720" s="19">
        <f>_xlfn.xlookup(tbl_MTG_Set[[#This Row],[Type Name]], tbl_MTG_Set_Type[Set Type], tbl_MTG_Set_Type[Index], "(Set Type not found)")</f>
        <v/>
      </c>
      <c r="J720" s="19">
        <f>_xlfn.xlookup(tbl_MTG_Set[[#This Row],[Type Name]], tbl_MTG_Set_Type[Set Type], tbl_MTG_Set_Type[Buy Window Month Start], "(Set Type not found)")</f>
        <v/>
      </c>
      <c r="K720" s="28">
        <f>tbl_MTG_Set[[#This Row],[Released On]]+tbl_MTG_Set[[#This Row],[Buy Window Month Start]]*365.25/12</f>
        <v/>
      </c>
      <c r="L720" s="19">
        <f>_xlfn.xlookup(tbl_MTG_Set[[#This Row],[Type Name]], tbl_MTG_Set_Type[Set Type], tbl_MTG_Set_Type[Buy Window Month End], "(Set Type not found)", 0, 1)</f>
        <v/>
      </c>
      <c r="M720" s="28">
        <f>tbl_MTG_Set[[#This Row],[Released On]]+tbl_MTG_Set[[#This Row],[Buy Window Month End]]*365.25/12</f>
        <v/>
      </c>
      <c r="N720" s="28">
        <f>AND(NOW()&gt;=tbl_MTG_Set[[#This Row],[Buy Window Start]], NOW()&lt;=tbl_MTG_Set[[#This Row],[Buy Window End]])</f>
        <v/>
      </c>
      <c r="O720" s="19">
        <f>_xlfn.xlookup(tbl_MTG_Set[[#This Row],[Type Name]], tbl_MTG_Set_Type[Set Type], tbl_MTG_Set_Type[Heavy Printing Window Month Start], "(Set Type not found)", 0, 1)</f>
        <v/>
      </c>
      <c r="P720" s="28">
        <f>tbl_MTG_Set[[#This Row],[Released On]]+tbl_MTG_Set[[#This Row],[Heavy Printing Window Month Start]]*365.25/12</f>
        <v/>
      </c>
      <c r="Q720" s="19">
        <f>_xlfn.xlookup(tbl_MTG_Set[[#This Row],[Type Name]], tbl_MTG_Set_Type[Set Type], tbl_MTG_Set_Type[Heavy Printing Window Month End], "(Set Type not found)", 0, 1)</f>
        <v/>
      </c>
      <c r="R720" s="28">
        <f>tbl_MTG_Set[[#This Row],[Released On]]+tbl_MTG_Set[[#This Row],[Heavy Printing Window Month End]]*365.25/12</f>
        <v/>
      </c>
      <c r="S720" s="28">
        <f>AND(NOW()&gt;=tbl_MTG_Set[[#This Row],[Heavy Printing Window Start]], NOW()&lt;=tbl_MTG_Set[[#This Row],[Heavy Printing Window End]])</f>
        <v/>
      </c>
      <c r="T720" s="19">
        <f>_xlfn.xlookup(tbl_MTG_Set[[#This Row],[Type Name]], tbl_MTG_Set_Type[Set Type], tbl_MTG_Set_Type[Sell Window Month Start], "(Set Type not found)", 0, 1)</f>
        <v/>
      </c>
      <c r="U720" s="28">
        <f>tbl_MTG_Set[[#This Row],[Released On]]+tbl_MTG_Set[[#This Row],[Sell Window Month Start]]*365.25/12</f>
        <v/>
      </c>
      <c r="V720" s="19">
        <f>_xlfn.xlookup(tbl_MTG_Set[[#This Row],[Type Name]], tbl_MTG_Set_Type[Set Type], tbl_MTG_Set_Type[Sell Window Month End], "(Set Type not found)", 0, 1)</f>
        <v/>
      </c>
      <c r="W720" s="28">
        <f>tbl_MTG_Set[[#This Row],[Released On]]+tbl_MTG_Set[[#This Row],[Sell Window Month End]]*365.25/12</f>
        <v/>
      </c>
      <c r="X720" s="28">
        <f>AND(NOW()&gt;=tbl_MTG_Set[[#This Row],[Sell Window Start]], NOW()&lt;=tbl_MTG_Set[[#This Row],[Sell Window End]])</f>
        <v/>
      </c>
      <c r="AG720" s="23" t="n"/>
      <c r="AH720" s="23" t="n"/>
      <c r="AJ720" s="23">
        <f t="array" ref="AJ720:AJ720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720" s="23">
        <f t="array" ref="AK720:AK720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720" s="24">
        <f>_xlfn.xlookup(tbl_MTG_Set[[#This Row],[Play Booster Box Product Id]], tbl_Product[Product Id], tbl_Product[Pack Size])</f>
        <v/>
      </c>
      <c r="AM720" s="23">
        <f>(tbl_MTG_Set[[#This Row],[Play Booster Box Cost]]+v_Item_Shipping_Cost_In)/tbl_MTG_Set[[#This Row],[Play Booster Box Size]]</f>
        <v/>
      </c>
      <c r="AN720" s="23" t="n"/>
      <c r="AO720" s="23" t="n"/>
      <c r="AP720" s="23" t="n"/>
      <c r="AQ720" s="23" t="n"/>
      <c r="AT720" s="23">
        <f>tbl_MTG_Set[[#This Row],[Play Booster Sell Price CardMarket]]*tbl_MTG_Set[[#This Row],[Play Booster Expected Market Value]]/tbl_MTG_Set[[#This Row],[Play Boost Sealed Market Value]]</f>
        <v/>
      </c>
    </row>
    <row r="721" ht="15" customHeight="1" s="20">
      <c r="A721" s="19" t="n">
        <v>207</v>
      </c>
      <c r="B721" s="19" t="inlineStr">
        <is>
          <t>ONE Japanese Promo Tokens WONE</t>
        </is>
      </c>
      <c r="C721" s="19" t="n">
        <v>6</v>
      </c>
      <c r="D721" s="28" t="n">
        <v>44953</v>
      </c>
      <c r="E721" s="19" t="inlineStr">
        <is>
          <t>Standard Expansion</t>
        </is>
      </c>
      <c r="F721" s="19" t="inlineStr">
        <is>
          <t>en es fr de it pt ja ko ru 汉语 漢語</t>
        </is>
      </c>
      <c r="G721" s="19" t="n">
        <v>360</v>
      </c>
      <c r="H721" s="19">
        <f>MONTH(NOW())+12*YEAR(NOW())-MONTH(tbl_MTG_Set[[#This Row],[Released On]])-12*YEAR(tbl_MTG_Set[[#This Row],[Released On]])</f>
        <v/>
      </c>
      <c r="I721" s="19">
        <f>_xlfn.xlookup(tbl_MTG_Set[[#This Row],[Type Name]], tbl_MTG_Set_Type[Set Type], tbl_MTG_Set_Type[Index], "(Set Type not found)")</f>
        <v/>
      </c>
      <c r="J721" s="19">
        <f>_xlfn.xlookup(tbl_MTG_Set[[#This Row],[Type Name]], tbl_MTG_Set_Type[Set Type], tbl_MTG_Set_Type[Buy Window Month Start], "(Set Type not found)")</f>
        <v/>
      </c>
      <c r="K721" s="28">
        <f>tbl_MTG_Set[[#This Row],[Released On]]+tbl_MTG_Set[[#This Row],[Buy Window Month Start]]*365.25/12</f>
        <v/>
      </c>
      <c r="L721" s="19">
        <f>_xlfn.xlookup(tbl_MTG_Set[[#This Row],[Type Name]], tbl_MTG_Set_Type[Set Type], tbl_MTG_Set_Type[Buy Window Month End], "(Set Type not found)", 0, 1)</f>
        <v/>
      </c>
      <c r="M721" s="28">
        <f>tbl_MTG_Set[[#This Row],[Released On]]+tbl_MTG_Set[[#This Row],[Buy Window Month End]]*365.25/12</f>
        <v/>
      </c>
      <c r="N721" s="28">
        <f>AND(NOW()&gt;=tbl_MTG_Set[[#This Row],[Buy Window Start]], NOW()&lt;=tbl_MTG_Set[[#This Row],[Buy Window End]])</f>
        <v/>
      </c>
      <c r="O721" s="19">
        <f>_xlfn.xlookup(tbl_MTG_Set[[#This Row],[Type Name]], tbl_MTG_Set_Type[Set Type], tbl_MTG_Set_Type[Heavy Printing Window Month Start], "(Set Type not found)", 0, 1)</f>
        <v/>
      </c>
      <c r="P721" s="28">
        <f>tbl_MTG_Set[[#This Row],[Released On]]+tbl_MTG_Set[[#This Row],[Heavy Printing Window Month Start]]*365.25/12</f>
        <v/>
      </c>
      <c r="Q721" s="19">
        <f>_xlfn.xlookup(tbl_MTG_Set[[#This Row],[Type Name]], tbl_MTG_Set_Type[Set Type], tbl_MTG_Set_Type[Heavy Printing Window Month End], "(Set Type not found)", 0, 1)</f>
        <v/>
      </c>
      <c r="R721" s="28">
        <f>tbl_MTG_Set[[#This Row],[Released On]]+tbl_MTG_Set[[#This Row],[Heavy Printing Window Month End]]*365.25/12</f>
        <v/>
      </c>
      <c r="S721" s="28">
        <f>AND(NOW()&gt;=tbl_MTG_Set[[#This Row],[Heavy Printing Window Start]], NOW()&lt;=tbl_MTG_Set[[#This Row],[Heavy Printing Window End]])</f>
        <v/>
      </c>
      <c r="T721" s="19">
        <f>_xlfn.xlookup(tbl_MTG_Set[[#This Row],[Type Name]], tbl_MTG_Set_Type[Set Type], tbl_MTG_Set_Type[Sell Window Month Start], "(Set Type not found)", 0, 1)</f>
        <v/>
      </c>
      <c r="U721" s="28">
        <f>tbl_MTG_Set[[#This Row],[Released On]]+tbl_MTG_Set[[#This Row],[Sell Window Month Start]]*365.25/12</f>
        <v/>
      </c>
      <c r="V721" s="19">
        <f>_xlfn.xlookup(tbl_MTG_Set[[#This Row],[Type Name]], tbl_MTG_Set_Type[Set Type], tbl_MTG_Set_Type[Sell Window Month End], "(Set Type not found)", 0, 1)</f>
        <v/>
      </c>
      <c r="W721" s="28">
        <f>tbl_MTG_Set[[#This Row],[Released On]]+tbl_MTG_Set[[#This Row],[Sell Window Month End]]*365.25/12</f>
        <v/>
      </c>
      <c r="X721" s="28">
        <f>AND(NOW()&gt;=tbl_MTG_Set[[#This Row],[Sell Window Start]], NOW()&lt;=tbl_MTG_Set[[#This Row],[Sell Window End]])</f>
        <v/>
      </c>
      <c r="AG721" s="23" t="n"/>
      <c r="AH721" s="23" t="n"/>
      <c r="AJ721" s="23">
        <f t="array" ref="AJ721:AJ721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721" s="23">
        <f t="array" ref="AK721:AK721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721" s="24">
        <f>_xlfn.xlookup(tbl_MTG_Set[[#This Row],[Play Booster Box Product Id]], tbl_Product[Product Id], tbl_Product[Pack Size])</f>
        <v/>
      </c>
      <c r="AM721" s="23">
        <f>(tbl_MTG_Set[[#This Row],[Play Booster Box Cost]]+v_Item_Shipping_Cost_In)/tbl_MTG_Set[[#This Row],[Play Booster Box Size]]</f>
        <v/>
      </c>
      <c r="AN721" s="23" t="n"/>
      <c r="AO721" s="23" t="n"/>
      <c r="AP721" s="23" t="n"/>
      <c r="AQ721" s="23" t="n"/>
      <c r="AT721" s="23">
        <f>tbl_MTG_Set[[#This Row],[Play Booster Sell Price CardMarket]]*tbl_MTG_Set[[#This Row],[Play Booster Expected Market Value]]/tbl_MTG_Set[[#This Row],[Play Boost Sealed Market Value]]</f>
        <v/>
      </c>
    </row>
    <row r="722" ht="15" customHeight="1" s="20">
      <c r="A722" s="19" t="n">
        <v>907</v>
      </c>
      <c r="B722" s="19" t="inlineStr">
        <is>
          <t>Onslaught ONS</t>
        </is>
      </c>
      <c r="C722" s="19" t="n">
        <v>351</v>
      </c>
      <c r="D722" s="28" t="n">
        <v>37536</v>
      </c>
      <c r="F722" s="19" t="inlineStr">
        <is>
          <t>en es fr de it pt ja ko ru 汉语 漢語</t>
        </is>
      </c>
      <c r="G722" s="19" t="n">
        <v>1760</v>
      </c>
      <c r="H722" s="19">
        <f>MONTH(NOW())+12*YEAR(NOW())-MONTH(tbl_MTG_Set[[#This Row],[Released On]])-12*YEAR(tbl_MTG_Set[[#This Row],[Released On]])</f>
        <v/>
      </c>
      <c r="I722" s="19">
        <f>_xlfn.xlookup(tbl_MTG_Set[[#This Row],[Type Name]], tbl_MTG_Set_Type[Set Type], tbl_MTG_Set_Type[Index], "(Set Type not found)")</f>
        <v/>
      </c>
      <c r="J722" s="19">
        <f>_xlfn.xlookup(tbl_MTG_Set[[#This Row],[Type Name]], tbl_MTG_Set_Type[Set Type], tbl_MTG_Set_Type[Buy Window Month Start], "(Set Type not found)")</f>
        <v/>
      </c>
      <c r="K722" s="28">
        <f>tbl_MTG_Set[[#This Row],[Released On]]+tbl_MTG_Set[[#This Row],[Buy Window Month Start]]*365.25/12</f>
        <v/>
      </c>
      <c r="L722" s="19">
        <f>_xlfn.xlookup(tbl_MTG_Set[[#This Row],[Type Name]], tbl_MTG_Set_Type[Set Type], tbl_MTG_Set_Type[Buy Window Month End], "(Set Type not found)", 0, 1)</f>
        <v/>
      </c>
      <c r="M722" s="28">
        <f>tbl_MTG_Set[[#This Row],[Released On]]+tbl_MTG_Set[[#This Row],[Buy Window Month End]]*365.25/12</f>
        <v/>
      </c>
      <c r="N722" s="28">
        <f>AND(NOW()&gt;=tbl_MTG_Set[[#This Row],[Buy Window Start]], NOW()&lt;=tbl_MTG_Set[[#This Row],[Buy Window End]])</f>
        <v/>
      </c>
      <c r="O722" s="19">
        <f>_xlfn.xlookup(tbl_MTG_Set[[#This Row],[Type Name]], tbl_MTG_Set_Type[Set Type], tbl_MTG_Set_Type[Heavy Printing Window Month Start], "(Set Type not found)", 0, 1)</f>
        <v/>
      </c>
      <c r="P722" s="28">
        <f>tbl_MTG_Set[[#This Row],[Released On]]+tbl_MTG_Set[[#This Row],[Heavy Printing Window Month Start]]*365.25/12</f>
        <v/>
      </c>
      <c r="Q722" s="19">
        <f>_xlfn.xlookup(tbl_MTG_Set[[#This Row],[Type Name]], tbl_MTG_Set_Type[Set Type], tbl_MTG_Set_Type[Heavy Printing Window Month End], "(Set Type not found)", 0, 1)</f>
        <v/>
      </c>
      <c r="R722" s="28">
        <f>tbl_MTG_Set[[#This Row],[Released On]]+tbl_MTG_Set[[#This Row],[Heavy Printing Window Month End]]*365.25/12</f>
        <v/>
      </c>
      <c r="S722" s="28">
        <f>AND(NOW()&gt;=tbl_MTG_Set[[#This Row],[Heavy Printing Window Start]], NOW()&lt;=tbl_MTG_Set[[#This Row],[Heavy Printing Window End]])</f>
        <v/>
      </c>
      <c r="T722" s="19">
        <f>_xlfn.xlookup(tbl_MTG_Set[[#This Row],[Type Name]], tbl_MTG_Set_Type[Set Type], tbl_MTG_Set_Type[Sell Window Month Start], "(Set Type not found)", 0, 1)</f>
        <v/>
      </c>
      <c r="U722" s="28">
        <f>tbl_MTG_Set[[#This Row],[Released On]]+tbl_MTG_Set[[#This Row],[Sell Window Month Start]]*365.25/12</f>
        <v/>
      </c>
      <c r="V722" s="19">
        <f>_xlfn.xlookup(tbl_MTG_Set[[#This Row],[Type Name]], tbl_MTG_Set_Type[Set Type], tbl_MTG_Set_Type[Sell Window Month End], "(Set Type not found)", 0, 1)</f>
        <v/>
      </c>
      <c r="W722" s="28">
        <f>tbl_MTG_Set[[#This Row],[Released On]]+tbl_MTG_Set[[#This Row],[Sell Window Month End]]*365.25/12</f>
        <v/>
      </c>
      <c r="X722" s="28">
        <f>AND(NOW()&gt;=tbl_MTG_Set[[#This Row],[Sell Window Start]], NOW()&lt;=tbl_MTG_Set[[#This Row],[Sell Window End]])</f>
        <v/>
      </c>
      <c r="AG722" s="23" t="n"/>
      <c r="AH722" s="23" t="n"/>
      <c r="AJ722" s="23">
        <f t="array" ref="AJ722:AJ722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722" s="23">
        <f t="array" ref="AK722:AK722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722" s="24">
        <f>_xlfn.xlookup(tbl_MTG_Set[[#This Row],[Play Booster Box Product Id]], tbl_Product[Product Id], tbl_Product[Pack Size])</f>
        <v/>
      </c>
      <c r="AM722" s="23">
        <f>(tbl_MTG_Set[[#This Row],[Play Booster Box Cost]]+v_Item_Shipping_Cost_In)/tbl_MTG_Set[[#This Row],[Play Booster Box Size]]</f>
        <v/>
      </c>
      <c r="AN722" s="23" t="n"/>
      <c r="AO722" s="23" t="n"/>
      <c r="AP722" s="23" t="n"/>
      <c r="AQ722" s="23" t="n"/>
      <c r="AT722" s="23">
        <f>tbl_MTG_Set[[#This Row],[Play Booster Sell Price CardMarket]]*tbl_MTG_Set[[#This Row],[Play Booster Expected Market Value]]/tbl_MTG_Set[[#This Row],[Play Boost Sealed Market Value]]</f>
        <v/>
      </c>
    </row>
    <row r="723" ht="15" customHeight="1" s="20">
      <c r="A723" s="19" t="n">
        <v>908</v>
      </c>
      <c r="B723" s="19" t="inlineStr">
        <is>
          <t>Onslaught Promos PONS</t>
        </is>
      </c>
      <c r="C723" s="19" t="n">
        <v>1</v>
      </c>
      <c r="D723" s="28" t="n">
        <v>37527</v>
      </c>
      <c r="F723" s="19" t="inlineStr">
        <is>
          <t>en es fr de it pt ja ko ru 汉语 漢語</t>
        </is>
      </c>
      <c r="G723" s="19" t="n">
        <v>1762</v>
      </c>
      <c r="H723" s="19">
        <f>MONTH(NOW())+12*YEAR(NOW())-MONTH(tbl_MTG_Set[[#This Row],[Released On]])-12*YEAR(tbl_MTG_Set[[#This Row],[Released On]])</f>
        <v/>
      </c>
      <c r="I723" s="19">
        <f>_xlfn.xlookup(tbl_MTG_Set[[#This Row],[Type Name]], tbl_MTG_Set_Type[Set Type], tbl_MTG_Set_Type[Index], "(Set Type not found)")</f>
        <v/>
      </c>
      <c r="J723" s="19">
        <f>_xlfn.xlookup(tbl_MTG_Set[[#This Row],[Type Name]], tbl_MTG_Set_Type[Set Type], tbl_MTG_Set_Type[Buy Window Month Start], "(Set Type not found)")</f>
        <v/>
      </c>
      <c r="K723" s="28">
        <f>tbl_MTG_Set[[#This Row],[Released On]]+tbl_MTG_Set[[#This Row],[Buy Window Month Start]]*365.25/12</f>
        <v/>
      </c>
      <c r="L723" s="19">
        <f>_xlfn.xlookup(tbl_MTG_Set[[#This Row],[Type Name]], tbl_MTG_Set_Type[Set Type], tbl_MTG_Set_Type[Buy Window Month End], "(Set Type not found)", 0, 1)</f>
        <v/>
      </c>
      <c r="M723" s="28">
        <f>tbl_MTG_Set[[#This Row],[Released On]]+tbl_MTG_Set[[#This Row],[Buy Window Month End]]*365.25/12</f>
        <v/>
      </c>
      <c r="N723" s="28">
        <f>AND(NOW()&gt;=tbl_MTG_Set[[#This Row],[Buy Window Start]], NOW()&lt;=tbl_MTG_Set[[#This Row],[Buy Window End]])</f>
        <v/>
      </c>
      <c r="O723" s="19">
        <f>_xlfn.xlookup(tbl_MTG_Set[[#This Row],[Type Name]], tbl_MTG_Set_Type[Set Type], tbl_MTG_Set_Type[Heavy Printing Window Month Start], "(Set Type not found)", 0, 1)</f>
        <v/>
      </c>
      <c r="P723" s="28">
        <f>tbl_MTG_Set[[#This Row],[Released On]]+tbl_MTG_Set[[#This Row],[Heavy Printing Window Month Start]]*365.25/12</f>
        <v/>
      </c>
      <c r="Q723" s="19">
        <f>_xlfn.xlookup(tbl_MTG_Set[[#This Row],[Type Name]], tbl_MTG_Set_Type[Set Type], tbl_MTG_Set_Type[Heavy Printing Window Month End], "(Set Type not found)", 0, 1)</f>
        <v/>
      </c>
      <c r="R723" s="28">
        <f>tbl_MTG_Set[[#This Row],[Released On]]+tbl_MTG_Set[[#This Row],[Heavy Printing Window Month End]]*365.25/12</f>
        <v/>
      </c>
      <c r="S723" s="28">
        <f>AND(NOW()&gt;=tbl_MTG_Set[[#This Row],[Heavy Printing Window Start]], NOW()&lt;=tbl_MTG_Set[[#This Row],[Heavy Printing Window End]])</f>
        <v/>
      </c>
      <c r="T723" s="19">
        <f>_xlfn.xlookup(tbl_MTG_Set[[#This Row],[Type Name]], tbl_MTG_Set_Type[Set Type], tbl_MTG_Set_Type[Sell Window Month Start], "(Set Type not found)", 0, 1)</f>
        <v/>
      </c>
      <c r="U723" s="28">
        <f>tbl_MTG_Set[[#This Row],[Released On]]+tbl_MTG_Set[[#This Row],[Sell Window Month Start]]*365.25/12</f>
        <v/>
      </c>
      <c r="V723" s="19">
        <f>_xlfn.xlookup(tbl_MTG_Set[[#This Row],[Type Name]], tbl_MTG_Set_Type[Set Type], tbl_MTG_Set_Type[Sell Window Month End], "(Set Type not found)", 0, 1)</f>
        <v/>
      </c>
      <c r="W723" s="28">
        <f>tbl_MTG_Set[[#This Row],[Released On]]+tbl_MTG_Set[[#This Row],[Sell Window Month End]]*365.25/12</f>
        <v/>
      </c>
      <c r="X723" s="28">
        <f>AND(NOW()&gt;=tbl_MTG_Set[[#This Row],[Sell Window Start]], NOW()&lt;=tbl_MTG_Set[[#This Row],[Sell Window End]])</f>
        <v/>
      </c>
      <c r="AG723" s="23" t="n"/>
      <c r="AH723" s="23" t="n"/>
      <c r="AJ723" s="23">
        <f t="array" ref="AJ723:AJ723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723" s="23">
        <f t="array" ref="AK723:AK723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723" s="24">
        <f>_xlfn.xlookup(tbl_MTG_Set[[#This Row],[Play Booster Box Product Id]], tbl_Product[Product Id], tbl_Product[Pack Size])</f>
        <v/>
      </c>
      <c r="AM723" s="23">
        <f>(tbl_MTG_Set[[#This Row],[Play Booster Box Cost]]+v_Item_Shipping_Cost_In)/tbl_MTG_Set[[#This Row],[Play Booster Box Size]]</f>
        <v/>
      </c>
      <c r="AN723" s="23" t="n"/>
      <c r="AO723" s="23" t="n"/>
      <c r="AP723" s="23" t="n"/>
      <c r="AQ723" s="23" t="n"/>
      <c r="AT723" s="23">
        <f>tbl_MTG_Set[[#This Row],[Play Booster Sell Price CardMarket]]*tbl_MTG_Set[[#This Row],[Play Booster Expected Market Value]]/tbl_MTG_Set[[#This Row],[Play Boost Sealed Market Value]]</f>
        <v/>
      </c>
    </row>
    <row r="724" ht="15" customHeight="1" s="20">
      <c r="A724" s="19" t="n">
        <v>703</v>
      </c>
      <c r="B724" s="19" t="inlineStr">
        <is>
          <t>Open the Helvault PHEL</t>
        </is>
      </c>
      <c r="C724" s="19" t="n">
        <v>6</v>
      </c>
      <c r="D724" s="28" t="n">
        <v>41027</v>
      </c>
      <c r="F724" s="19" t="inlineStr">
        <is>
          <t>en es fr de it pt ja ko ru 汉语 漢語</t>
        </is>
      </c>
      <c r="G724" s="19" t="n">
        <v>1352</v>
      </c>
      <c r="H724" s="19">
        <f>MONTH(NOW())+12*YEAR(NOW())-MONTH(tbl_MTG_Set[[#This Row],[Released On]])-12*YEAR(tbl_MTG_Set[[#This Row],[Released On]])</f>
        <v/>
      </c>
      <c r="I724" s="19">
        <f>_xlfn.xlookup(tbl_MTG_Set[[#This Row],[Type Name]], tbl_MTG_Set_Type[Set Type], tbl_MTG_Set_Type[Index], "(Set Type not found)")</f>
        <v/>
      </c>
      <c r="J724" s="19">
        <f>_xlfn.xlookup(tbl_MTG_Set[[#This Row],[Type Name]], tbl_MTG_Set_Type[Set Type], tbl_MTG_Set_Type[Buy Window Month Start], "(Set Type not found)")</f>
        <v/>
      </c>
      <c r="K724" s="28">
        <f>tbl_MTG_Set[[#This Row],[Released On]]+tbl_MTG_Set[[#This Row],[Buy Window Month Start]]*365.25/12</f>
        <v/>
      </c>
      <c r="L724" s="19">
        <f>_xlfn.xlookup(tbl_MTG_Set[[#This Row],[Type Name]], tbl_MTG_Set_Type[Set Type], tbl_MTG_Set_Type[Buy Window Month End], "(Set Type not found)", 0, 1)</f>
        <v/>
      </c>
      <c r="M724" s="28">
        <f>tbl_MTG_Set[[#This Row],[Released On]]+tbl_MTG_Set[[#This Row],[Buy Window Month End]]*365.25/12</f>
        <v/>
      </c>
      <c r="N724" s="28">
        <f>AND(NOW()&gt;=tbl_MTG_Set[[#This Row],[Buy Window Start]], NOW()&lt;=tbl_MTG_Set[[#This Row],[Buy Window End]])</f>
        <v/>
      </c>
      <c r="O724" s="19">
        <f>_xlfn.xlookup(tbl_MTG_Set[[#This Row],[Type Name]], tbl_MTG_Set_Type[Set Type], tbl_MTG_Set_Type[Heavy Printing Window Month Start], "(Set Type not found)", 0, 1)</f>
        <v/>
      </c>
      <c r="P724" s="28">
        <f>tbl_MTG_Set[[#This Row],[Released On]]+tbl_MTG_Set[[#This Row],[Heavy Printing Window Month Start]]*365.25/12</f>
        <v/>
      </c>
      <c r="Q724" s="19">
        <f>_xlfn.xlookup(tbl_MTG_Set[[#This Row],[Type Name]], tbl_MTG_Set_Type[Set Type], tbl_MTG_Set_Type[Heavy Printing Window Month End], "(Set Type not found)", 0, 1)</f>
        <v/>
      </c>
      <c r="R724" s="28">
        <f>tbl_MTG_Set[[#This Row],[Released On]]+tbl_MTG_Set[[#This Row],[Heavy Printing Window Month End]]*365.25/12</f>
        <v/>
      </c>
      <c r="S724" s="28">
        <f>AND(NOW()&gt;=tbl_MTG_Set[[#This Row],[Heavy Printing Window Start]], NOW()&lt;=tbl_MTG_Set[[#This Row],[Heavy Printing Window End]])</f>
        <v/>
      </c>
      <c r="T724" s="19">
        <f>_xlfn.xlookup(tbl_MTG_Set[[#This Row],[Type Name]], tbl_MTG_Set_Type[Set Type], tbl_MTG_Set_Type[Sell Window Month Start], "(Set Type not found)", 0, 1)</f>
        <v/>
      </c>
      <c r="U724" s="28">
        <f>tbl_MTG_Set[[#This Row],[Released On]]+tbl_MTG_Set[[#This Row],[Sell Window Month Start]]*365.25/12</f>
        <v/>
      </c>
      <c r="V724" s="19">
        <f>_xlfn.xlookup(tbl_MTG_Set[[#This Row],[Type Name]], tbl_MTG_Set_Type[Set Type], tbl_MTG_Set_Type[Sell Window Month End], "(Set Type not found)", 0, 1)</f>
        <v/>
      </c>
      <c r="W724" s="28">
        <f>tbl_MTG_Set[[#This Row],[Released On]]+tbl_MTG_Set[[#This Row],[Sell Window Month End]]*365.25/12</f>
        <v/>
      </c>
      <c r="X724" s="28">
        <f>AND(NOW()&gt;=tbl_MTG_Set[[#This Row],[Sell Window Start]], NOW()&lt;=tbl_MTG_Set[[#This Row],[Sell Window End]])</f>
        <v/>
      </c>
      <c r="AG724" s="23" t="n"/>
      <c r="AH724" s="23" t="n"/>
      <c r="AJ724" s="23">
        <f t="array" ref="AJ724:AJ724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724" s="23">
        <f t="array" ref="AK724:AK724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724" s="24">
        <f>_xlfn.xlookup(tbl_MTG_Set[[#This Row],[Play Booster Box Product Id]], tbl_Product[Product Id], tbl_Product[Pack Size])</f>
        <v/>
      </c>
      <c r="AM724" s="23">
        <f>(tbl_MTG_Set[[#This Row],[Play Booster Box Cost]]+v_Item_Shipping_Cost_In)/tbl_MTG_Set[[#This Row],[Play Booster Box Size]]</f>
        <v/>
      </c>
      <c r="AN724" s="23" t="n"/>
      <c r="AO724" s="23" t="n"/>
      <c r="AP724" s="23" t="n"/>
      <c r="AQ724" s="23" t="n"/>
      <c r="AT724" s="23">
        <f>tbl_MTG_Set[[#This Row],[Play Booster Sell Price CardMarket]]*tbl_MTG_Set[[#This Row],[Play Booster Expected Market Value]]/tbl_MTG_Set[[#This Row],[Play Boost Sealed Market Value]]</f>
        <v/>
      </c>
    </row>
    <row r="725" ht="15" customHeight="1" s="20">
      <c r="A725" s="19" t="n">
        <v>116</v>
      </c>
      <c r="B725" s="19" t="inlineStr">
        <is>
          <t>Outlaws of Thunder Junction Art Series AOTJ</t>
        </is>
      </c>
      <c r="C725" s="19" t="n">
        <v>54</v>
      </c>
      <c r="D725" s="28" t="n">
        <v>45401</v>
      </c>
      <c r="E725" s="19" t="inlineStr">
        <is>
          <t>Standard Expansion</t>
        </is>
      </c>
      <c r="F725" s="19" t="inlineStr">
        <is>
          <t>en es fr de it pt ja ko ru 汉语 漢語</t>
        </is>
      </c>
      <c r="G725" s="19" t="n">
        <v>178</v>
      </c>
      <c r="H725" s="19">
        <f>MONTH(NOW())+12*YEAR(NOW())-MONTH(tbl_MTG_Set[[#This Row],[Released On]])-12*YEAR(tbl_MTG_Set[[#This Row],[Released On]])</f>
        <v/>
      </c>
      <c r="I725" s="19">
        <f>_xlfn.xlookup(tbl_MTG_Set[[#This Row],[Type Name]], tbl_MTG_Set_Type[Set Type], tbl_MTG_Set_Type[Index], "(Set Type not found)")</f>
        <v/>
      </c>
      <c r="J725" s="19">
        <f>_xlfn.xlookup(tbl_MTG_Set[[#This Row],[Type Name]], tbl_MTG_Set_Type[Set Type], tbl_MTG_Set_Type[Buy Window Month Start], "(Set Type not found)")</f>
        <v/>
      </c>
      <c r="K725" s="28">
        <f>tbl_MTG_Set[[#This Row],[Released On]]+tbl_MTG_Set[[#This Row],[Buy Window Month Start]]*365.25/12</f>
        <v/>
      </c>
      <c r="L725" s="19">
        <f>_xlfn.xlookup(tbl_MTG_Set[[#This Row],[Type Name]], tbl_MTG_Set_Type[Set Type], tbl_MTG_Set_Type[Buy Window Month End], "(Set Type not found)", 0, 1)</f>
        <v/>
      </c>
      <c r="M725" s="28">
        <f>tbl_MTG_Set[[#This Row],[Released On]]+tbl_MTG_Set[[#This Row],[Buy Window Month End]]*365.25/12</f>
        <v/>
      </c>
      <c r="N725" s="28">
        <f>AND(NOW()&gt;=tbl_MTG_Set[[#This Row],[Buy Window Start]], NOW()&lt;=tbl_MTG_Set[[#This Row],[Buy Window End]])</f>
        <v/>
      </c>
      <c r="O725" s="19">
        <f>_xlfn.xlookup(tbl_MTG_Set[[#This Row],[Type Name]], tbl_MTG_Set_Type[Set Type], tbl_MTG_Set_Type[Heavy Printing Window Month Start], "(Set Type not found)", 0, 1)</f>
        <v/>
      </c>
      <c r="P725" s="28">
        <f>tbl_MTG_Set[[#This Row],[Released On]]+tbl_MTG_Set[[#This Row],[Heavy Printing Window Month Start]]*365.25/12</f>
        <v/>
      </c>
      <c r="Q725" s="19">
        <f>_xlfn.xlookup(tbl_MTG_Set[[#This Row],[Type Name]], tbl_MTG_Set_Type[Set Type], tbl_MTG_Set_Type[Heavy Printing Window Month End], "(Set Type not found)", 0, 1)</f>
        <v/>
      </c>
      <c r="R725" s="28">
        <f>tbl_MTG_Set[[#This Row],[Released On]]+tbl_MTG_Set[[#This Row],[Heavy Printing Window Month End]]*365.25/12</f>
        <v/>
      </c>
      <c r="S725" s="28">
        <f>AND(NOW()&gt;=tbl_MTG_Set[[#This Row],[Heavy Printing Window Start]], NOW()&lt;=tbl_MTG_Set[[#This Row],[Heavy Printing Window End]])</f>
        <v/>
      </c>
      <c r="T725" s="19">
        <f>_xlfn.xlookup(tbl_MTG_Set[[#This Row],[Type Name]], tbl_MTG_Set_Type[Set Type], tbl_MTG_Set_Type[Sell Window Month Start], "(Set Type not found)", 0, 1)</f>
        <v/>
      </c>
      <c r="U725" s="28">
        <f>tbl_MTG_Set[[#This Row],[Released On]]+tbl_MTG_Set[[#This Row],[Sell Window Month Start]]*365.25/12</f>
        <v/>
      </c>
      <c r="V725" s="19">
        <f>_xlfn.xlookup(tbl_MTG_Set[[#This Row],[Type Name]], tbl_MTG_Set_Type[Set Type], tbl_MTG_Set_Type[Sell Window Month End], "(Set Type not found)", 0, 1)</f>
        <v/>
      </c>
      <c r="W725" s="28">
        <f>tbl_MTG_Set[[#This Row],[Released On]]+tbl_MTG_Set[[#This Row],[Sell Window Month End]]*365.25/12</f>
        <v/>
      </c>
      <c r="X725" s="28">
        <f>AND(NOW()&gt;=tbl_MTG_Set[[#This Row],[Sell Window Start]], NOW()&lt;=tbl_MTG_Set[[#This Row],[Sell Window End]])</f>
        <v/>
      </c>
      <c r="AG725" s="23" t="n"/>
      <c r="AH725" s="23" t="n"/>
      <c r="AJ725" s="23">
        <f t="array" ref="AJ725:AJ725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725" s="23">
        <f t="array" ref="AK725:AK725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725" s="24">
        <f>_xlfn.xlookup(tbl_MTG_Set[[#This Row],[Play Booster Box Product Id]], tbl_Product[Product Id], tbl_Product[Pack Size])</f>
        <v/>
      </c>
      <c r="AM725" s="23">
        <f>(tbl_MTG_Set[[#This Row],[Play Booster Box Cost]]+v_Item_Shipping_Cost_In)/tbl_MTG_Set[[#This Row],[Play Booster Box Size]]</f>
        <v/>
      </c>
      <c r="AN725" s="23" t="n"/>
      <c r="AO725" s="23" t="n"/>
      <c r="AP725" s="23" t="n"/>
      <c r="AQ725" s="23" t="n"/>
      <c r="AT725" s="23">
        <f>tbl_MTG_Set[[#This Row],[Play Booster Sell Price CardMarket]]*tbl_MTG_Set[[#This Row],[Play Booster Expected Market Value]]/tbl_MTG_Set[[#This Row],[Play Boost Sealed Market Value]]</f>
        <v/>
      </c>
    </row>
    <row r="726" ht="15" customHeight="1" s="20">
      <c r="A726" s="19" t="n">
        <v>120</v>
      </c>
      <c r="B726" s="19" t="inlineStr">
        <is>
          <t>Outlaws of Thunder Junction Commander OTC</t>
        </is>
      </c>
      <c r="C726" s="19" t="n">
        <v>342</v>
      </c>
      <c r="D726" s="28" t="n">
        <v>45401</v>
      </c>
      <c r="E726" s="19" t="inlineStr">
        <is>
          <t>Commander</t>
        </is>
      </c>
      <c r="F726" s="19" t="inlineStr">
        <is>
          <t>en es fr de it pt ja ko ru 汉语 漢語</t>
        </is>
      </c>
      <c r="G726" s="19" t="n">
        <v>186</v>
      </c>
      <c r="H726" s="19">
        <f>MONTH(NOW())+12*YEAR(NOW())-MONTH(tbl_MTG_Set[[#This Row],[Released On]])-12*YEAR(tbl_MTG_Set[[#This Row],[Released On]])</f>
        <v/>
      </c>
      <c r="I726" s="19">
        <f>_xlfn.xlookup(tbl_MTG_Set[[#This Row],[Type Name]], tbl_MTG_Set_Type[Set Type], tbl_MTG_Set_Type[Index], "(Set Type not found)")</f>
        <v/>
      </c>
      <c r="J726" s="19">
        <f>_xlfn.xlookup(tbl_MTG_Set[[#This Row],[Type Name]], tbl_MTG_Set_Type[Set Type], tbl_MTG_Set_Type[Buy Window Month Start], "(Set Type not found)")</f>
        <v/>
      </c>
      <c r="K726" s="28">
        <f>tbl_MTG_Set[[#This Row],[Released On]]+tbl_MTG_Set[[#This Row],[Buy Window Month Start]]*365.25/12</f>
        <v/>
      </c>
      <c r="L726" s="19">
        <f>_xlfn.xlookup(tbl_MTG_Set[[#This Row],[Type Name]], tbl_MTG_Set_Type[Set Type], tbl_MTG_Set_Type[Buy Window Month End], "(Set Type not found)", 0, 1)</f>
        <v/>
      </c>
      <c r="M726" s="28">
        <f>tbl_MTG_Set[[#This Row],[Released On]]+tbl_MTG_Set[[#This Row],[Buy Window Month End]]*365.25/12</f>
        <v/>
      </c>
      <c r="N726" s="28">
        <f>AND(NOW()&gt;=tbl_MTG_Set[[#This Row],[Buy Window Start]], NOW()&lt;=tbl_MTG_Set[[#This Row],[Buy Window End]])</f>
        <v/>
      </c>
      <c r="O726" s="19">
        <f>_xlfn.xlookup(tbl_MTG_Set[[#This Row],[Type Name]], tbl_MTG_Set_Type[Set Type], tbl_MTG_Set_Type[Heavy Printing Window Month Start], "(Set Type not found)", 0, 1)</f>
        <v/>
      </c>
      <c r="P726" s="28">
        <f>tbl_MTG_Set[[#This Row],[Released On]]+tbl_MTG_Set[[#This Row],[Heavy Printing Window Month Start]]*365.25/12</f>
        <v/>
      </c>
      <c r="Q726" s="19">
        <f>_xlfn.xlookup(tbl_MTG_Set[[#This Row],[Type Name]], tbl_MTG_Set_Type[Set Type], tbl_MTG_Set_Type[Heavy Printing Window Month End], "(Set Type not found)", 0, 1)</f>
        <v/>
      </c>
      <c r="R726" s="28">
        <f>tbl_MTG_Set[[#This Row],[Released On]]+tbl_MTG_Set[[#This Row],[Heavy Printing Window Month End]]*365.25/12</f>
        <v/>
      </c>
      <c r="S726" s="28">
        <f>AND(NOW()&gt;=tbl_MTG_Set[[#This Row],[Heavy Printing Window Start]], NOW()&lt;=tbl_MTG_Set[[#This Row],[Heavy Printing Window End]])</f>
        <v/>
      </c>
      <c r="T726" s="19">
        <f>_xlfn.xlookup(tbl_MTG_Set[[#This Row],[Type Name]], tbl_MTG_Set_Type[Set Type], tbl_MTG_Set_Type[Sell Window Month Start], "(Set Type not found)", 0, 1)</f>
        <v/>
      </c>
      <c r="U726" s="28">
        <f>tbl_MTG_Set[[#This Row],[Released On]]+tbl_MTG_Set[[#This Row],[Sell Window Month Start]]*365.25/12</f>
        <v/>
      </c>
      <c r="V726" s="19">
        <f>_xlfn.xlookup(tbl_MTG_Set[[#This Row],[Type Name]], tbl_MTG_Set_Type[Set Type], tbl_MTG_Set_Type[Sell Window Month End], "(Set Type not found)", 0, 1)</f>
        <v/>
      </c>
      <c r="W726" s="28">
        <f>tbl_MTG_Set[[#This Row],[Released On]]+tbl_MTG_Set[[#This Row],[Sell Window Month End]]*365.25/12</f>
        <v/>
      </c>
      <c r="X726" s="28">
        <f>AND(NOW()&gt;=tbl_MTG_Set[[#This Row],[Sell Window Start]], NOW()&lt;=tbl_MTG_Set[[#This Row],[Sell Window End]])</f>
        <v/>
      </c>
      <c r="AG726" s="23" t="n"/>
      <c r="AH726" s="23" t="n"/>
      <c r="AJ726" s="23">
        <f t="array" ref="AJ726:AJ726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726" s="23">
        <f t="array" ref="AK726:AK726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726" s="24">
        <f>_xlfn.xlookup(tbl_MTG_Set[[#This Row],[Play Booster Box Product Id]], tbl_Product[Product Id], tbl_Product[Pack Size])</f>
        <v/>
      </c>
      <c r="AM726" s="23">
        <f>(tbl_MTG_Set[[#This Row],[Play Booster Box Cost]]+v_Item_Shipping_Cost_In)/tbl_MTG_Set[[#This Row],[Play Booster Box Size]]</f>
        <v/>
      </c>
      <c r="AN726" s="23" t="n"/>
      <c r="AO726" s="23" t="n"/>
      <c r="AP726" s="23" t="n"/>
      <c r="AQ726" s="23" t="n"/>
      <c r="AT726" s="23">
        <f>tbl_MTG_Set[[#This Row],[Play Booster Sell Price CardMarket]]*tbl_MTG_Set[[#This Row],[Play Booster Expected Market Value]]/tbl_MTG_Set[[#This Row],[Play Boost Sealed Market Value]]</f>
        <v/>
      </c>
    </row>
    <row r="727" ht="15" customHeight="1" s="20">
      <c r="A727" s="19" t="n">
        <v>121</v>
      </c>
      <c r="B727" s="19" t="inlineStr">
        <is>
          <t>Outlaws of Thunder Junction Commander Tokens TOTC</t>
        </is>
      </c>
      <c r="C727" s="19" t="n">
        <v>41</v>
      </c>
      <c r="D727" s="28" t="n">
        <v>45401</v>
      </c>
      <c r="E727" s="19" t="inlineStr">
        <is>
          <t>Commander</t>
        </is>
      </c>
      <c r="F727" s="19" t="inlineStr">
        <is>
          <t>en es fr de it pt ja ko ru 汉语 漢語</t>
        </is>
      </c>
      <c r="G727" s="19" t="n">
        <v>188</v>
      </c>
      <c r="H727" s="19">
        <f>MONTH(NOW())+12*YEAR(NOW())-MONTH(tbl_MTG_Set[[#This Row],[Released On]])-12*YEAR(tbl_MTG_Set[[#This Row],[Released On]])</f>
        <v/>
      </c>
      <c r="I727" s="19">
        <f>_xlfn.xlookup(tbl_MTG_Set[[#This Row],[Type Name]], tbl_MTG_Set_Type[Set Type], tbl_MTG_Set_Type[Index], "(Set Type not found)")</f>
        <v/>
      </c>
      <c r="J727" s="19">
        <f>_xlfn.xlookup(tbl_MTG_Set[[#This Row],[Type Name]], tbl_MTG_Set_Type[Set Type], tbl_MTG_Set_Type[Buy Window Month Start], "(Set Type not found)")</f>
        <v/>
      </c>
      <c r="K727" s="28">
        <f>tbl_MTG_Set[[#This Row],[Released On]]+tbl_MTG_Set[[#This Row],[Buy Window Month Start]]*365.25/12</f>
        <v/>
      </c>
      <c r="L727" s="19">
        <f>_xlfn.xlookup(tbl_MTG_Set[[#This Row],[Type Name]], tbl_MTG_Set_Type[Set Type], tbl_MTG_Set_Type[Buy Window Month End], "(Set Type not found)", 0, 1)</f>
        <v/>
      </c>
      <c r="M727" s="28">
        <f>tbl_MTG_Set[[#This Row],[Released On]]+tbl_MTG_Set[[#This Row],[Buy Window Month End]]*365.25/12</f>
        <v/>
      </c>
      <c r="N727" s="28">
        <f>AND(NOW()&gt;=tbl_MTG_Set[[#This Row],[Buy Window Start]], NOW()&lt;=tbl_MTG_Set[[#This Row],[Buy Window End]])</f>
        <v/>
      </c>
      <c r="O727" s="19">
        <f>_xlfn.xlookup(tbl_MTG_Set[[#This Row],[Type Name]], tbl_MTG_Set_Type[Set Type], tbl_MTG_Set_Type[Heavy Printing Window Month Start], "(Set Type not found)", 0, 1)</f>
        <v/>
      </c>
      <c r="P727" s="28">
        <f>tbl_MTG_Set[[#This Row],[Released On]]+tbl_MTG_Set[[#This Row],[Heavy Printing Window Month Start]]*365.25/12</f>
        <v/>
      </c>
      <c r="Q727" s="19">
        <f>_xlfn.xlookup(tbl_MTG_Set[[#This Row],[Type Name]], tbl_MTG_Set_Type[Set Type], tbl_MTG_Set_Type[Heavy Printing Window Month End], "(Set Type not found)", 0, 1)</f>
        <v/>
      </c>
      <c r="R727" s="28">
        <f>tbl_MTG_Set[[#This Row],[Released On]]+tbl_MTG_Set[[#This Row],[Heavy Printing Window Month End]]*365.25/12</f>
        <v/>
      </c>
      <c r="S727" s="28">
        <f>AND(NOW()&gt;=tbl_MTG_Set[[#This Row],[Heavy Printing Window Start]], NOW()&lt;=tbl_MTG_Set[[#This Row],[Heavy Printing Window End]])</f>
        <v/>
      </c>
      <c r="T727" s="19">
        <f>_xlfn.xlookup(tbl_MTG_Set[[#This Row],[Type Name]], tbl_MTG_Set_Type[Set Type], tbl_MTG_Set_Type[Sell Window Month Start], "(Set Type not found)", 0, 1)</f>
        <v/>
      </c>
      <c r="U727" s="28">
        <f>tbl_MTG_Set[[#This Row],[Released On]]+tbl_MTG_Set[[#This Row],[Sell Window Month Start]]*365.25/12</f>
        <v/>
      </c>
      <c r="V727" s="19">
        <f>_xlfn.xlookup(tbl_MTG_Set[[#This Row],[Type Name]], tbl_MTG_Set_Type[Set Type], tbl_MTG_Set_Type[Sell Window Month End], "(Set Type not found)", 0, 1)</f>
        <v/>
      </c>
      <c r="W727" s="28">
        <f>tbl_MTG_Set[[#This Row],[Released On]]+tbl_MTG_Set[[#This Row],[Sell Window Month End]]*365.25/12</f>
        <v/>
      </c>
      <c r="X727" s="28">
        <f>AND(NOW()&gt;=tbl_MTG_Set[[#This Row],[Sell Window Start]], NOW()&lt;=tbl_MTG_Set[[#This Row],[Sell Window End]])</f>
        <v/>
      </c>
      <c r="AG727" s="23" t="n"/>
      <c r="AH727" s="23" t="n"/>
      <c r="AJ727" s="23">
        <f t="array" ref="AJ727:AJ727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727" s="23">
        <f t="array" ref="AK727:AK727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727" s="24">
        <f>_xlfn.xlookup(tbl_MTG_Set[[#This Row],[Play Booster Box Product Id]], tbl_Product[Product Id], tbl_Product[Pack Size])</f>
        <v/>
      </c>
      <c r="AM727" s="23">
        <f>(tbl_MTG_Set[[#This Row],[Play Booster Box Cost]]+v_Item_Shipping_Cost_In)/tbl_MTG_Set[[#This Row],[Play Booster Box Size]]</f>
        <v/>
      </c>
      <c r="AN727" s="23" t="n"/>
      <c r="AO727" s="23" t="n"/>
      <c r="AP727" s="23" t="n"/>
      <c r="AQ727" s="23" t="n"/>
      <c r="AT727" s="23">
        <f>tbl_MTG_Set[[#This Row],[Play Booster Sell Price CardMarket]]*tbl_MTG_Set[[#This Row],[Play Booster Expected Market Value]]/tbl_MTG_Set[[#This Row],[Play Boost Sealed Market Value]]</f>
        <v/>
      </c>
    </row>
    <row r="728" ht="15" customHeight="1" s="20">
      <c r="A728" s="19" t="n">
        <v>198</v>
      </c>
      <c r="B728" s="19" t="inlineStr">
        <is>
          <t>Phyrexia: All Will Be One ONE</t>
        </is>
      </c>
      <c r="C728" s="19" t="n">
        <v>479</v>
      </c>
      <c r="D728" s="28" t="n">
        <v>44967</v>
      </c>
      <c r="E728" s="19" t="inlineStr">
        <is>
          <t>Standard Expansion</t>
        </is>
      </c>
      <c r="F728" s="19" t="inlineStr">
        <is>
          <t>en es fr de it pt ja ko ru 汉语 漢語</t>
        </is>
      </c>
      <c r="G728" s="19" t="n">
        <v>342</v>
      </c>
      <c r="H728" s="19">
        <f>MONTH(NOW())+12*YEAR(NOW())-MONTH(tbl_MTG_Set[[#This Row],[Released On]])-12*YEAR(tbl_MTG_Set[[#This Row],[Released On]])</f>
        <v/>
      </c>
      <c r="I728" s="19">
        <f>_xlfn.xlookup(tbl_MTG_Set[[#This Row],[Type Name]], tbl_MTG_Set_Type[Set Type], tbl_MTG_Set_Type[Index], "(Set Type not found)")</f>
        <v/>
      </c>
      <c r="J728" s="19">
        <f>_xlfn.xlookup(tbl_MTG_Set[[#This Row],[Type Name]], tbl_MTG_Set_Type[Set Type], tbl_MTG_Set_Type[Buy Window Month Start], "(Set Type not found)")</f>
        <v/>
      </c>
      <c r="K728" s="28">
        <f>tbl_MTG_Set[[#This Row],[Released On]]+tbl_MTG_Set[[#This Row],[Buy Window Month Start]]*365.25/12</f>
        <v/>
      </c>
      <c r="L728" s="19">
        <f>_xlfn.xlookup(tbl_MTG_Set[[#This Row],[Type Name]], tbl_MTG_Set_Type[Set Type], tbl_MTG_Set_Type[Buy Window Month End], "(Set Type not found)", 0, 1)</f>
        <v/>
      </c>
      <c r="M728" s="28">
        <f>tbl_MTG_Set[[#This Row],[Released On]]+tbl_MTG_Set[[#This Row],[Buy Window Month End]]*365.25/12</f>
        <v/>
      </c>
      <c r="N728" s="28">
        <f>AND(NOW()&gt;=tbl_MTG_Set[[#This Row],[Buy Window Start]], NOW()&lt;=tbl_MTG_Set[[#This Row],[Buy Window End]])</f>
        <v/>
      </c>
      <c r="O728" s="19">
        <f>_xlfn.xlookup(tbl_MTG_Set[[#This Row],[Type Name]], tbl_MTG_Set_Type[Set Type], tbl_MTG_Set_Type[Heavy Printing Window Month Start], "(Set Type not found)", 0, 1)</f>
        <v/>
      </c>
      <c r="P728" s="28">
        <f>tbl_MTG_Set[[#This Row],[Released On]]+tbl_MTG_Set[[#This Row],[Heavy Printing Window Month Start]]*365.25/12</f>
        <v/>
      </c>
      <c r="Q728" s="19">
        <f>_xlfn.xlookup(tbl_MTG_Set[[#This Row],[Type Name]], tbl_MTG_Set_Type[Set Type], tbl_MTG_Set_Type[Heavy Printing Window Month End], "(Set Type not found)", 0, 1)</f>
        <v/>
      </c>
      <c r="R728" s="28">
        <f>tbl_MTG_Set[[#This Row],[Released On]]+tbl_MTG_Set[[#This Row],[Heavy Printing Window Month End]]*365.25/12</f>
        <v/>
      </c>
      <c r="S728" s="28">
        <f>AND(NOW()&gt;=tbl_MTG_Set[[#This Row],[Heavy Printing Window Start]], NOW()&lt;=tbl_MTG_Set[[#This Row],[Heavy Printing Window End]])</f>
        <v/>
      </c>
      <c r="T728" s="19">
        <f>_xlfn.xlookup(tbl_MTG_Set[[#This Row],[Type Name]], tbl_MTG_Set_Type[Set Type], tbl_MTG_Set_Type[Sell Window Month Start], "(Set Type not found)", 0, 1)</f>
        <v/>
      </c>
      <c r="U728" s="28">
        <f>tbl_MTG_Set[[#This Row],[Released On]]+tbl_MTG_Set[[#This Row],[Sell Window Month Start]]*365.25/12</f>
        <v/>
      </c>
      <c r="V728" s="19">
        <f>_xlfn.xlookup(tbl_MTG_Set[[#This Row],[Type Name]], tbl_MTG_Set_Type[Set Type], tbl_MTG_Set_Type[Sell Window Month End], "(Set Type not found)", 0, 1)</f>
        <v/>
      </c>
      <c r="W728" s="28">
        <f>tbl_MTG_Set[[#This Row],[Released On]]+tbl_MTG_Set[[#This Row],[Sell Window Month End]]*365.25/12</f>
        <v/>
      </c>
      <c r="X728" s="28">
        <f>AND(NOW()&gt;=tbl_MTG_Set[[#This Row],[Sell Window Start]], NOW()&lt;=tbl_MTG_Set[[#This Row],[Sell Window End]])</f>
        <v/>
      </c>
      <c r="Y728" s="23" t="n">
        <v>158</v>
      </c>
      <c r="Z728" s="23" t="n">
        <v>115</v>
      </c>
      <c r="AD728" s="23">
        <f>(Y728+96/20)/30</f>
        <v/>
      </c>
      <c r="AE728" s="23">
        <f>(Z728+96/20)/30</f>
        <v/>
      </c>
      <c r="AG728" s="23" t="n"/>
      <c r="AH728" s="23" t="n"/>
      <c r="AI728" s="24" t="n">
        <v>67</v>
      </c>
      <c r="AJ728" s="23">
        <f t="array" ref="AJ728:AJ728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728" s="23">
        <f t="array" ref="AK728:AK728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728" s="24">
        <f>_xlfn.xlookup(tbl_MTG_Set[[#This Row],[Play Booster Box Product Id]], tbl_Product[Product Id], tbl_Product[Pack Size])</f>
        <v/>
      </c>
      <c r="AM728" s="23">
        <f>(tbl_MTG_Set[[#This Row],[Play Booster Box Cost]]+v_Item_Shipping_Cost_In)/tbl_MTG_Set[[#This Row],[Play Booster Box Size]]</f>
        <v/>
      </c>
      <c r="AN728" s="23" t="n">
        <v>5.95</v>
      </c>
      <c r="AO728" s="23" t="n">
        <v>6</v>
      </c>
      <c r="AP728" s="23">
        <f>IF(ISERROR(tbl_MTG_Set[[#This Row],[Play Booster Sell Price CardMarket]]-tbl_MTG_Set[[#This Row],[Play Booster Cost]]-v_Item_Shipping_Cost_Out), -999, tbl_MTG_Set[[#This Row],[Play Booster Sell Price CardMarket]]-tbl_MTG_Set[[#This Row],[Play Booster Cost]]-v_Item_Shipping_Cost_Out)</f>
        <v/>
      </c>
      <c r="AQ728" s="23" t="n"/>
      <c r="AT728" s="23">
        <f>tbl_MTG_Set[[#This Row],[Play Booster Sell Price CardMarket]]*tbl_MTG_Set[[#This Row],[Play Booster Expected Market Value]]/tbl_MTG_Set[[#This Row],[Play Boost Sealed Market Value]]</f>
        <v/>
      </c>
    </row>
    <row r="729" ht="15" customHeight="1" s="20">
      <c r="A729" s="19" t="n">
        <v>113</v>
      </c>
      <c r="B729" s="19" t="inlineStr">
        <is>
          <t>Outlaws of Thunder Junction Promos POTJ</t>
        </is>
      </c>
      <c r="C729" s="19" t="n">
        <v>160</v>
      </c>
      <c r="D729" s="28" t="n">
        <v>45401</v>
      </c>
      <c r="E729" s="19" t="inlineStr">
        <is>
          <t>Standard Expansion</t>
        </is>
      </c>
      <c r="F729" s="19" t="inlineStr">
        <is>
          <t>en es fr de it pt ja ko ru 汉语 漢語</t>
        </is>
      </c>
      <c r="G729" s="19" t="n">
        <v>172</v>
      </c>
      <c r="H729" s="19">
        <f>MONTH(NOW())+12*YEAR(NOW())-MONTH(tbl_MTG_Set[[#This Row],[Released On]])-12*YEAR(tbl_MTG_Set[[#This Row],[Released On]])</f>
        <v/>
      </c>
      <c r="I729" s="19">
        <f>_xlfn.xlookup(tbl_MTG_Set[[#This Row],[Type Name]], tbl_MTG_Set_Type[Set Type], tbl_MTG_Set_Type[Index], "(Set Type not found)")</f>
        <v/>
      </c>
      <c r="J729" s="19">
        <f>_xlfn.xlookup(tbl_MTG_Set[[#This Row],[Type Name]], tbl_MTG_Set_Type[Set Type], tbl_MTG_Set_Type[Buy Window Month Start], "(Set Type not found)")</f>
        <v/>
      </c>
      <c r="K729" s="28">
        <f>tbl_MTG_Set[[#This Row],[Released On]]+tbl_MTG_Set[[#This Row],[Buy Window Month Start]]*365.25/12</f>
        <v/>
      </c>
      <c r="L729" s="19">
        <f>_xlfn.xlookup(tbl_MTG_Set[[#This Row],[Type Name]], tbl_MTG_Set_Type[Set Type], tbl_MTG_Set_Type[Buy Window Month End], "(Set Type not found)", 0, 1)</f>
        <v/>
      </c>
      <c r="M729" s="28">
        <f>tbl_MTG_Set[[#This Row],[Released On]]+tbl_MTG_Set[[#This Row],[Buy Window Month End]]*365.25/12</f>
        <v/>
      </c>
      <c r="N729" s="28">
        <f>AND(NOW()&gt;=tbl_MTG_Set[[#This Row],[Buy Window Start]], NOW()&lt;=tbl_MTG_Set[[#This Row],[Buy Window End]])</f>
        <v/>
      </c>
      <c r="O729" s="19">
        <f>_xlfn.xlookup(tbl_MTG_Set[[#This Row],[Type Name]], tbl_MTG_Set_Type[Set Type], tbl_MTG_Set_Type[Heavy Printing Window Month Start], "(Set Type not found)", 0, 1)</f>
        <v/>
      </c>
      <c r="P729" s="28">
        <f>tbl_MTG_Set[[#This Row],[Released On]]+tbl_MTG_Set[[#This Row],[Heavy Printing Window Month Start]]*365.25/12</f>
        <v/>
      </c>
      <c r="Q729" s="19">
        <f>_xlfn.xlookup(tbl_MTG_Set[[#This Row],[Type Name]], tbl_MTG_Set_Type[Set Type], tbl_MTG_Set_Type[Heavy Printing Window Month End], "(Set Type not found)", 0, 1)</f>
        <v/>
      </c>
      <c r="R729" s="28">
        <f>tbl_MTG_Set[[#This Row],[Released On]]+tbl_MTG_Set[[#This Row],[Heavy Printing Window Month End]]*365.25/12</f>
        <v/>
      </c>
      <c r="S729" s="28">
        <f>AND(NOW()&gt;=tbl_MTG_Set[[#This Row],[Heavy Printing Window Start]], NOW()&lt;=tbl_MTG_Set[[#This Row],[Heavy Printing Window End]])</f>
        <v/>
      </c>
      <c r="T729" s="19">
        <f>_xlfn.xlookup(tbl_MTG_Set[[#This Row],[Type Name]], tbl_MTG_Set_Type[Set Type], tbl_MTG_Set_Type[Sell Window Month Start], "(Set Type not found)", 0, 1)</f>
        <v/>
      </c>
      <c r="U729" s="28">
        <f>tbl_MTG_Set[[#This Row],[Released On]]+tbl_MTG_Set[[#This Row],[Sell Window Month Start]]*365.25/12</f>
        <v/>
      </c>
      <c r="V729" s="19">
        <f>_xlfn.xlookup(tbl_MTG_Set[[#This Row],[Type Name]], tbl_MTG_Set_Type[Set Type], tbl_MTG_Set_Type[Sell Window Month End], "(Set Type not found)", 0, 1)</f>
        <v/>
      </c>
      <c r="W729" s="28">
        <f>tbl_MTG_Set[[#This Row],[Released On]]+tbl_MTG_Set[[#This Row],[Sell Window Month End]]*365.25/12</f>
        <v/>
      </c>
      <c r="X729" s="28">
        <f>AND(NOW()&gt;=tbl_MTG_Set[[#This Row],[Sell Window Start]], NOW()&lt;=tbl_MTG_Set[[#This Row],[Sell Window End]])</f>
        <v/>
      </c>
      <c r="AG729" s="23" t="n"/>
      <c r="AH729" s="23" t="n"/>
      <c r="AJ729" s="23">
        <f t="array" ref="AJ729:AJ729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729" s="23">
        <f t="array" ref="AK729:AK729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729" s="24">
        <f>_xlfn.xlookup(tbl_MTG_Set[[#This Row],[Play Booster Box Product Id]], tbl_Product[Product Id], tbl_Product[Pack Size])</f>
        <v/>
      </c>
      <c r="AM729" s="23">
        <f>(tbl_MTG_Set[[#This Row],[Play Booster Box Cost]]+v_Item_Shipping_Cost_In)/tbl_MTG_Set[[#This Row],[Play Booster Box Size]]</f>
        <v/>
      </c>
      <c r="AN729" s="23" t="n"/>
      <c r="AO729" s="23" t="n"/>
      <c r="AP729" s="23" t="n"/>
      <c r="AQ729" s="23" t="n"/>
      <c r="AT729" s="23">
        <f>tbl_MTG_Set[[#This Row],[Play Booster Sell Price CardMarket]]*tbl_MTG_Set[[#This Row],[Play Booster Expected Market Value]]/tbl_MTG_Set[[#This Row],[Play Boost Sealed Market Value]]</f>
        <v/>
      </c>
    </row>
    <row r="730" ht="15" customHeight="1" s="20">
      <c r="A730" s="19" t="n">
        <v>114</v>
      </c>
      <c r="B730" s="19" t="inlineStr">
        <is>
          <t>Outlaws of Thunder Junction Tokens TOTJ</t>
        </is>
      </c>
      <c r="C730" s="19" t="n">
        <v>19</v>
      </c>
      <c r="D730" s="28" t="n">
        <v>45401</v>
      </c>
      <c r="E730" s="19" t="inlineStr">
        <is>
          <t>Standard Expansion</t>
        </is>
      </c>
      <c r="F730" s="19" t="inlineStr">
        <is>
          <t>en es fr de it pt ja ko ru 汉语 漢語</t>
        </is>
      </c>
      <c r="G730" s="19" t="n">
        <v>174</v>
      </c>
      <c r="H730" s="19">
        <f>MONTH(NOW())+12*YEAR(NOW())-MONTH(tbl_MTG_Set[[#This Row],[Released On]])-12*YEAR(tbl_MTG_Set[[#This Row],[Released On]])</f>
        <v/>
      </c>
      <c r="I730" s="19">
        <f>_xlfn.xlookup(tbl_MTG_Set[[#This Row],[Type Name]], tbl_MTG_Set_Type[Set Type], tbl_MTG_Set_Type[Index], "(Set Type not found)")</f>
        <v/>
      </c>
      <c r="J730" s="19">
        <f>_xlfn.xlookup(tbl_MTG_Set[[#This Row],[Type Name]], tbl_MTG_Set_Type[Set Type], tbl_MTG_Set_Type[Buy Window Month Start], "(Set Type not found)")</f>
        <v/>
      </c>
      <c r="K730" s="28">
        <f>tbl_MTG_Set[[#This Row],[Released On]]+tbl_MTG_Set[[#This Row],[Buy Window Month Start]]*365.25/12</f>
        <v/>
      </c>
      <c r="L730" s="19">
        <f>_xlfn.xlookup(tbl_MTG_Set[[#This Row],[Type Name]], tbl_MTG_Set_Type[Set Type], tbl_MTG_Set_Type[Buy Window Month End], "(Set Type not found)", 0, 1)</f>
        <v/>
      </c>
      <c r="M730" s="28">
        <f>tbl_MTG_Set[[#This Row],[Released On]]+tbl_MTG_Set[[#This Row],[Buy Window Month End]]*365.25/12</f>
        <v/>
      </c>
      <c r="N730" s="28">
        <f>AND(NOW()&gt;=tbl_MTG_Set[[#This Row],[Buy Window Start]], NOW()&lt;=tbl_MTG_Set[[#This Row],[Buy Window End]])</f>
        <v/>
      </c>
      <c r="O730" s="19">
        <f>_xlfn.xlookup(tbl_MTG_Set[[#This Row],[Type Name]], tbl_MTG_Set_Type[Set Type], tbl_MTG_Set_Type[Heavy Printing Window Month Start], "(Set Type not found)", 0, 1)</f>
        <v/>
      </c>
      <c r="P730" s="28">
        <f>tbl_MTG_Set[[#This Row],[Released On]]+tbl_MTG_Set[[#This Row],[Heavy Printing Window Month Start]]*365.25/12</f>
        <v/>
      </c>
      <c r="Q730" s="19">
        <f>_xlfn.xlookup(tbl_MTG_Set[[#This Row],[Type Name]], tbl_MTG_Set_Type[Set Type], tbl_MTG_Set_Type[Heavy Printing Window Month End], "(Set Type not found)", 0, 1)</f>
        <v/>
      </c>
      <c r="R730" s="28">
        <f>tbl_MTG_Set[[#This Row],[Released On]]+tbl_MTG_Set[[#This Row],[Heavy Printing Window Month End]]*365.25/12</f>
        <v/>
      </c>
      <c r="S730" s="28">
        <f>AND(NOW()&gt;=tbl_MTG_Set[[#This Row],[Heavy Printing Window Start]], NOW()&lt;=tbl_MTG_Set[[#This Row],[Heavy Printing Window End]])</f>
        <v/>
      </c>
      <c r="T730" s="19">
        <f>_xlfn.xlookup(tbl_MTG_Set[[#This Row],[Type Name]], tbl_MTG_Set_Type[Set Type], tbl_MTG_Set_Type[Sell Window Month Start], "(Set Type not found)", 0, 1)</f>
        <v/>
      </c>
      <c r="U730" s="28">
        <f>tbl_MTG_Set[[#This Row],[Released On]]+tbl_MTG_Set[[#This Row],[Sell Window Month Start]]*365.25/12</f>
        <v/>
      </c>
      <c r="V730" s="19">
        <f>_xlfn.xlookup(tbl_MTG_Set[[#This Row],[Type Name]], tbl_MTG_Set_Type[Set Type], tbl_MTG_Set_Type[Sell Window Month End], "(Set Type not found)", 0, 1)</f>
        <v/>
      </c>
      <c r="W730" s="28">
        <f>tbl_MTG_Set[[#This Row],[Released On]]+tbl_MTG_Set[[#This Row],[Sell Window Month End]]*365.25/12</f>
        <v/>
      </c>
      <c r="X730" s="28">
        <f>AND(NOW()&gt;=tbl_MTG_Set[[#This Row],[Sell Window Start]], NOW()&lt;=tbl_MTG_Set[[#This Row],[Sell Window End]])</f>
        <v/>
      </c>
      <c r="AG730" s="23" t="n"/>
      <c r="AH730" s="23" t="n"/>
      <c r="AJ730" s="23">
        <f t="array" ref="AJ730:AJ730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730" s="23">
        <f t="array" ref="AK730:AK730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730" s="24">
        <f>_xlfn.xlookup(tbl_MTG_Set[[#This Row],[Play Booster Box Product Id]], tbl_Product[Product Id], tbl_Product[Pack Size])</f>
        <v/>
      </c>
      <c r="AM730" s="23">
        <f>(tbl_MTG_Set[[#This Row],[Play Booster Box Cost]]+v_Item_Shipping_Cost_In)/tbl_MTG_Set[[#This Row],[Play Booster Box Size]]</f>
        <v/>
      </c>
      <c r="AN730" s="23" t="n"/>
      <c r="AO730" s="23" t="n"/>
      <c r="AP730" s="23" t="n"/>
      <c r="AQ730" s="23" t="n"/>
      <c r="AT730" s="23">
        <f>tbl_MTG_Set[[#This Row],[Play Booster Sell Price CardMarket]]*tbl_MTG_Set[[#This Row],[Play Booster Expected Market Value]]/tbl_MTG_Set[[#This Row],[Play Boost Sealed Market Value]]</f>
        <v/>
      </c>
    </row>
    <row r="731" ht="15" customHeight="1" s="20">
      <c r="A731" s="19" t="n">
        <v>998</v>
      </c>
      <c r="B731" s="19" t="inlineStr">
        <is>
          <t>Oversized 90's Promos O90P</t>
        </is>
      </c>
      <c r="C731" s="19" t="n">
        <v>10</v>
      </c>
      <c r="D731" s="28" t="n">
        <v>35156</v>
      </c>
      <c r="F731" s="19" t="inlineStr">
        <is>
          <t>en es fr de it pt ja ko ru 汉语 漢語</t>
        </is>
      </c>
      <c r="G731" s="19" t="n">
        <v>1942</v>
      </c>
      <c r="H731" s="19">
        <f>MONTH(NOW())+12*YEAR(NOW())-MONTH(tbl_MTG_Set[[#This Row],[Released On]])-12*YEAR(tbl_MTG_Set[[#This Row],[Released On]])</f>
        <v/>
      </c>
      <c r="I731" s="19">
        <f>_xlfn.xlookup(tbl_MTG_Set[[#This Row],[Type Name]], tbl_MTG_Set_Type[Set Type], tbl_MTG_Set_Type[Index], "(Set Type not found)")</f>
        <v/>
      </c>
      <c r="J731" s="19">
        <f>_xlfn.xlookup(tbl_MTG_Set[[#This Row],[Type Name]], tbl_MTG_Set_Type[Set Type], tbl_MTG_Set_Type[Buy Window Month Start], "(Set Type not found)")</f>
        <v/>
      </c>
      <c r="K731" s="28">
        <f>tbl_MTG_Set[[#This Row],[Released On]]+tbl_MTG_Set[[#This Row],[Buy Window Month Start]]*365.25/12</f>
        <v/>
      </c>
      <c r="L731" s="19">
        <f>_xlfn.xlookup(tbl_MTG_Set[[#This Row],[Type Name]], tbl_MTG_Set_Type[Set Type], tbl_MTG_Set_Type[Buy Window Month End], "(Set Type not found)", 0, 1)</f>
        <v/>
      </c>
      <c r="M731" s="28">
        <f>tbl_MTG_Set[[#This Row],[Released On]]+tbl_MTG_Set[[#This Row],[Buy Window Month End]]*365.25/12</f>
        <v/>
      </c>
      <c r="N731" s="28">
        <f>AND(NOW()&gt;=tbl_MTG_Set[[#This Row],[Buy Window Start]], NOW()&lt;=tbl_MTG_Set[[#This Row],[Buy Window End]])</f>
        <v/>
      </c>
      <c r="O731" s="19">
        <f>_xlfn.xlookup(tbl_MTG_Set[[#This Row],[Type Name]], tbl_MTG_Set_Type[Set Type], tbl_MTG_Set_Type[Heavy Printing Window Month Start], "(Set Type not found)", 0, 1)</f>
        <v/>
      </c>
      <c r="P731" s="28">
        <f>tbl_MTG_Set[[#This Row],[Released On]]+tbl_MTG_Set[[#This Row],[Heavy Printing Window Month Start]]*365.25/12</f>
        <v/>
      </c>
      <c r="Q731" s="19">
        <f>_xlfn.xlookup(tbl_MTG_Set[[#This Row],[Type Name]], tbl_MTG_Set_Type[Set Type], tbl_MTG_Set_Type[Heavy Printing Window Month End], "(Set Type not found)", 0, 1)</f>
        <v/>
      </c>
      <c r="R731" s="28">
        <f>tbl_MTG_Set[[#This Row],[Released On]]+tbl_MTG_Set[[#This Row],[Heavy Printing Window Month End]]*365.25/12</f>
        <v/>
      </c>
      <c r="S731" s="28">
        <f>AND(NOW()&gt;=tbl_MTG_Set[[#This Row],[Heavy Printing Window Start]], NOW()&lt;=tbl_MTG_Set[[#This Row],[Heavy Printing Window End]])</f>
        <v/>
      </c>
      <c r="T731" s="19">
        <f>_xlfn.xlookup(tbl_MTG_Set[[#This Row],[Type Name]], tbl_MTG_Set_Type[Set Type], tbl_MTG_Set_Type[Sell Window Month Start], "(Set Type not found)", 0, 1)</f>
        <v/>
      </c>
      <c r="U731" s="28">
        <f>tbl_MTG_Set[[#This Row],[Released On]]+tbl_MTG_Set[[#This Row],[Sell Window Month Start]]*365.25/12</f>
        <v/>
      </c>
      <c r="V731" s="19">
        <f>_xlfn.xlookup(tbl_MTG_Set[[#This Row],[Type Name]], tbl_MTG_Set_Type[Set Type], tbl_MTG_Set_Type[Sell Window Month End], "(Set Type not found)", 0, 1)</f>
        <v/>
      </c>
      <c r="W731" s="28">
        <f>tbl_MTG_Set[[#This Row],[Released On]]+tbl_MTG_Set[[#This Row],[Sell Window Month End]]*365.25/12</f>
        <v/>
      </c>
      <c r="X731" s="28">
        <f>AND(NOW()&gt;=tbl_MTG_Set[[#This Row],[Sell Window Start]], NOW()&lt;=tbl_MTG_Set[[#This Row],[Sell Window End]])</f>
        <v/>
      </c>
      <c r="AG731" s="23" t="n"/>
      <c r="AH731" s="23" t="n"/>
      <c r="AJ731" s="23">
        <f t="array" ref="AJ731:AJ731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731" s="23">
        <f t="array" ref="AK731:AK731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731" s="24">
        <f>_xlfn.xlookup(tbl_MTG_Set[[#This Row],[Play Booster Box Product Id]], tbl_Product[Product Id], tbl_Product[Pack Size])</f>
        <v/>
      </c>
      <c r="AM731" s="23">
        <f>(tbl_MTG_Set[[#This Row],[Play Booster Box Cost]]+v_Item_Shipping_Cost_In)/tbl_MTG_Set[[#This Row],[Play Booster Box Size]]</f>
        <v/>
      </c>
      <c r="AN731" s="23" t="n"/>
      <c r="AO731" s="23" t="n"/>
      <c r="AP731" s="23" t="n"/>
      <c r="AQ731" s="23" t="n"/>
      <c r="AT731" s="23">
        <f>tbl_MTG_Set[[#This Row],[Play Booster Sell Price CardMarket]]*tbl_MTG_Set[[#This Row],[Play Booster Expected Market Value]]/tbl_MTG_Set[[#This Row],[Play Boost Sealed Market Value]]</f>
        <v/>
      </c>
    </row>
    <row r="732" ht="15" customHeight="1" s="20">
      <c r="A732" s="19" t="n">
        <v>981</v>
      </c>
      <c r="B732" s="19" t="inlineStr">
        <is>
          <t>Oversized League Prizes OLEP</t>
        </is>
      </c>
      <c r="C732" s="19" t="n">
        <v>83</v>
      </c>
      <c r="D732" s="28" t="n">
        <v>35580</v>
      </c>
      <c r="F732" s="19" t="inlineStr">
        <is>
          <t>en es fr de it pt ja ko ru 汉语 漢語</t>
        </is>
      </c>
      <c r="G732" s="19" t="n">
        <v>1908</v>
      </c>
      <c r="H732" s="19">
        <f>MONTH(NOW())+12*YEAR(NOW())-MONTH(tbl_MTG_Set[[#This Row],[Released On]])-12*YEAR(tbl_MTG_Set[[#This Row],[Released On]])</f>
        <v/>
      </c>
      <c r="I732" s="19">
        <f>_xlfn.xlookup(tbl_MTG_Set[[#This Row],[Type Name]], tbl_MTG_Set_Type[Set Type], tbl_MTG_Set_Type[Index], "(Set Type not found)")</f>
        <v/>
      </c>
      <c r="J732" s="19">
        <f>_xlfn.xlookup(tbl_MTG_Set[[#This Row],[Type Name]], tbl_MTG_Set_Type[Set Type], tbl_MTG_Set_Type[Buy Window Month Start], "(Set Type not found)")</f>
        <v/>
      </c>
      <c r="K732" s="28">
        <f>tbl_MTG_Set[[#This Row],[Released On]]+tbl_MTG_Set[[#This Row],[Buy Window Month Start]]*365.25/12</f>
        <v/>
      </c>
      <c r="L732" s="19">
        <f>_xlfn.xlookup(tbl_MTG_Set[[#This Row],[Type Name]], tbl_MTG_Set_Type[Set Type], tbl_MTG_Set_Type[Buy Window Month End], "(Set Type not found)", 0, 1)</f>
        <v/>
      </c>
      <c r="M732" s="28">
        <f>tbl_MTG_Set[[#This Row],[Released On]]+tbl_MTG_Set[[#This Row],[Buy Window Month End]]*365.25/12</f>
        <v/>
      </c>
      <c r="N732" s="28">
        <f>AND(NOW()&gt;=tbl_MTG_Set[[#This Row],[Buy Window Start]], NOW()&lt;=tbl_MTG_Set[[#This Row],[Buy Window End]])</f>
        <v/>
      </c>
      <c r="O732" s="19">
        <f>_xlfn.xlookup(tbl_MTG_Set[[#This Row],[Type Name]], tbl_MTG_Set_Type[Set Type], tbl_MTG_Set_Type[Heavy Printing Window Month Start], "(Set Type not found)", 0, 1)</f>
        <v/>
      </c>
      <c r="P732" s="28">
        <f>tbl_MTG_Set[[#This Row],[Released On]]+tbl_MTG_Set[[#This Row],[Heavy Printing Window Month Start]]*365.25/12</f>
        <v/>
      </c>
      <c r="Q732" s="19">
        <f>_xlfn.xlookup(tbl_MTG_Set[[#This Row],[Type Name]], tbl_MTG_Set_Type[Set Type], tbl_MTG_Set_Type[Heavy Printing Window Month End], "(Set Type not found)", 0, 1)</f>
        <v/>
      </c>
      <c r="R732" s="28">
        <f>tbl_MTG_Set[[#This Row],[Released On]]+tbl_MTG_Set[[#This Row],[Heavy Printing Window Month End]]*365.25/12</f>
        <v/>
      </c>
      <c r="S732" s="28">
        <f>AND(NOW()&gt;=tbl_MTG_Set[[#This Row],[Heavy Printing Window Start]], NOW()&lt;=tbl_MTG_Set[[#This Row],[Heavy Printing Window End]])</f>
        <v/>
      </c>
      <c r="T732" s="19">
        <f>_xlfn.xlookup(tbl_MTG_Set[[#This Row],[Type Name]], tbl_MTG_Set_Type[Set Type], tbl_MTG_Set_Type[Sell Window Month Start], "(Set Type not found)", 0, 1)</f>
        <v/>
      </c>
      <c r="U732" s="28">
        <f>tbl_MTG_Set[[#This Row],[Released On]]+tbl_MTG_Set[[#This Row],[Sell Window Month Start]]*365.25/12</f>
        <v/>
      </c>
      <c r="V732" s="19">
        <f>_xlfn.xlookup(tbl_MTG_Set[[#This Row],[Type Name]], tbl_MTG_Set_Type[Set Type], tbl_MTG_Set_Type[Sell Window Month End], "(Set Type not found)", 0, 1)</f>
        <v/>
      </c>
      <c r="W732" s="28">
        <f>tbl_MTG_Set[[#This Row],[Released On]]+tbl_MTG_Set[[#This Row],[Sell Window Month End]]*365.25/12</f>
        <v/>
      </c>
      <c r="X732" s="28">
        <f>AND(NOW()&gt;=tbl_MTG_Set[[#This Row],[Sell Window Start]], NOW()&lt;=tbl_MTG_Set[[#This Row],[Sell Window End]])</f>
        <v/>
      </c>
      <c r="AG732" s="23" t="n"/>
      <c r="AH732" s="23" t="n"/>
      <c r="AJ732" s="23">
        <f t="array" ref="AJ732:AJ732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732" s="23">
        <f t="array" ref="AK732:AK732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732" s="24">
        <f>_xlfn.xlookup(tbl_MTG_Set[[#This Row],[Play Booster Box Product Id]], tbl_Product[Product Id], tbl_Product[Pack Size])</f>
        <v/>
      </c>
      <c r="AM732" s="23">
        <f>(tbl_MTG_Set[[#This Row],[Play Booster Box Cost]]+v_Item_Shipping_Cost_In)/tbl_MTG_Set[[#This Row],[Play Booster Box Size]]</f>
        <v/>
      </c>
      <c r="AN732" s="23" t="n"/>
      <c r="AO732" s="23" t="n"/>
      <c r="AP732" s="23" t="n"/>
      <c r="AQ732" s="23" t="n"/>
      <c r="AT732" s="23">
        <f>tbl_MTG_Set[[#This Row],[Play Booster Sell Price CardMarket]]*tbl_MTG_Set[[#This Row],[Play Booster Expected Market Value]]/tbl_MTG_Set[[#This Row],[Play Boost Sealed Market Value]]</f>
        <v/>
      </c>
    </row>
    <row r="733" ht="15" customHeight="1" s="20">
      <c r="A733" s="19" t="n">
        <v>205</v>
      </c>
      <c r="B733" s="19" t="inlineStr">
        <is>
          <t>Phyrexia: All Will Be One Art Series AONE</t>
        </is>
      </c>
      <c r="C733" s="19" t="n">
        <v>81</v>
      </c>
      <c r="D733" s="28" t="n">
        <v>44960</v>
      </c>
      <c r="E733" s="19" t="inlineStr">
        <is>
          <t>Standard Expansion</t>
        </is>
      </c>
      <c r="F733" s="19" t="inlineStr">
        <is>
          <t>en es fr de it pt ja ko ru 汉语 漢語</t>
        </is>
      </c>
      <c r="G733" s="19" t="n">
        <v>356</v>
      </c>
      <c r="H733" s="19">
        <f>MONTH(NOW())+12*YEAR(NOW())-MONTH(tbl_MTG_Set[[#This Row],[Released On]])-12*YEAR(tbl_MTG_Set[[#This Row],[Released On]])</f>
        <v/>
      </c>
      <c r="I733" s="19">
        <f>_xlfn.xlookup(tbl_MTG_Set[[#This Row],[Type Name]], tbl_MTG_Set_Type[Set Type], tbl_MTG_Set_Type[Index], "(Set Type not found)")</f>
        <v/>
      </c>
      <c r="J733" s="19">
        <f>_xlfn.xlookup(tbl_MTG_Set[[#This Row],[Type Name]], tbl_MTG_Set_Type[Set Type], tbl_MTG_Set_Type[Buy Window Month Start], "(Set Type not found)")</f>
        <v/>
      </c>
      <c r="K733" s="28">
        <f>tbl_MTG_Set[[#This Row],[Released On]]+tbl_MTG_Set[[#This Row],[Buy Window Month Start]]*365.25/12</f>
        <v/>
      </c>
      <c r="L733" s="19">
        <f>_xlfn.xlookup(tbl_MTG_Set[[#This Row],[Type Name]], tbl_MTG_Set_Type[Set Type], tbl_MTG_Set_Type[Buy Window Month End], "(Set Type not found)", 0, 1)</f>
        <v/>
      </c>
      <c r="M733" s="28">
        <f>tbl_MTG_Set[[#This Row],[Released On]]+tbl_MTG_Set[[#This Row],[Buy Window Month End]]*365.25/12</f>
        <v/>
      </c>
      <c r="N733" s="28">
        <f>AND(NOW()&gt;=tbl_MTG_Set[[#This Row],[Buy Window Start]], NOW()&lt;=tbl_MTG_Set[[#This Row],[Buy Window End]])</f>
        <v/>
      </c>
      <c r="O733" s="19">
        <f>_xlfn.xlookup(tbl_MTG_Set[[#This Row],[Type Name]], tbl_MTG_Set_Type[Set Type], tbl_MTG_Set_Type[Heavy Printing Window Month Start], "(Set Type not found)", 0, 1)</f>
        <v/>
      </c>
      <c r="P733" s="28">
        <f>tbl_MTG_Set[[#This Row],[Released On]]+tbl_MTG_Set[[#This Row],[Heavy Printing Window Month Start]]*365.25/12</f>
        <v/>
      </c>
      <c r="Q733" s="19">
        <f>_xlfn.xlookup(tbl_MTG_Set[[#This Row],[Type Name]], tbl_MTG_Set_Type[Set Type], tbl_MTG_Set_Type[Heavy Printing Window Month End], "(Set Type not found)", 0, 1)</f>
        <v/>
      </c>
      <c r="R733" s="28">
        <f>tbl_MTG_Set[[#This Row],[Released On]]+tbl_MTG_Set[[#This Row],[Heavy Printing Window Month End]]*365.25/12</f>
        <v/>
      </c>
      <c r="S733" s="28">
        <f>AND(NOW()&gt;=tbl_MTG_Set[[#This Row],[Heavy Printing Window Start]], NOW()&lt;=tbl_MTG_Set[[#This Row],[Heavy Printing Window End]])</f>
        <v/>
      </c>
      <c r="T733" s="19">
        <f>_xlfn.xlookup(tbl_MTG_Set[[#This Row],[Type Name]], tbl_MTG_Set_Type[Set Type], tbl_MTG_Set_Type[Sell Window Month Start], "(Set Type not found)", 0, 1)</f>
        <v/>
      </c>
      <c r="U733" s="28">
        <f>tbl_MTG_Set[[#This Row],[Released On]]+tbl_MTG_Set[[#This Row],[Sell Window Month Start]]*365.25/12</f>
        <v/>
      </c>
      <c r="V733" s="19">
        <f>_xlfn.xlookup(tbl_MTG_Set[[#This Row],[Type Name]], tbl_MTG_Set_Type[Set Type], tbl_MTG_Set_Type[Sell Window Month End], "(Set Type not found)", 0, 1)</f>
        <v/>
      </c>
      <c r="W733" s="28">
        <f>tbl_MTG_Set[[#This Row],[Released On]]+tbl_MTG_Set[[#This Row],[Sell Window Month End]]*365.25/12</f>
        <v/>
      </c>
      <c r="X733" s="28">
        <f>AND(NOW()&gt;=tbl_MTG_Set[[#This Row],[Sell Window Start]], NOW()&lt;=tbl_MTG_Set[[#This Row],[Sell Window End]])</f>
        <v/>
      </c>
      <c r="AG733" s="23" t="n"/>
      <c r="AH733" s="23" t="n"/>
      <c r="AJ733" s="23">
        <f t="array" ref="AJ733:AJ733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733" s="23">
        <f t="array" ref="AK733:AK733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733" s="24">
        <f>_xlfn.xlookup(tbl_MTG_Set[[#This Row],[Play Booster Box Product Id]], tbl_Product[Product Id], tbl_Product[Pack Size])</f>
        <v/>
      </c>
      <c r="AM733" s="23">
        <f>(tbl_MTG_Set[[#This Row],[Play Booster Box Cost]]+v_Item_Shipping_Cost_In)/tbl_MTG_Set[[#This Row],[Play Booster Box Size]]</f>
        <v/>
      </c>
      <c r="AN733" s="23" t="n"/>
      <c r="AO733" s="23" t="n"/>
      <c r="AP733" s="23" t="n"/>
      <c r="AQ733" s="23" t="n"/>
      <c r="AT733" s="23">
        <f>tbl_MTG_Set[[#This Row],[Play Booster Sell Price CardMarket]]*tbl_MTG_Set[[#This Row],[Play Booster Expected Market Value]]/tbl_MTG_Set[[#This Row],[Play Boost Sealed Market Value]]</f>
        <v/>
      </c>
    </row>
    <row r="734" ht="15" customHeight="1" s="20">
      <c r="A734" s="19" t="n">
        <v>202</v>
      </c>
      <c r="B734" s="19" t="inlineStr">
        <is>
          <t>Phyrexia: All Will Be One Commander ONC</t>
        </is>
      </c>
      <c r="C734" s="19" t="n">
        <v>174</v>
      </c>
      <c r="D734" s="28" t="n">
        <v>44967</v>
      </c>
      <c r="E734" s="19" t="inlineStr">
        <is>
          <t>Standard Expansion</t>
        </is>
      </c>
      <c r="F734" s="19" t="inlineStr">
        <is>
          <t>en es fr de it pt ja ko ru 汉语 漢語</t>
        </is>
      </c>
      <c r="G734" s="19" t="n">
        <v>350</v>
      </c>
      <c r="H734" s="19">
        <f>MONTH(NOW())+12*YEAR(NOW())-MONTH(tbl_MTG_Set[[#This Row],[Released On]])-12*YEAR(tbl_MTG_Set[[#This Row],[Released On]])</f>
        <v/>
      </c>
      <c r="I734" s="19">
        <f>_xlfn.xlookup(tbl_MTG_Set[[#This Row],[Type Name]], tbl_MTG_Set_Type[Set Type], tbl_MTG_Set_Type[Index], "(Set Type not found)")</f>
        <v/>
      </c>
      <c r="J734" s="19">
        <f>_xlfn.xlookup(tbl_MTG_Set[[#This Row],[Type Name]], tbl_MTG_Set_Type[Set Type], tbl_MTG_Set_Type[Buy Window Month Start], "(Set Type not found)")</f>
        <v/>
      </c>
      <c r="K734" s="28">
        <f>tbl_MTG_Set[[#This Row],[Released On]]+tbl_MTG_Set[[#This Row],[Buy Window Month Start]]*365.25/12</f>
        <v/>
      </c>
      <c r="L734" s="19">
        <f>_xlfn.xlookup(tbl_MTG_Set[[#This Row],[Type Name]], tbl_MTG_Set_Type[Set Type], tbl_MTG_Set_Type[Buy Window Month End], "(Set Type not found)", 0, 1)</f>
        <v/>
      </c>
      <c r="M734" s="28">
        <f>tbl_MTG_Set[[#This Row],[Released On]]+tbl_MTG_Set[[#This Row],[Buy Window Month End]]*365.25/12</f>
        <v/>
      </c>
      <c r="N734" s="28">
        <f>AND(NOW()&gt;=tbl_MTG_Set[[#This Row],[Buy Window Start]], NOW()&lt;=tbl_MTG_Set[[#This Row],[Buy Window End]])</f>
        <v/>
      </c>
      <c r="O734" s="19">
        <f>_xlfn.xlookup(tbl_MTG_Set[[#This Row],[Type Name]], tbl_MTG_Set_Type[Set Type], tbl_MTG_Set_Type[Heavy Printing Window Month Start], "(Set Type not found)", 0, 1)</f>
        <v/>
      </c>
      <c r="P734" s="28">
        <f>tbl_MTG_Set[[#This Row],[Released On]]+tbl_MTG_Set[[#This Row],[Heavy Printing Window Month Start]]*365.25/12</f>
        <v/>
      </c>
      <c r="Q734" s="19">
        <f>_xlfn.xlookup(tbl_MTG_Set[[#This Row],[Type Name]], tbl_MTG_Set_Type[Set Type], tbl_MTG_Set_Type[Heavy Printing Window Month End], "(Set Type not found)", 0, 1)</f>
        <v/>
      </c>
      <c r="R734" s="28">
        <f>tbl_MTG_Set[[#This Row],[Released On]]+tbl_MTG_Set[[#This Row],[Heavy Printing Window Month End]]*365.25/12</f>
        <v/>
      </c>
      <c r="S734" s="28">
        <f>AND(NOW()&gt;=tbl_MTG_Set[[#This Row],[Heavy Printing Window Start]], NOW()&lt;=tbl_MTG_Set[[#This Row],[Heavy Printing Window End]])</f>
        <v/>
      </c>
      <c r="T734" s="19">
        <f>_xlfn.xlookup(tbl_MTG_Set[[#This Row],[Type Name]], tbl_MTG_Set_Type[Set Type], tbl_MTG_Set_Type[Sell Window Month Start], "(Set Type not found)", 0, 1)</f>
        <v/>
      </c>
      <c r="U734" s="28">
        <f>tbl_MTG_Set[[#This Row],[Released On]]+tbl_MTG_Set[[#This Row],[Sell Window Month Start]]*365.25/12</f>
        <v/>
      </c>
      <c r="V734" s="19">
        <f>_xlfn.xlookup(tbl_MTG_Set[[#This Row],[Type Name]], tbl_MTG_Set_Type[Set Type], tbl_MTG_Set_Type[Sell Window Month End], "(Set Type not found)", 0, 1)</f>
        <v/>
      </c>
      <c r="W734" s="28">
        <f>tbl_MTG_Set[[#This Row],[Released On]]+tbl_MTG_Set[[#This Row],[Sell Window Month End]]*365.25/12</f>
        <v/>
      </c>
      <c r="X734" s="28">
        <f>AND(NOW()&gt;=tbl_MTG_Set[[#This Row],[Sell Window Start]], NOW()&lt;=tbl_MTG_Set[[#This Row],[Sell Window End]])</f>
        <v/>
      </c>
      <c r="AG734" s="23" t="n"/>
      <c r="AH734" s="23" t="n"/>
      <c r="AJ734" s="23">
        <f t="array" ref="AJ734:AJ734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734" s="23">
        <f t="array" ref="AK734:AK734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734" s="24">
        <f>_xlfn.xlookup(tbl_MTG_Set[[#This Row],[Play Booster Box Product Id]], tbl_Product[Product Id], tbl_Product[Pack Size])</f>
        <v/>
      </c>
      <c r="AM734" s="23">
        <f>(tbl_MTG_Set[[#This Row],[Play Booster Box Cost]]+v_Item_Shipping_Cost_In)/tbl_MTG_Set[[#This Row],[Play Booster Box Size]]</f>
        <v/>
      </c>
      <c r="AN734" s="23" t="n"/>
      <c r="AO734" s="23" t="n"/>
      <c r="AP734" s="23" t="n"/>
      <c r="AQ734" s="23" t="n"/>
      <c r="AT734" s="23">
        <f>tbl_MTG_Set[[#This Row],[Play Booster Sell Price CardMarket]]*tbl_MTG_Set[[#This Row],[Play Booster Expected Market Value]]/tbl_MTG_Set[[#This Row],[Play Boost Sealed Market Value]]</f>
        <v/>
      </c>
    </row>
    <row r="735" ht="15" customHeight="1" s="20">
      <c r="A735" s="19" t="n">
        <v>203</v>
      </c>
      <c r="B735" s="19" t="inlineStr">
        <is>
          <t>Phyrexia: All Will Be One Commander Tokens TONC</t>
        </is>
      </c>
      <c r="C735" s="19" t="n">
        <v>23</v>
      </c>
      <c r="D735" s="28" t="n">
        <v>44960</v>
      </c>
      <c r="E735" s="19" t="inlineStr">
        <is>
          <t>Standard Expansion</t>
        </is>
      </c>
      <c r="F735" s="19" t="inlineStr">
        <is>
          <t>en es fr de it pt ja ko ru 汉语 漢語</t>
        </is>
      </c>
      <c r="G735" s="19" t="n">
        <v>352</v>
      </c>
      <c r="H735" s="19">
        <f>MONTH(NOW())+12*YEAR(NOW())-MONTH(tbl_MTG_Set[[#This Row],[Released On]])-12*YEAR(tbl_MTG_Set[[#This Row],[Released On]])</f>
        <v/>
      </c>
      <c r="I735" s="19">
        <f>_xlfn.xlookup(tbl_MTG_Set[[#This Row],[Type Name]], tbl_MTG_Set_Type[Set Type], tbl_MTG_Set_Type[Index], "(Set Type not found)")</f>
        <v/>
      </c>
      <c r="J735" s="19">
        <f>_xlfn.xlookup(tbl_MTG_Set[[#This Row],[Type Name]], tbl_MTG_Set_Type[Set Type], tbl_MTG_Set_Type[Buy Window Month Start], "(Set Type not found)")</f>
        <v/>
      </c>
      <c r="K735" s="28">
        <f>tbl_MTG_Set[[#This Row],[Released On]]+tbl_MTG_Set[[#This Row],[Buy Window Month Start]]*365.25/12</f>
        <v/>
      </c>
      <c r="L735" s="19">
        <f>_xlfn.xlookup(tbl_MTG_Set[[#This Row],[Type Name]], tbl_MTG_Set_Type[Set Type], tbl_MTG_Set_Type[Buy Window Month End], "(Set Type not found)", 0, 1)</f>
        <v/>
      </c>
      <c r="M735" s="28">
        <f>tbl_MTG_Set[[#This Row],[Released On]]+tbl_MTG_Set[[#This Row],[Buy Window Month End]]*365.25/12</f>
        <v/>
      </c>
      <c r="N735" s="28">
        <f>AND(NOW()&gt;=tbl_MTG_Set[[#This Row],[Buy Window Start]], NOW()&lt;=tbl_MTG_Set[[#This Row],[Buy Window End]])</f>
        <v/>
      </c>
      <c r="O735" s="19">
        <f>_xlfn.xlookup(tbl_MTG_Set[[#This Row],[Type Name]], tbl_MTG_Set_Type[Set Type], tbl_MTG_Set_Type[Heavy Printing Window Month Start], "(Set Type not found)", 0, 1)</f>
        <v/>
      </c>
      <c r="P735" s="28">
        <f>tbl_MTG_Set[[#This Row],[Released On]]+tbl_MTG_Set[[#This Row],[Heavy Printing Window Month Start]]*365.25/12</f>
        <v/>
      </c>
      <c r="Q735" s="19">
        <f>_xlfn.xlookup(tbl_MTG_Set[[#This Row],[Type Name]], tbl_MTG_Set_Type[Set Type], tbl_MTG_Set_Type[Heavy Printing Window Month End], "(Set Type not found)", 0, 1)</f>
        <v/>
      </c>
      <c r="R735" s="28">
        <f>tbl_MTG_Set[[#This Row],[Released On]]+tbl_MTG_Set[[#This Row],[Heavy Printing Window Month End]]*365.25/12</f>
        <v/>
      </c>
      <c r="S735" s="28">
        <f>AND(NOW()&gt;=tbl_MTG_Set[[#This Row],[Heavy Printing Window Start]], NOW()&lt;=tbl_MTG_Set[[#This Row],[Heavy Printing Window End]])</f>
        <v/>
      </c>
      <c r="T735" s="19">
        <f>_xlfn.xlookup(tbl_MTG_Set[[#This Row],[Type Name]], tbl_MTG_Set_Type[Set Type], tbl_MTG_Set_Type[Sell Window Month Start], "(Set Type not found)", 0, 1)</f>
        <v/>
      </c>
      <c r="U735" s="28">
        <f>tbl_MTG_Set[[#This Row],[Released On]]+tbl_MTG_Set[[#This Row],[Sell Window Month Start]]*365.25/12</f>
        <v/>
      </c>
      <c r="V735" s="19">
        <f>_xlfn.xlookup(tbl_MTG_Set[[#This Row],[Type Name]], tbl_MTG_Set_Type[Set Type], tbl_MTG_Set_Type[Sell Window Month End], "(Set Type not found)", 0, 1)</f>
        <v/>
      </c>
      <c r="W735" s="28">
        <f>tbl_MTG_Set[[#This Row],[Released On]]+tbl_MTG_Set[[#This Row],[Sell Window Month End]]*365.25/12</f>
        <v/>
      </c>
      <c r="X735" s="28">
        <f>AND(NOW()&gt;=tbl_MTG_Set[[#This Row],[Sell Window Start]], NOW()&lt;=tbl_MTG_Set[[#This Row],[Sell Window End]])</f>
        <v/>
      </c>
      <c r="AG735" s="23" t="n"/>
      <c r="AH735" s="23" t="n"/>
      <c r="AJ735" s="23">
        <f t="array" ref="AJ735:AJ735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735" s="23">
        <f t="array" ref="AK735:AK735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735" s="24">
        <f>_xlfn.xlookup(tbl_MTG_Set[[#This Row],[Play Booster Box Product Id]], tbl_Product[Product Id], tbl_Product[Pack Size])</f>
        <v/>
      </c>
      <c r="AM735" s="23">
        <f>(tbl_MTG_Set[[#This Row],[Play Booster Box Cost]]+v_Item_Shipping_Cost_In)/tbl_MTG_Set[[#This Row],[Play Booster Box Size]]</f>
        <v/>
      </c>
      <c r="AN735" s="23" t="n"/>
      <c r="AO735" s="23" t="n"/>
      <c r="AP735" s="23" t="n"/>
      <c r="AQ735" s="23" t="n"/>
      <c r="AT735" s="23">
        <f>tbl_MTG_Set[[#This Row],[Play Booster Sell Price CardMarket]]*tbl_MTG_Set[[#This Row],[Play Booster Expected Market Value]]/tbl_MTG_Set[[#This Row],[Play Boost Sealed Market Value]]</f>
        <v/>
      </c>
    </row>
    <row r="736" ht="15" customHeight="1" s="20">
      <c r="A736" s="19" t="n">
        <v>206</v>
      </c>
      <c r="B736" s="19" t="inlineStr">
        <is>
          <t>Phyrexia: All Will Be One Jumpstart Front Cards FONE</t>
        </is>
      </c>
      <c r="C736" s="19" t="n">
        <v>5</v>
      </c>
      <c r="D736" s="28" t="n">
        <v>44960</v>
      </c>
      <c r="E736" s="19" t="inlineStr">
        <is>
          <t>Standard Expansion</t>
        </is>
      </c>
      <c r="F736" s="19" t="inlineStr">
        <is>
          <t>en es fr de it pt ja ko ru 汉语 漢語</t>
        </is>
      </c>
      <c r="G736" s="19" t="n">
        <v>358</v>
      </c>
      <c r="H736" s="19">
        <f>MONTH(NOW())+12*YEAR(NOW())-MONTH(tbl_MTG_Set[[#This Row],[Released On]])-12*YEAR(tbl_MTG_Set[[#This Row],[Released On]])</f>
        <v/>
      </c>
      <c r="I736" s="19">
        <f>_xlfn.xlookup(tbl_MTG_Set[[#This Row],[Type Name]], tbl_MTG_Set_Type[Set Type], tbl_MTG_Set_Type[Index], "(Set Type not found)")</f>
        <v/>
      </c>
      <c r="J736" s="19">
        <f>_xlfn.xlookup(tbl_MTG_Set[[#This Row],[Type Name]], tbl_MTG_Set_Type[Set Type], tbl_MTG_Set_Type[Buy Window Month Start], "(Set Type not found)")</f>
        <v/>
      </c>
      <c r="K736" s="28">
        <f>tbl_MTG_Set[[#This Row],[Released On]]+tbl_MTG_Set[[#This Row],[Buy Window Month Start]]*365.25/12</f>
        <v/>
      </c>
      <c r="L736" s="19">
        <f>_xlfn.xlookup(tbl_MTG_Set[[#This Row],[Type Name]], tbl_MTG_Set_Type[Set Type], tbl_MTG_Set_Type[Buy Window Month End], "(Set Type not found)", 0, 1)</f>
        <v/>
      </c>
      <c r="M736" s="28">
        <f>tbl_MTG_Set[[#This Row],[Released On]]+tbl_MTG_Set[[#This Row],[Buy Window Month End]]*365.25/12</f>
        <v/>
      </c>
      <c r="N736" s="28">
        <f>AND(NOW()&gt;=tbl_MTG_Set[[#This Row],[Buy Window Start]], NOW()&lt;=tbl_MTG_Set[[#This Row],[Buy Window End]])</f>
        <v/>
      </c>
      <c r="O736" s="19">
        <f>_xlfn.xlookup(tbl_MTG_Set[[#This Row],[Type Name]], tbl_MTG_Set_Type[Set Type], tbl_MTG_Set_Type[Heavy Printing Window Month Start], "(Set Type not found)", 0, 1)</f>
        <v/>
      </c>
      <c r="P736" s="28">
        <f>tbl_MTG_Set[[#This Row],[Released On]]+tbl_MTG_Set[[#This Row],[Heavy Printing Window Month Start]]*365.25/12</f>
        <v/>
      </c>
      <c r="Q736" s="19">
        <f>_xlfn.xlookup(tbl_MTG_Set[[#This Row],[Type Name]], tbl_MTG_Set_Type[Set Type], tbl_MTG_Set_Type[Heavy Printing Window Month End], "(Set Type not found)", 0, 1)</f>
        <v/>
      </c>
      <c r="R736" s="28">
        <f>tbl_MTG_Set[[#This Row],[Released On]]+tbl_MTG_Set[[#This Row],[Heavy Printing Window Month End]]*365.25/12</f>
        <v/>
      </c>
      <c r="S736" s="28">
        <f>AND(NOW()&gt;=tbl_MTG_Set[[#This Row],[Heavy Printing Window Start]], NOW()&lt;=tbl_MTG_Set[[#This Row],[Heavy Printing Window End]])</f>
        <v/>
      </c>
      <c r="T736" s="19">
        <f>_xlfn.xlookup(tbl_MTG_Set[[#This Row],[Type Name]], tbl_MTG_Set_Type[Set Type], tbl_MTG_Set_Type[Sell Window Month Start], "(Set Type not found)", 0, 1)</f>
        <v/>
      </c>
      <c r="U736" s="28">
        <f>tbl_MTG_Set[[#This Row],[Released On]]+tbl_MTG_Set[[#This Row],[Sell Window Month Start]]*365.25/12</f>
        <v/>
      </c>
      <c r="V736" s="19">
        <f>_xlfn.xlookup(tbl_MTG_Set[[#This Row],[Type Name]], tbl_MTG_Set_Type[Set Type], tbl_MTG_Set_Type[Sell Window Month End], "(Set Type not found)", 0, 1)</f>
        <v/>
      </c>
      <c r="W736" s="28">
        <f>tbl_MTG_Set[[#This Row],[Released On]]+tbl_MTG_Set[[#This Row],[Sell Window Month End]]*365.25/12</f>
        <v/>
      </c>
      <c r="X736" s="28">
        <f>AND(NOW()&gt;=tbl_MTG_Set[[#This Row],[Sell Window Start]], NOW()&lt;=tbl_MTG_Set[[#This Row],[Sell Window End]])</f>
        <v/>
      </c>
      <c r="AG736" s="23" t="n"/>
      <c r="AH736" s="23" t="n"/>
      <c r="AJ736" s="23">
        <f t="array" ref="AJ736:AJ736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736" s="23">
        <f t="array" ref="AK736:AK736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736" s="24">
        <f>_xlfn.xlookup(tbl_MTG_Set[[#This Row],[Play Booster Box Product Id]], tbl_Product[Product Id], tbl_Product[Pack Size])</f>
        <v/>
      </c>
      <c r="AM736" s="23">
        <f>(tbl_MTG_Set[[#This Row],[Play Booster Box Cost]]+v_Item_Shipping_Cost_In)/tbl_MTG_Set[[#This Row],[Play Booster Box Size]]</f>
        <v/>
      </c>
      <c r="AN736" s="23" t="n"/>
      <c r="AO736" s="23" t="n"/>
      <c r="AP736" s="23" t="n"/>
      <c r="AQ736" s="23" t="n"/>
      <c r="AT736" s="23">
        <f>tbl_MTG_Set[[#This Row],[Play Booster Sell Price CardMarket]]*tbl_MTG_Set[[#This Row],[Play Booster Expected Market Value]]/tbl_MTG_Set[[#This Row],[Play Boost Sealed Market Value]]</f>
        <v/>
      </c>
    </row>
    <row r="737" ht="15" customHeight="1" s="20">
      <c r="A737" s="19" t="n">
        <v>204</v>
      </c>
      <c r="B737" s="19" t="inlineStr">
        <is>
          <t>Phyrexia: All Will Be One Minigames MONE</t>
        </is>
      </c>
      <c r="C737" s="19" t="n">
        <v>5</v>
      </c>
      <c r="D737" s="28" t="n">
        <v>44960</v>
      </c>
      <c r="E737" s="19" t="inlineStr">
        <is>
          <t>Standard Expansion</t>
        </is>
      </c>
      <c r="F737" s="19" t="inlineStr">
        <is>
          <t>en es fr de it pt ja ko ru 汉语 漢語</t>
        </is>
      </c>
      <c r="G737" s="19" t="n">
        <v>354</v>
      </c>
      <c r="H737" s="19">
        <f>MONTH(NOW())+12*YEAR(NOW())-MONTH(tbl_MTG_Set[[#This Row],[Released On]])-12*YEAR(tbl_MTG_Set[[#This Row],[Released On]])</f>
        <v/>
      </c>
      <c r="I737" s="19">
        <f>_xlfn.xlookup(tbl_MTG_Set[[#This Row],[Type Name]], tbl_MTG_Set_Type[Set Type], tbl_MTG_Set_Type[Index], "(Set Type not found)")</f>
        <v/>
      </c>
      <c r="J737" s="19">
        <f>_xlfn.xlookup(tbl_MTG_Set[[#This Row],[Type Name]], tbl_MTG_Set_Type[Set Type], tbl_MTG_Set_Type[Buy Window Month Start], "(Set Type not found)")</f>
        <v/>
      </c>
      <c r="K737" s="28">
        <f>tbl_MTG_Set[[#This Row],[Released On]]+tbl_MTG_Set[[#This Row],[Buy Window Month Start]]*365.25/12</f>
        <v/>
      </c>
      <c r="L737" s="19">
        <f>_xlfn.xlookup(tbl_MTG_Set[[#This Row],[Type Name]], tbl_MTG_Set_Type[Set Type], tbl_MTG_Set_Type[Buy Window Month End], "(Set Type not found)", 0, 1)</f>
        <v/>
      </c>
      <c r="M737" s="28">
        <f>tbl_MTG_Set[[#This Row],[Released On]]+tbl_MTG_Set[[#This Row],[Buy Window Month End]]*365.25/12</f>
        <v/>
      </c>
      <c r="N737" s="28">
        <f>AND(NOW()&gt;=tbl_MTG_Set[[#This Row],[Buy Window Start]], NOW()&lt;=tbl_MTG_Set[[#This Row],[Buy Window End]])</f>
        <v/>
      </c>
      <c r="O737" s="19">
        <f>_xlfn.xlookup(tbl_MTG_Set[[#This Row],[Type Name]], tbl_MTG_Set_Type[Set Type], tbl_MTG_Set_Type[Heavy Printing Window Month Start], "(Set Type not found)", 0, 1)</f>
        <v/>
      </c>
      <c r="P737" s="28">
        <f>tbl_MTG_Set[[#This Row],[Released On]]+tbl_MTG_Set[[#This Row],[Heavy Printing Window Month Start]]*365.25/12</f>
        <v/>
      </c>
      <c r="Q737" s="19">
        <f>_xlfn.xlookup(tbl_MTG_Set[[#This Row],[Type Name]], tbl_MTG_Set_Type[Set Type], tbl_MTG_Set_Type[Heavy Printing Window Month End], "(Set Type not found)", 0, 1)</f>
        <v/>
      </c>
      <c r="R737" s="28">
        <f>tbl_MTG_Set[[#This Row],[Released On]]+tbl_MTG_Set[[#This Row],[Heavy Printing Window Month End]]*365.25/12</f>
        <v/>
      </c>
      <c r="S737" s="28">
        <f>AND(NOW()&gt;=tbl_MTG_Set[[#This Row],[Heavy Printing Window Start]], NOW()&lt;=tbl_MTG_Set[[#This Row],[Heavy Printing Window End]])</f>
        <v/>
      </c>
      <c r="T737" s="19">
        <f>_xlfn.xlookup(tbl_MTG_Set[[#This Row],[Type Name]], tbl_MTG_Set_Type[Set Type], tbl_MTG_Set_Type[Sell Window Month Start], "(Set Type not found)", 0, 1)</f>
        <v/>
      </c>
      <c r="U737" s="28">
        <f>tbl_MTG_Set[[#This Row],[Released On]]+tbl_MTG_Set[[#This Row],[Sell Window Month Start]]*365.25/12</f>
        <v/>
      </c>
      <c r="V737" s="19">
        <f>_xlfn.xlookup(tbl_MTG_Set[[#This Row],[Type Name]], tbl_MTG_Set_Type[Set Type], tbl_MTG_Set_Type[Sell Window Month End], "(Set Type not found)", 0, 1)</f>
        <v/>
      </c>
      <c r="W737" s="28">
        <f>tbl_MTG_Set[[#This Row],[Released On]]+tbl_MTG_Set[[#This Row],[Sell Window Month End]]*365.25/12</f>
        <v/>
      </c>
      <c r="X737" s="28">
        <f>AND(NOW()&gt;=tbl_MTG_Set[[#This Row],[Sell Window Start]], NOW()&lt;=tbl_MTG_Set[[#This Row],[Sell Window End]])</f>
        <v/>
      </c>
      <c r="AG737" s="23" t="n"/>
      <c r="AH737" s="23" t="n"/>
      <c r="AJ737" s="23">
        <f t="array" ref="AJ737:AJ737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737" s="23">
        <f t="array" ref="AK737:AK737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737" s="24">
        <f>_xlfn.xlookup(tbl_MTG_Set[[#This Row],[Play Booster Box Product Id]], tbl_Product[Product Id], tbl_Product[Pack Size])</f>
        <v/>
      </c>
      <c r="AM737" s="23">
        <f>(tbl_MTG_Set[[#This Row],[Play Booster Box Cost]]+v_Item_Shipping_Cost_In)/tbl_MTG_Set[[#This Row],[Play Booster Box Size]]</f>
        <v/>
      </c>
      <c r="AN737" s="23" t="n"/>
      <c r="AO737" s="23" t="n"/>
      <c r="AP737" s="23" t="n"/>
      <c r="AQ737" s="23" t="n"/>
      <c r="AT737" s="23">
        <f>tbl_MTG_Set[[#This Row],[Play Booster Sell Price CardMarket]]*tbl_MTG_Set[[#This Row],[Play Booster Expected Market Value]]/tbl_MTG_Set[[#This Row],[Play Boost Sealed Market Value]]</f>
        <v/>
      </c>
    </row>
    <row r="738" ht="15" customHeight="1" s="20">
      <c r="A738" s="19" t="n">
        <v>576</v>
      </c>
      <c r="B738" s="19" t="inlineStr">
        <is>
          <t>Oath of the Gatewatch OGW</t>
        </is>
      </c>
      <c r="C738" s="19" t="n">
        <v>187</v>
      </c>
      <c r="D738" s="28" t="n">
        <v>42391</v>
      </c>
      <c r="E738" s="19" t="inlineStr">
        <is>
          <t>Standard Expansion</t>
        </is>
      </c>
      <c r="F738" s="19" t="inlineStr">
        <is>
          <t>en es fr de it pt ja ko ru 汉语 漢語</t>
        </is>
      </c>
      <c r="G738" s="19" t="n">
        <v>1098</v>
      </c>
      <c r="H738" s="19">
        <f>MONTH(NOW())+12*YEAR(NOW())-MONTH(tbl_MTG_Set[[#This Row],[Released On]])-12*YEAR(tbl_MTG_Set[[#This Row],[Released On]])</f>
        <v/>
      </c>
      <c r="I738" s="19">
        <f>_xlfn.xlookup(tbl_MTG_Set[[#This Row],[Type Name]], tbl_MTG_Set_Type[Set Type], tbl_MTG_Set_Type[Index], "(Set Type not found)")</f>
        <v/>
      </c>
      <c r="J738" s="19">
        <f>_xlfn.xlookup(tbl_MTG_Set[[#This Row],[Type Name]], tbl_MTG_Set_Type[Set Type], tbl_MTG_Set_Type[Buy Window Month Start], "(Set Type not found)")</f>
        <v/>
      </c>
      <c r="K738" s="28">
        <f>tbl_MTG_Set[[#This Row],[Released On]]+tbl_MTG_Set[[#This Row],[Buy Window Month Start]]*365.25/12</f>
        <v/>
      </c>
      <c r="L738" s="19">
        <f>_xlfn.xlookup(tbl_MTG_Set[[#This Row],[Type Name]], tbl_MTG_Set_Type[Set Type], tbl_MTG_Set_Type[Buy Window Month End], "(Set Type not found)", 0, 1)</f>
        <v/>
      </c>
      <c r="M738" s="28">
        <f>tbl_MTG_Set[[#This Row],[Released On]]+tbl_MTG_Set[[#This Row],[Buy Window Month End]]*365.25/12</f>
        <v/>
      </c>
      <c r="N738" s="28">
        <f>AND(NOW()&gt;=tbl_MTG_Set[[#This Row],[Buy Window Start]], NOW()&lt;=tbl_MTG_Set[[#This Row],[Buy Window End]])</f>
        <v/>
      </c>
      <c r="O738" s="19">
        <f>_xlfn.xlookup(tbl_MTG_Set[[#This Row],[Type Name]], tbl_MTG_Set_Type[Set Type], tbl_MTG_Set_Type[Heavy Printing Window Month Start], "(Set Type not found)", 0, 1)</f>
        <v/>
      </c>
      <c r="P738" s="28">
        <f>tbl_MTG_Set[[#This Row],[Released On]]+tbl_MTG_Set[[#This Row],[Heavy Printing Window Month Start]]*365.25/12</f>
        <v/>
      </c>
      <c r="Q738" s="19">
        <f>_xlfn.xlookup(tbl_MTG_Set[[#This Row],[Type Name]], tbl_MTG_Set_Type[Set Type], tbl_MTG_Set_Type[Heavy Printing Window Month End], "(Set Type not found)", 0, 1)</f>
        <v/>
      </c>
      <c r="R738" s="28">
        <f>tbl_MTG_Set[[#This Row],[Released On]]+tbl_MTG_Set[[#This Row],[Heavy Printing Window Month End]]*365.25/12</f>
        <v/>
      </c>
      <c r="S738" s="28">
        <f>AND(NOW()&gt;=tbl_MTG_Set[[#This Row],[Heavy Printing Window Start]], NOW()&lt;=tbl_MTG_Set[[#This Row],[Heavy Printing Window End]])</f>
        <v/>
      </c>
      <c r="T738" s="19">
        <f>_xlfn.xlookup(tbl_MTG_Set[[#This Row],[Type Name]], tbl_MTG_Set_Type[Set Type], tbl_MTG_Set_Type[Sell Window Month Start], "(Set Type not found)", 0, 1)</f>
        <v/>
      </c>
      <c r="U738" s="28">
        <f>tbl_MTG_Set[[#This Row],[Released On]]+tbl_MTG_Set[[#This Row],[Sell Window Month Start]]*365.25/12</f>
        <v/>
      </c>
      <c r="V738" s="19">
        <f>_xlfn.xlookup(tbl_MTG_Set[[#This Row],[Type Name]], tbl_MTG_Set_Type[Set Type], tbl_MTG_Set_Type[Sell Window Month End], "(Set Type not found)", 0, 1)</f>
        <v/>
      </c>
      <c r="W738" s="28">
        <f>tbl_MTG_Set[[#This Row],[Released On]]+tbl_MTG_Set[[#This Row],[Sell Window Month End]]*365.25/12</f>
        <v/>
      </c>
      <c r="X738" s="28">
        <f>AND(NOW()&gt;=tbl_MTG_Set[[#This Row],[Sell Window Start]], NOW()&lt;=tbl_MTG_Set[[#This Row],[Sell Window End]])</f>
        <v/>
      </c>
      <c r="Y738" s="23" t="n">
        <v>188</v>
      </c>
      <c r="Z738" s="23" t="n">
        <v>77</v>
      </c>
      <c r="AD738" s="23">
        <f>(Y738+96/20)/36</f>
        <v/>
      </c>
      <c r="AE738" s="23">
        <f>(Z738+96/20)/36</f>
        <v/>
      </c>
      <c r="AG738" s="23" t="n"/>
      <c r="AH738" s="23" t="n"/>
      <c r="AI738" s="24" t="n">
        <v>77</v>
      </c>
      <c r="AJ738" s="23">
        <f t="array" ref="AJ738:AJ738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738" s="23">
        <f t="array" ref="AK738:AK738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738" s="24">
        <f>_xlfn.xlookup(tbl_MTG_Set[[#This Row],[Play Booster Box Product Id]], tbl_Product[Product Id], tbl_Product[Pack Size])</f>
        <v/>
      </c>
      <c r="AM738" s="23">
        <f>(tbl_MTG_Set[[#This Row],[Play Booster Box Cost]]+v_Item_Shipping_Cost_In)/tbl_MTG_Set[[#This Row],[Play Booster Box Size]]</f>
        <v/>
      </c>
      <c r="AN738" s="23" t="n">
        <v>5</v>
      </c>
      <c r="AO738" s="23" t="n">
        <v>5</v>
      </c>
      <c r="AP738" s="23">
        <f>IF(ISERROR(tbl_MTG_Set[[#This Row],[Play Booster Sell Price CardMarket]]-tbl_MTG_Set[[#This Row],[Play Booster Cost]]-v_Item_Shipping_Cost_Out), -999, tbl_MTG_Set[[#This Row],[Play Booster Sell Price CardMarket]]-tbl_MTG_Set[[#This Row],[Play Booster Cost]]-v_Item_Shipping_Cost_Out)</f>
        <v/>
      </c>
      <c r="AQ738" s="19" t="inlineStr">
        <is>
          <t>https://www.mtgstocks.com/sets/255-oath-of-the-gatewatch#ev</t>
        </is>
      </c>
      <c r="AT738" s="23">
        <f>tbl_MTG_Set[[#This Row],[Play Booster Sell Price CardMarket]]*tbl_MTG_Set[[#This Row],[Play Booster Expected Market Value]]/tbl_MTG_Set[[#This Row],[Play Boost Sealed Market Value]]</f>
        <v/>
      </c>
    </row>
    <row r="739" ht="15" customHeight="1" s="20">
      <c r="A739" s="19" t="n">
        <v>199</v>
      </c>
      <c r="B739" s="19" t="inlineStr">
        <is>
          <t>Phyrexia: All Will Be One Promos PONE</t>
        </is>
      </c>
      <c r="C739" s="19" t="n">
        <v>160</v>
      </c>
      <c r="D739" s="28" t="n">
        <v>44967</v>
      </c>
      <c r="E739" s="19" t="inlineStr">
        <is>
          <t>Standard Expansion</t>
        </is>
      </c>
      <c r="F739" s="19" t="inlineStr">
        <is>
          <t>en es fr de it pt ja ko ru 汉语 漢語</t>
        </is>
      </c>
      <c r="G739" s="19" t="n">
        <v>344</v>
      </c>
      <c r="H739" s="19">
        <f>MONTH(NOW())+12*YEAR(NOW())-MONTH(tbl_MTG_Set[[#This Row],[Released On]])-12*YEAR(tbl_MTG_Set[[#This Row],[Released On]])</f>
        <v/>
      </c>
      <c r="I739" s="19">
        <f>_xlfn.xlookup(tbl_MTG_Set[[#This Row],[Type Name]], tbl_MTG_Set_Type[Set Type], tbl_MTG_Set_Type[Index], "(Set Type not found)")</f>
        <v/>
      </c>
      <c r="J739" s="19">
        <f>_xlfn.xlookup(tbl_MTG_Set[[#This Row],[Type Name]], tbl_MTG_Set_Type[Set Type], tbl_MTG_Set_Type[Buy Window Month Start], "(Set Type not found)")</f>
        <v/>
      </c>
      <c r="K739" s="28">
        <f>tbl_MTG_Set[[#This Row],[Released On]]+tbl_MTG_Set[[#This Row],[Buy Window Month Start]]*365.25/12</f>
        <v/>
      </c>
      <c r="L739" s="19">
        <f>_xlfn.xlookup(tbl_MTG_Set[[#This Row],[Type Name]], tbl_MTG_Set_Type[Set Type], tbl_MTG_Set_Type[Buy Window Month End], "(Set Type not found)", 0, 1)</f>
        <v/>
      </c>
      <c r="M739" s="28">
        <f>tbl_MTG_Set[[#This Row],[Released On]]+tbl_MTG_Set[[#This Row],[Buy Window Month End]]*365.25/12</f>
        <v/>
      </c>
      <c r="N739" s="28">
        <f>AND(NOW()&gt;=tbl_MTG_Set[[#This Row],[Buy Window Start]], NOW()&lt;=tbl_MTG_Set[[#This Row],[Buy Window End]])</f>
        <v/>
      </c>
      <c r="O739" s="19">
        <f>_xlfn.xlookup(tbl_MTG_Set[[#This Row],[Type Name]], tbl_MTG_Set_Type[Set Type], tbl_MTG_Set_Type[Heavy Printing Window Month Start], "(Set Type not found)", 0, 1)</f>
        <v/>
      </c>
      <c r="P739" s="28">
        <f>tbl_MTG_Set[[#This Row],[Released On]]+tbl_MTG_Set[[#This Row],[Heavy Printing Window Month Start]]*365.25/12</f>
        <v/>
      </c>
      <c r="Q739" s="19">
        <f>_xlfn.xlookup(tbl_MTG_Set[[#This Row],[Type Name]], tbl_MTG_Set_Type[Set Type], tbl_MTG_Set_Type[Heavy Printing Window Month End], "(Set Type not found)", 0, 1)</f>
        <v/>
      </c>
      <c r="R739" s="28">
        <f>tbl_MTG_Set[[#This Row],[Released On]]+tbl_MTG_Set[[#This Row],[Heavy Printing Window Month End]]*365.25/12</f>
        <v/>
      </c>
      <c r="S739" s="28">
        <f>AND(NOW()&gt;=tbl_MTG_Set[[#This Row],[Heavy Printing Window Start]], NOW()&lt;=tbl_MTG_Set[[#This Row],[Heavy Printing Window End]])</f>
        <v/>
      </c>
      <c r="T739" s="19">
        <f>_xlfn.xlookup(tbl_MTG_Set[[#This Row],[Type Name]], tbl_MTG_Set_Type[Set Type], tbl_MTG_Set_Type[Sell Window Month Start], "(Set Type not found)", 0, 1)</f>
        <v/>
      </c>
      <c r="U739" s="28">
        <f>tbl_MTG_Set[[#This Row],[Released On]]+tbl_MTG_Set[[#This Row],[Sell Window Month Start]]*365.25/12</f>
        <v/>
      </c>
      <c r="V739" s="19">
        <f>_xlfn.xlookup(tbl_MTG_Set[[#This Row],[Type Name]], tbl_MTG_Set_Type[Set Type], tbl_MTG_Set_Type[Sell Window Month End], "(Set Type not found)", 0, 1)</f>
        <v/>
      </c>
      <c r="W739" s="28">
        <f>tbl_MTG_Set[[#This Row],[Released On]]+tbl_MTG_Set[[#This Row],[Sell Window Month End]]*365.25/12</f>
        <v/>
      </c>
      <c r="X739" s="28">
        <f>AND(NOW()&gt;=tbl_MTG_Set[[#This Row],[Sell Window Start]], NOW()&lt;=tbl_MTG_Set[[#This Row],[Sell Window End]])</f>
        <v/>
      </c>
      <c r="AG739" s="23" t="n"/>
      <c r="AH739" s="23" t="n"/>
      <c r="AJ739" s="23">
        <f t="array" ref="AJ739:AJ739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739" s="23">
        <f t="array" ref="AK739:AK739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739" s="24">
        <f>_xlfn.xlookup(tbl_MTG_Set[[#This Row],[Play Booster Box Product Id]], tbl_Product[Product Id], tbl_Product[Pack Size])</f>
        <v/>
      </c>
      <c r="AM739" s="23">
        <f>(tbl_MTG_Set[[#This Row],[Play Booster Box Cost]]+v_Item_Shipping_Cost_In)/tbl_MTG_Set[[#This Row],[Play Booster Box Size]]</f>
        <v/>
      </c>
      <c r="AN739" s="23" t="n"/>
      <c r="AO739" s="23" t="n"/>
      <c r="AP739" s="23" t="n"/>
      <c r="AQ739" s="23" t="n"/>
      <c r="AT739" s="23">
        <f>tbl_MTG_Set[[#This Row],[Play Booster Sell Price CardMarket]]*tbl_MTG_Set[[#This Row],[Play Booster Expected Market Value]]/tbl_MTG_Set[[#This Row],[Play Boost Sealed Market Value]]</f>
        <v/>
      </c>
    </row>
    <row r="740" ht="15" customHeight="1" s="20">
      <c r="A740" s="19" t="n">
        <v>200</v>
      </c>
      <c r="B740" s="19" t="inlineStr">
        <is>
          <t>Phyrexia: All Will Be One Tokens TONE</t>
        </is>
      </c>
      <c r="C740" s="19" t="n">
        <v>14</v>
      </c>
      <c r="D740" s="28" t="n">
        <v>44960</v>
      </c>
      <c r="E740" s="19" t="inlineStr">
        <is>
          <t>Standard Expansion</t>
        </is>
      </c>
      <c r="F740" s="19" t="inlineStr">
        <is>
          <t>en es fr de it pt ja ko ru 汉语 漢語</t>
        </is>
      </c>
      <c r="G740" s="19" t="n">
        <v>346</v>
      </c>
      <c r="H740" s="19">
        <f>MONTH(NOW())+12*YEAR(NOW())-MONTH(tbl_MTG_Set[[#This Row],[Released On]])-12*YEAR(tbl_MTG_Set[[#This Row],[Released On]])</f>
        <v/>
      </c>
      <c r="I740" s="19">
        <f>_xlfn.xlookup(tbl_MTG_Set[[#This Row],[Type Name]], tbl_MTG_Set_Type[Set Type], tbl_MTG_Set_Type[Index], "(Set Type not found)")</f>
        <v/>
      </c>
      <c r="J740" s="19">
        <f>_xlfn.xlookup(tbl_MTG_Set[[#This Row],[Type Name]], tbl_MTG_Set_Type[Set Type], tbl_MTG_Set_Type[Buy Window Month Start], "(Set Type not found)")</f>
        <v/>
      </c>
      <c r="K740" s="28">
        <f>tbl_MTG_Set[[#This Row],[Released On]]+tbl_MTG_Set[[#This Row],[Buy Window Month Start]]*365.25/12</f>
        <v/>
      </c>
      <c r="L740" s="19">
        <f>_xlfn.xlookup(tbl_MTG_Set[[#This Row],[Type Name]], tbl_MTG_Set_Type[Set Type], tbl_MTG_Set_Type[Buy Window Month End], "(Set Type not found)", 0, 1)</f>
        <v/>
      </c>
      <c r="M740" s="28">
        <f>tbl_MTG_Set[[#This Row],[Released On]]+tbl_MTG_Set[[#This Row],[Buy Window Month End]]*365.25/12</f>
        <v/>
      </c>
      <c r="N740" s="28">
        <f>AND(NOW()&gt;=tbl_MTG_Set[[#This Row],[Buy Window Start]], NOW()&lt;=tbl_MTG_Set[[#This Row],[Buy Window End]])</f>
        <v/>
      </c>
      <c r="O740" s="19">
        <f>_xlfn.xlookup(tbl_MTG_Set[[#This Row],[Type Name]], tbl_MTG_Set_Type[Set Type], tbl_MTG_Set_Type[Heavy Printing Window Month Start], "(Set Type not found)", 0, 1)</f>
        <v/>
      </c>
      <c r="P740" s="28">
        <f>tbl_MTG_Set[[#This Row],[Released On]]+tbl_MTG_Set[[#This Row],[Heavy Printing Window Month Start]]*365.25/12</f>
        <v/>
      </c>
      <c r="Q740" s="19">
        <f>_xlfn.xlookup(tbl_MTG_Set[[#This Row],[Type Name]], tbl_MTG_Set_Type[Set Type], tbl_MTG_Set_Type[Heavy Printing Window Month End], "(Set Type not found)", 0, 1)</f>
        <v/>
      </c>
      <c r="R740" s="28">
        <f>tbl_MTG_Set[[#This Row],[Released On]]+tbl_MTG_Set[[#This Row],[Heavy Printing Window Month End]]*365.25/12</f>
        <v/>
      </c>
      <c r="S740" s="28">
        <f>AND(NOW()&gt;=tbl_MTG_Set[[#This Row],[Heavy Printing Window Start]], NOW()&lt;=tbl_MTG_Set[[#This Row],[Heavy Printing Window End]])</f>
        <v/>
      </c>
      <c r="T740" s="19">
        <f>_xlfn.xlookup(tbl_MTG_Set[[#This Row],[Type Name]], tbl_MTG_Set_Type[Set Type], tbl_MTG_Set_Type[Sell Window Month Start], "(Set Type not found)", 0, 1)</f>
        <v/>
      </c>
      <c r="U740" s="28">
        <f>tbl_MTG_Set[[#This Row],[Released On]]+tbl_MTG_Set[[#This Row],[Sell Window Month Start]]*365.25/12</f>
        <v/>
      </c>
      <c r="V740" s="19">
        <f>_xlfn.xlookup(tbl_MTG_Set[[#This Row],[Type Name]], tbl_MTG_Set_Type[Set Type], tbl_MTG_Set_Type[Sell Window Month End], "(Set Type not found)", 0, 1)</f>
        <v/>
      </c>
      <c r="W740" s="28">
        <f>tbl_MTG_Set[[#This Row],[Released On]]+tbl_MTG_Set[[#This Row],[Sell Window Month End]]*365.25/12</f>
        <v/>
      </c>
      <c r="X740" s="28">
        <f>AND(NOW()&gt;=tbl_MTG_Set[[#This Row],[Sell Window Start]], NOW()&lt;=tbl_MTG_Set[[#This Row],[Sell Window End]])</f>
        <v/>
      </c>
      <c r="AG740" s="23" t="n"/>
      <c r="AH740" s="23" t="n"/>
      <c r="AJ740" s="23">
        <f t="array" ref="AJ740:AJ740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740" s="23">
        <f t="array" ref="AK740:AK740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740" s="24">
        <f>_xlfn.xlookup(tbl_MTG_Set[[#This Row],[Play Booster Box Product Id]], tbl_Product[Product Id], tbl_Product[Pack Size])</f>
        <v/>
      </c>
      <c r="AM740" s="23">
        <f>(tbl_MTG_Set[[#This Row],[Play Booster Box Cost]]+v_Item_Shipping_Cost_In)/tbl_MTG_Set[[#This Row],[Play Booster Box Size]]</f>
        <v/>
      </c>
      <c r="AN740" s="23" t="n"/>
      <c r="AO740" s="23" t="n"/>
      <c r="AP740" s="23" t="n"/>
      <c r="AQ740" s="23" t="n"/>
      <c r="AT740" s="23">
        <f>tbl_MTG_Set[[#This Row],[Play Booster Sell Price CardMarket]]*tbl_MTG_Set[[#This Row],[Play Booster Expected Market Value]]/tbl_MTG_Set[[#This Row],[Play Boost Sealed Market Value]]</f>
        <v/>
      </c>
    </row>
    <row r="741" ht="15" customHeight="1" s="20">
      <c r="A741" s="19" t="n">
        <v>48</v>
      </c>
      <c r="B741" s="19" t="inlineStr">
        <is>
          <t>Pioneer Anthology 1 PA1</t>
        </is>
      </c>
      <c r="C741" s="19" t="n">
        <v>11</v>
      </c>
      <c r="D741" s="28" t="n">
        <v>45782</v>
      </c>
      <c r="F741" s="19" t="inlineStr">
        <is>
          <t>en es fr de it pt ja ko ru 汉语 漢語</t>
        </is>
      </c>
      <c r="G741" s="19" t="n">
        <v>49</v>
      </c>
      <c r="H741" s="19">
        <f>MONTH(NOW())+12*YEAR(NOW())-MONTH(tbl_MTG_Set[[#This Row],[Released On]])-12*YEAR(tbl_MTG_Set[[#This Row],[Released On]])</f>
        <v/>
      </c>
      <c r="I741" s="19">
        <f>_xlfn.xlookup(tbl_MTG_Set[[#This Row],[Type Name]], tbl_MTG_Set_Type[Set Type], tbl_MTG_Set_Type[Index], "(Set Type not found)")</f>
        <v/>
      </c>
      <c r="J741" s="19">
        <f>_xlfn.xlookup(tbl_MTG_Set[[#This Row],[Type Name]], tbl_MTG_Set_Type[Set Type], tbl_MTG_Set_Type[Buy Window Month Start], "(Set Type not found)")</f>
        <v/>
      </c>
      <c r="K741" s="28">
        <f>tbl_MTG_Set[[#This Row],[Released On]]+tbl_MTG_Set[[#This Row],[Buy Window Month Start]]*365.25/12</f>
        <v/>
      </c>
      <c r="L741" s="19">
        <f>_xlfn.xlookup(tbl_MTG_Set[[#This Row],[Type Name]], tbl_MTG_Set_Type[Set Type], tbl_MTG_Set_Type[Buy Window Month End], "(Set Type not found)", 0, 1)</f>
        <v/>
      </c>
      <c r="M741" s="28">
        <f>tbl_MTG_Set[[#This Row],[Released On]]+tbl_MTG_Set[[#This Row],[Buy Window Month End]]*365.25/12</f>
        <v/>
      </c>
      <c r="N741" s="28">
        <f>AND(NOW()&gt;=tbl_MTG_Set[[#This Row],[Buy Window Start]], NOW()&lt;=tbl_MTG_Set[[#This Row],[Buy Window End]])</f>
        <v/>
      </c>
      <c r="O741" s="19">
        <f>_xlfn.xlookup(tbl_MTG_Set[[#This Row],[Type Name]], tbl_MTG_Set_Type[Set Type], tbl_MTG_Set_Type[Heavy Printing Window Month Start], "(Set Type not found)", 0, 1)</f>
        <v/>
      </c>
      <c r="P741" s="28">
        <f>tbl_MTG_Set[[#This Row],[Released On]]+tbl_MTG_Set[[#This Row],[Heavy Printing Window Month Start]]*365.25/12</f>
        <v/>
      </c>
      <c r="Q741" s="19">
        <f>_xlfn.xlookup(tbl_MTG_Set[[#This Row],[Type Name]], tbl_MTG_Set_Type[Set Type], tbl_MTG_Set_Type[Heavy Printing Window Month End], "(Set Type not found)", 0, 1)</f>
        <v/>
      </c>
      <c r="R741" s="28">
        <f>tbl_MTG_Set[[#This Row],[Released On]]+tbl_MTG_Set[[#This Row],[Heavy Printing Window Month End]]*365.25/12</f>
        <v/>
      </c>
      <c r="S741" s="28">
        <f>AND(NOW()&gt;=tbl_MTG_Set[[#This Row],[Heavy Printing Window Start]], NOW()&lt;=tbl_MTG_Set[[#This Row],[Heavy Printing Window End]])</f>
        <v/>
      </c>
      <c r="T741" s="19">
        <f>_xlfn.xlookup(tbl_MTG_Set[[#This Row],[Type Name]], tbl_MTG_Set_Type[Set Type], tbl_MTG_Set_Type[Sell Window Month Start], "(Set Type not found)", 0, 1)</f>
        <v/>
      </c>
      <c r="U741" s="28">
        <f>tbl_MTG_Set[[#This Row],[Released On]]+tbl_MTG_Set[[#This Row],[Sell Window Month Start]]*365.25/12</f>
        <v/>
      </c>
      <c r="V741" s="19">
        <f>_xlfn.xlookup(tbl_MTG_Set[[#This Row],[Type Name]], tbl_MTG_Set_Type[Set Type], tbl_MTG_Set_Type[Sell Window Month End], "(Set Type not found)", 0, 1)</f>
        <v/>
      </c>
      <c r="W741" s="28">
        <f>tbl_MTG_Set[[#This Row],[Released On]]+tbl_MTG_Set[[#This Row],[Sell Window Month End]]*365.25/12</f>
        <v/>
      </c>
      <c r="X741" s="28">
        <f>AND(NOW()&gt;=tbl_MTG_Set[[#This Row],[Sell Window Start]], NOW()&lt;=tbl_MTG_Set[[#This Row],[Sell Window End]])</f>
        <v/>
      </c>
      <c r="AG741" s="23" t="n"/>
      <c r="AH741" s="23" t="n"/>
      <c r="AJ741" s="23">
        <f t="array" ref="AJ741:AJ741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741" s="23">
        <f t="array" ref="AK741:AK741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741" s="24">
        <f>_xlfn.xlookup(tbl_MTG_Set[[#This Row],[Play Booster Box Product Id]], tbl_Product[Product Id], tbl_Product[Pack Size])</f>
        <v/>
      </c>
      <c r="AM741" s="23">
        <f>(tbl_MTG_Set[[#This Row],[Play Booster Box Cost]]+v_Item_Shipping_Cost_In)/tbl_MTG_Set[[#This Row],[Play Booster Box Size]]</f>
        <v/>
      </c>
      <c r="AN741" s="23" t="n"/>
      <c r="AO741" s="23" t="n"/>
      <c r="AP741" s="23" t="n"/>
      <c r="AQ741" s="23" t="n"/>
      <c r="AT741" s="23">
        <f>tbl_MTG_Set[[#This Row],[Play Booster Sell Price CardMarket]]*tbl_MTG_Set[[#This Row],[Play Booster Expected Market Value]]/tbl_MTG_Set[[#This Row],[Play Boost Sealed Market Value]]</f>
        <v/>
      </c>
    </row>
    <row r="742" ht="15" customHeight="1" s="20">
      <c r="A742" s="19" t="n">
        <v>309</v>
      </c>
      <c r="B742" s="19" t="inlineStr">
        <is>
          <t>Pioneer Challenger Decks 2021 Q06</t>
        </is>
      </c>
      <c r="C742" s="19" t="n">
        <v>10</v>
      </c>
      <c r="D742" s="28" t="n">
        <v>44484</v>
      </c>
      <c r="F742" s="19" t="inlineStr">
        <is>
          <t>en es fr de it pt ja ko ru 汉语 漢語</t>
        </is>
      </c>
      <c r="G742" s="19" t="n">
        <v>564</v>
      </c>
      <c r="H742" s="19">
        <f>MONTH(NOW())+12*YEAR(NOW())-MONTH(tbl_MTG_Set[[#This Row],[Released On]])-12*YEAR(tbl_MTG_Set[[#This Row],[Released On]])</f>
        <v/>
      </c>
      <c r="I742" s="19">
        <f>_xlfn.xlookup(tbl_MTG_Set[[#This Row],[Type Name]], tbl_MTG_Set_Type[Set Type], tbl_MTG_Set_Type[Index], "(Set Type not found)")</f>
        <v/>
      </c>
      <c r="J742" s="19">
        <f>_xlfn.xlookup(tbl_MTG_Set[[#This Row],[Type Name]], tbl_MTG_Set_Type[Set Type], tbl_MTG_Set_Type[Buy Window Month Start], "(Set Type not found)")</f>
        <v/>
      </c>
      <c r="K742" s="28">
        <f>tbl_MTG_Set[[#This Row],[Released On]]+tbl_MTG_Set[[#This Row],[Buy Window Month Start]]*365.25/12</f>
        <v/>
      </c>
      <c r="L742" s="19">
        <f>_xlfn.xlookup(tbl_MTG_Set[[#This Row],[Type Name]], tbl_MTG_Set_Type[Set Type], tbl_MTG_Set_Type[Buy Window Month End], "(Set Type not found)", 0, 1)</f>
        <v/>
      </c>
      <c r="M742" s="28">
        <f>tbl_MTG_Set[[#This Row],[Released On]]+tbl_MTG_Set[[#This Row],[Buy Window Month End]]*365.25/12</f>
        <v/>
      </c>
      <c r="N742" s="28">
        <f>AND(NOW()&gt;=tbl_MTG_Set[[#This Row],[Buy Window Start]], NOW()&lt;=tbl_MTG_Set[[#This Row],[Buy Window End]])</f>
        <v/>
      </c>
      <c r="O742" s="19">
        <f>_xlfn.xlookup(tbl_MTG_Set[[#This Row],[Type Name]], tbl_MTG_Set_Type[Set Type], tbl_MTG_Set_Type[Heavy Printing Window Month Start], "(Set Type not found)", 0, 1)</f>
        <v/>
      </c>
      <c r="P742" s="28">
        <f>tbl_MTG_Set[[#This Row],[Released On]]+tbl_MTG_Set[[#This Row],[Heavy Printing Window Month Start]]*365.25/12</f>
        <v/>
      </c>
      <c r="Q742" s="19">
        <f>_xlfn.xlookup(tbl_MTG_Set[[#This Row],[Type Name]], tbl_MTG_Set_Type[Set Type], tbl_MTG_Set_Type[Heavy Printing Window Month End], "(Set Type not found)", 0, 1)</f>
        <v/>
      </c>
      <c r="R742" s="28">
        <f>tbl_MTG_Set[[#This Row],[Released On]]+tbl_MTG_Set[[#This Row],[Heavy Printing Window Month End]]*365.25/12</f>
        <v/>
      </c>
      <c r="S742" s="28">
        <f>AND(NOW()&gt;=tbl_MTG_Set[[#This Row],[Heavy Printing Window Start]], NOW()&lt;=tbl_MTG_Set[[#This Row],[Heavy Printing Window End]])</f>
        <v/>
      </c>
      <c r="T742" s="19">
        <f>_xlfn.xlookup(tbl_MTG_Set[[#This Row],[Type Name]], tbl_MTG_Set_Type[Set Type], tbl_MTG_Set_Type[Sell Window Month Start], "(Set Type not found)", 0, 1)</f>
        <v/>
      </c>
      <c r="U742" s="28">
        <f>tbl_MTG_Set[[#This Row],[Released On]]+tbl_MTG_Set[[#This Row],[Sell Window Month Start]]*365.25/12</f>
        <v/>
      </c>
      <c r="V742" s="19">
        <f>_xlfn.xlookup(tbl_MTG_Set[[#This Row],[Type Name]], tbl_MTG_Set_Type[Set Type], tbl_MTG_Set_Type[Sell Window Month End], "(Set Type not found)", 0, 1)</f>
        <v/>
      </c>
      <c r="W742" s="28">
        <f>tbl_MTG_Set[[#This Row],[Released On]]+tbl_MTG_Set[[#This Row],[Sell Window Month End]]*365.25/12</f>
        <v/>
      </c>
      <c r="X742" s="28">
        <f>AND(NOW()&gt;=tbl_MTG_Set[[#This Row],[Sell Window Start]], NOW()&lt;=tbl_MTG_Set[[#This Row],[Sell Window End]])</f>
        <v/>
      </c>
      <c r="AG742" s="23" t="n"/>
      <c r="AH742" s="23" t="n"/>
      <c r="AJ742" s="23">
        <f t="array" ref="AJ742:AJ742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742" s="23">
        <f t="array" ref="AK742:AK742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742" s="24">
        <f>_xlfn.xlookup(tbl_MTG_Set[[#This Row],[Play Booster Box Product Id]], tbl_Product[Product Id], tbl_Product[Pack Size])</f>
        <v/>
      </c>
      <c r="AM742" s="23">
        <f>(tbl_MTG_Set[[#This Row],[Play Booster Box Cost]]+v_Item_Shipping_Cost_In)/tbl_MTG_Set[[#This Row],[Play Booster Box Size]]</f>
        <v/>
      </c>
      <c r="AN742" s="23" t="n"/>
      <c r="AO742" s="23" t="n"/>
      <c r="AP742" s="23" t="n"/>
      <c r="AQ742" s="23" t="n"/>
      <c r="AT742" s="23">
        <f>tbl_MTG_Set[[#This Row],[Play Booster Sell Price CardMarket]]*tbl_MTG_Set[[#This Row],[Play Booster Expected Market Value]]/tbl_MTG_Set[[#This Row],[Play Boost Sealed Market Value]]</f>
        <v/>
      </c>
    </row>
    <row r="743" ht="15" customHeight="1" s="20">
      <c r="A743" s="19" t="n">
        <v>72</v>
      </c>
      <c r="B743" s="19" t="inlineStr">
        <is>
          <t>Pioneer Masters PIO</t>
        </is>
      </c>
      <c r="C743" s="19" t="n">
        <v>398</v>
      </c>
      <c r="D743" s="28" t="n">
        <v>45636</v>
      </c>
      <c r="F743" s="19" t="inlineStr">
        <is>
          <t>en es fr de it pt ja ko ru 汉语 漢語</t>
        </is>
      </c>
      <c r="G743" s="19" t="n">
        <v>90</v>
      </c>
      <c r="H743" s="19">
        <f>MONTH(NOW())+12*YEAR(NOW())-MONTH(tbl_MTG_Set[[#This Row],[Released On]])-12*YEAR(tbl_MTG_Set[[#This Row],[Released On]])</f>
        <v/>
      </c>
      <c r="I743" s="19">
        <f>_xlfn.xlookup(tbl_MTG_Set[[#This Row],[Type Name]], tbl_MTG_Set_Type[Set Type], tbl_MTG_Set_Type[Index], "(Set Type not found)")</f>
        <v/>
      </c>
      <c r="J743" s="19">
        <f>_xlfn.xlookup(tbl_MTG_Set[[#This Row],[Type Name]], tbl_MTG_Set_Type[Set Type], tbl_MTG_Set_Type[Buy Window Month Start], "(Set Type not found)")</f>
        <v/>
      </c>
      <c r="K743" s="28">
        <f>tbl_MTG_Set[[#This Row],[Released On]]+tbl_MTG_Set[[#This Row],[Buy Window Month Start]]*365.25/12</f>
        <v/>
      </c>
      <c r="L743" s="19">
        <f>_xlfn.xlookup(tbl_MTG_Set[[#This Row],[Type Name]], tbl_MTG_Set_Type[Set Type], tbl_MTG_Set_Type[Buy Window Month End], "(Set Type not found)", 0, 1)</f>
        <v/>
      </c>
      <c r="M743" s="28">
        <f>tbl_MTG_Set[[#This Row],[Released On]]+tbl_MTG_Set[[#This Row],[Buy Window Month End]]*365.25/12</f>
        <v/>
      </c>
      <c r="N743" s="28">
        <f>AND(NOW()&gt;=tbl_MTG_Set[[#This Row],[Buy Window Start]], NOW()&lt;=tbl_MTG_Set[[#This Row],[Buy Window End]])</f>
        <v/>
      </c>
      <c r="O743" s="19">
        <f>_xlfn.xlookup(tbl_MTG_Set[[#This Row],[Type Name]], tbl_MTG_Set_Type[Set Type], tbl_MTG_Set_Type[Heavy Printing Window Month Start], "(Set Type not found)", 0, 1)</f>
        <v/>
      </c>
      <c r="P743" s="28">
        <f>tbl_MTG_Set[[#This Row],[Released On]]+tbl_MTG_Set[[#This Row],[Heavy Printing Window Month Start]]*365.25/12</f>
        <v/>
      </c>
      <c r="Q743" s="19">
        <f>_xlfn.xlookup(tbl_MTG_Set[[#This Row],[Type Name]], tbl_MTG_Set_Type[Set Type], tbl_MTG_Set_Type[Heavy Printing Window Month End], "(Set Type not found)", 0, 1)</f>
        <v/>
      </c>
      <c r="R743" s="28">
        <f>tbl_MTG_Set[[#This Row],[Released On]]+tbl_MTG_Set[[#This Row],[Heavy Printing Window Month End]]*365.25/12</f>
        <v/>
      </c>
      <c r="S743" s="28">
        <f>AND(NOW()&gt;=tbl_MTG_Set[[#This Row],[Heavy Printing Window Start]], NOW()&lt;=tbl_MTG_Set[[#This Row],[Heavy Printing Window End]])</f>
        <v/>
      </c>
      <c r="T743" s="19">
        <f>_xlfn.xlookup(tbl_MTG_Set[[#This Row],[Type Name]], tbl_MTG_Set_Type[Set Type], tbl_MTG_Set_Type[Sell Window Month Start], "(Set Type not found)", 0, 1)</f>
        <v/>
      </c>
      <c r="U743" s="28">
        <f>tbl_MTG_Set[[#This Row],[Released On]]+tbl_MTG_Set[[#This Row],[Sell Window Month Start]]*365.25/12</f>
        <v/>
      </c>
      <c r="V743" s="19">
        <f>_xlfn.xlookup(tbl_MTG_Set[[#This Row],[Type Name]], tbl_MTG_Set_Type[Set Type], tbl_MTG_Set_Type[Sell Window Month End], "(Set Type not found)", 0, 1)</f>
        <v/>
      </c>
      <c r="W743" s="28">
        <f>tbl_MTG_Set[[#This Row],[Released On]]+tbl_MTG_Set[[#This Row],[Sell Window Month End]]*365.25/12</f>
        <v/>
      </c>
      <c r="X743" s="28">
        <f>AND(NOW()&gt;=tbl_MTG_Set[[#This Row],[Sell Window Start]], NOW()&lt;=tbl_MTG_Set[[#This Row],[Sell Window End]])</f>
        <v/>
      </c>
      <c r="AG743" s="23" t="n"/>
      <c r="AH743" s="23" t="n"/>
      <c r="AJ743" s="23">
        <f t="array" ref="AJ743:AJ743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743" s="23">
        <f t="array" ref="AK743:AK743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743" s="24">
        <f>_xlfn.xlookup(tbl_MTG_Set[[#This Row],[Play Booster Box Product Id]], tbl_Product[Product Id], tbl_Product[Pack Size])</f>
        <v/>
      </c>
      <c r="AM743" s="23">
        <f>(tbl_MTG_Set[[#This Row],[Play Booster Box Cost]]+v_Item_Shipping_Cost_In)/tbl_MTG_Set[[#This Row],[Play Booster Box Size]]</f>
        <v/>
      </c>
      <c r="AN743" s="23" t="n"/>
      <c r="AO743" s="23" t="n"/>
      <c r="AP743" s="23" t="n"/>
      <c r="AQ743" s="23" t="n"/>
      <c r="AT743" s="23">
        <f>tbl_MTG_Set[[#This Row],[Play Booster Sell Price CardMarket]]*tbl_MTG_Set[[#This Row],[Play Booster Expected Market Value]]/tbl_MTG_Set[[#This Row],[Play Boost Sealed Market Value]]</f>
        <v/>
      </c>
    </row>
    <row r="744" ht="15" customHeight="1" s="20">
      <c r="A744" s="19" t="n">
        <v>835</v>
      </c>
      <c r="B744" s="19" t="inlineStr">
        <is>
          <t>Planar Chaos PLC</t>
        </is>
      </c>
      <c r="C744" s="19" t="n">
        <v>165</v>
      </c>
      <c r="D744" s="28" t="n">
        <v>39115</v>
      </c>
      <c r="F744" s="19" t="inlineStr">
        <is>
          <t>en es fr de it pt ja ko ru 汉语 漢語</t>
        </is>
      </c>
      <c r="G744" s="19" t="n">
        <v>1616</v>
      </c>
      <c r="H744" s="19">
        <f>MONTH(NOW())+12*YEAR(NOW())-MONTH(tbl_MTG_Set[[#This Row],[Released On]])-12*YEAR(tbl_MTG_Set[[#This Row],[Released On]])</f>
        <v/>
      </c>
      <c r="I744" s="19">
        <f>_xlfn.xlookup(tbl_MTG_Set[[#This Row],[Type Name]], tbl_MTG_Set_Type[Set Type], tbl_MTG_Set_Type[Index], "(Set Type not found)")</f>
        <v/>
      </c>
      <c r="J744" s="19">
        <f>_xlfn.xlookup(tbl_MTG_Set[[#This Row],[Type Name]], tbl_MTG_Set_Type[Set Type], tbl_MTG_Set_Type[Buy Window Month Start], "(Set Type not found)")</f>
        <v/>
      </c>
      <c r="K744" s="28">
        <f>tbl_MTG_Set[[#This Row],[Released On]]+tbl_MTG_Set[[#This Row],[Buy Window Month Start]]*365.25/12</f>
        <v/>
      </c>
      <c r="L744" s="19">
        <f>_xlfn.xlookup(tbl_MTG_Set[[#This Row],[Type Name]], tbl_MTG_Set_Type[Set Type], tbl_MTG_Set_Type[Buy Window Month End], "(Set Type not found)", 0, 1)</f>
        <v/>
      </c>
      <c r="M744" s="28">
        <f>tbl_MTG_Set[[#This Row],[Released On]]+tbl_MTG_Set[[#This Row],[Buy Window Month End]]*365.25/12</f>
        <v/>
      </c>
      <c r="N744" s="28">
        <f>AND(NOW()&gt;=tbl_MTG_Set[[#This Row],[Buy Window Start]], NOW()&lt;=tbl_MTG_Set[[#This Row],[Buy Window End]])</f>
        <v/>
      </c>
      <c r="O744" s="19">
        <f>_xlfn.xlookup(tbl_MTG_Set[[#This Row],[Type Name]], tbl_MTG_Set_Type[Set Type], tbl_MTG_Set_Type[Heavy Printing Window Month Start], "(Set Type not found)", 0, 1)</f>
        <v/>
      </c>
      <c r="P744" s="28">
        <f>tbl_MTG_Set[[#This Row],[Released On]]+tbl_MTG_Set[[#This Row],[Heavy Printing Window Month Start]]*365.25/12</f>
        <v/>
      </c>
      <c r="Q744" s="19">
        <f>_xlfn.xlookup(tbl_MTG_Set[[#This Row],[Type Name]], tbl_MTG_Set_Type[Set Type], tbl_MTG_Set_Type[Heavy Printing Window Month End], "(Set Type not found)", 0, 1)</f>
        <v/>
      </c>
      <c r="R744" s="28">
        <f>tbl_MTG_Set[[#This Row],[Released On]]+tbl_MTG_Set[[#This Row],[Heavy Printing Window Month End]]*365.25/12</f>
        <v/>
      </c>
      <c r="S744" s="28">
        <f>AND(NOW()&gt;=tbl_MTG_Set[[#This Row],[Heavy Printing Window Start]], NOW()&lt;=tbl_MTG_Set[[#This Row],[Heavy Printing Window End]])</f>
        <v/>
      </c>
      <c r="T744" s="19">
        <f>_xlfn.xlookup(tbl_MTG_Set[[#This Row],[Type Name]], tbl_MTG_Set_Type[Set Type], tbl_MTG_Set_Type[Sell Window Month Start], "(Set Type not found)", 0, 1)</f>
        <v/>
      </c>
      <c r="U744" s="28">
        <f>tbl_MTG_Set[[#This Row],[Released On]]+tbl_MTG_Set[[#This Row],[Sell Window Month Start]]*365.25/12</f>
        <v/>
      </c>
      <c r="V744" s="19">
        <f>_xlfn.xlookup(tbl_MTG_Set[[#This Row],[Type Name]], tbl_MTG_Set_Type[Set Type], tbl_MTG_Set_Type[Sell Window Month End], "(Set Type not found)", 0, 1)</f>
        <v/>
      </c>
      <c r="W744" s="28">
        <f>tbl_MTG_Set[[#This Row],[Released On]]+tbl_MTG_Set[[#This Row],[Sell Window Month End]]*365.25/12</f>
        <v/>
      </c>
      <c r="X744" s="28">
        <f>AND(NOW()&gt;=tbl_MTG_Set[[#This Row],[Sell Window Start]], NOW()&lt;=tbl_MTG_Set[[#This Row],[Sell Window End]])</f>
        <v/>
      </c>
      <c r="AG744" s="23" t="n"/>
      <c r="AH744" s="23" t="n"/>
      <c r="AJ744" s="23">
        <f t="array" ref="AJ744:AJ744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744" s="23">
        <f t="array" ref="AK744:AK744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744" s="24">
        <f>_xlfn.xlookup(tbl_MTG_Set[[#This Row],[Play Booster Box Product Id]], tbl_Product[Product Id], tbl_Product[Pack Size])</f>
        <v/>
      </c>
      <c r="AM744" s="23">
        <f>(tbl_MTG_Set[[#This Row],[Play Booster Box Cost]]+v_Item_Shipping_Cost_In)/tbl_MTG_Set[[#This Row],[Play Booster Box Size]]</f>
        <v/>
      </c>
      <c r="AN744" s="23" t="n"/>
      <c r="AO744" s="23" t="n"/>
      <c r="AP744" s="23" t="n"/>
      <c r="AQ744" s="23" t="n"/>
      <c r="AT744" s="23">
        <f>tbl_MTG_Set[[#This Row],[Play Booster Sell Price CardMarket]]*tbl_MTG_Set[[#This Row],[Play Booster Expected Market Value]]/tbl_MTG_Set[[#This Row],[Play Boost Sealed Market Value]]</f>
        <v/>
      </c>
    </row>
    <row r="745" ht="15" customHeight="1" s="20">
      <c r="A745" s="19" t="n">
        <v>836</v>
      </c>
      <c r="B745" s="19" t="inlineStr">
        <is>
          <t>Planar Chaos Promos PPLC</t>
        </is>
      </c>
      <c r="C745" s="19" t="n">
        <v>2</v>
      </c>
      <c r="D745" s="28" t="n">
        <v>39115</v>
      </c>
      <c r="F745" s="19" t="inlineStr">
        <is>
          <t>en es fr de it pt ja ko ru 汉语 漢語</t>
        </is>
      </c>
      <c r="G745" s="19" t="n">
        <v>1618</v>
      </c>
      <c r="H745" s="19">
        <f>MONTH(NOW())+12*YEAR(NOW())-MONTH(tbl_MTG_Set[[#This Row],[Released On]])-12*YEAR(tbl_MTG_Set[[#This Row],[Released On]])</f>
        <v/>
      </c>
      <c r="I745" s="19">
        <f>_xlfn.xlookup(tbl_MTG_Set[[#This Row],[Type Name]], tbl_MTG_Set_Type[Set Type], tbl_MTG_Set_Type[Index], "(Set Type not found)")</f>
        <v/>
      </c>
      <c r="J745" s="19">
        <f>_xlfn.xlookup(tbl_MTG_Set[[#This Row],[Type Name]], tbl_MTG_Set_Type[Set Type], tbl_MTG_Set_Type[Buy Window Month Start], "(Set Type not found)")</f>
        <v/>
      </c>
      <c r="K745" s="28">
        <f>tbl_MTG_Set[[#This Row],[Released On]]+tbl_MTG_Set[[#This Row],[Buy Window Month Start]]*365.25/12</f>
        <v/>
      </c>
      <c r="L745" s="19">
        <f>_xlfn.xlookup(tbl_MTG_Set[[#This Row],[Type Name]], tbl_MTG_Set_Type[Set Type], tbl_MTG_Set_Type[Buy Window Month End], "(Set Type not found)", 0, 1)</f>
        <v/>
      </c>
      <c r="M745" s="28">
        <f>tbl_MTG_Set[[#This Row],[Released On]]+tbl_MTG_Set[[#This Row],[Buy Window Month End]]*365.25/12</f>
        <v/>
      </c>
      <c r="N745" s="28">
        <f>AND(NOW()&gt;=tbl_MTG_Set[[#This Row],[Buy Window Start]], NOW()&lt;=tbl_MTG_Set[[#This Row],[Buy Window End]])</f>
        <v/>
      </c>
      <c r="O745" s="19">
        <f>_xlfn.xlookup(tbl_MTG_Set[[#This Row],[Type Name]], tbl_MTG_Set_Type[Set Type], tbl_MTG_Set_Type[Heavy Printing Window Month Start], "(Set Type not found)", 0, 1)</f>
        <v/>
      </c>
      <c r="P745" s="28">
        <f>tbl_MTG_Set[[#This Row],[Released On]]+tbl_MTG_Set[[#This Row],[Heavy Printing Window Month Start]]*365.25/12</f>
        <v/>
      </c>
      <c r="Q745" s="19">
        <f>_xlfn.xlookup(tbl_MTG_Set[[#This Row],[Type Name]], tbl_MTG_Set_Type[Set Type], tbl_MTG_Set_Type[Heavy Printing Window Month End], "(Set Type not found)", 0, 1)</f>
        <v/>
      </c>
      <c r="R745" s="28">
        <f>tbl_MTG_Set[[#This Row],[Released On]]+tbl_MTG_Set[[#This Row],[Heavy Printing Window Month End]]*365.25/12</f>
        <v/>
      </c>
      <c r="S745" s="28">
        <f>AND(NOW()&gt;=tbl_MTG_Set[[#This Row],[Heavy Printing Window Start]], NOW()&lt;=tbl_MTG_Set[[#This Row],[Heavy Printing Window End]])</f>
        <v/>
      </c>
      <c r="T745" s="19">
        <f>_xlfn.xlookup(tbl_MTG_Set[[#This Row],[Type Name]], tbl_MTG_Set_Type[Set Type], tbl_MTG_Set_Type[Sell Window Month Start], "(Set Type not found)", 0, 1)</f>
        <v/>
      </c>
      <c r="U745" s="28">
        <f>tbl_MTG_Set[[#This Row],[Released On]]+tbl_MTG_Set[[#This Row],[Sell Window Month Start]]*365.25/12</f>
        <v/>
      </c>
      <c r="V745" s="19">
        <f>_xlfn.xlookup(tbl_MTG_Set[[#This Row],[Type Name]], tbl_MTG_Set_Type[Set Type], tbl_MTG_Set_Type[Sell Window Month End], "(Set Type not found)", 0, 1)</f>
        <v/>
      </c>
      <c r="W745" s="28">
        <f>tbl_MTG_Set[[#This Row],[Released On]]+tbl_MTG_Set[[#This Row],[Sell Window Month End]]*365.25/12</f>
        <v/>
      </c>
      <c r="X745" s="28">
        <f>AND(NOW()&gt;=tbl_MTG_Set[[#This Row],[Sell Window Start]], NOW()&lt;=tbl_MTG_Set[[#This Row],[Sell Window End]])</f>
        <v/>
      </c>
      <c r="AG745" s="23" t="n"/>
      <c r="AH745" s="23" t="n"/>
      <c r="AJ745" s="23">
        <f t="array" ref="AJ745:AJ745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745" s="23">
        <f t="array" ref="AK745:AK745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745" s="24">
        <f>_xlfn.xlookup(tbl_MTG_Set[[#This Row],[Play Booster Box Product Id]], tbl_Product[Product Id], tbl_Product[Pack Size])</f>
        <v/>
      </c>
      <c r="AM745" s="23">
        <f>(tbl_MTG_Set[[#This Row],[Play Booster Box Cost]]+v_Item_Shipping_Cost_In)/tbl_MTG_Set[[#This Row],[Play Booster Box Size]]</f>
        <v/>
      </c>
      <c r="AN745" s="23" t="n"/>
      <c r="AO745" s="23" t="n"/>
      <c r="AP745" s="23" t="n"/>
      <c r="AQ745" s="23" t="n"/>
      <c r="AT745" s="23">
        <f>tbl_MTG_Set[[#This Row],[Play Booster Sell Price CardMarket]]*tbl_MTG_Set[[#This Row],[Play Booster Expected Market Value]]/tbl_MTG_Set[[#This Row],[Play Boost Sealed Market Value]]</f>
        <v/>
      </c>
    </row>
    <row r="746" ht="15" customHeight="1" s="20">
      <c r="A746" s="19" t="n">
        <v>698</v>
      </c>
      <c r="B746" s="19" t="inlineStr">
        <is>
          <t>Planechase 2012 PC2</t>
        </is>
      </c>
      <c r="C746" s="19" t="n">
        <v>156</v>
      </c>
      <c r="D746" s="28" t="n">
        <v>41061</v>
      </c>
      <c r="F746" s="19" t="inlineStr">
        <is>
          <t>en es fr de it pt ja ko ru 汉语 漢語</t>
        </is>
      </c>
      <c r="G746" s="19" t="n">
        <v>1342</v>
      </c>
      <c r="H746" s="19">
        <f>MONTH(NOW())+12*YEAR(NOW())-MONTH(tbl_MTG_Set[[#This Row],[Released On]])-12*YEAR(tbl_MTG_Set[[#This Row],[Released On]])</f>
        <v/>
      </c>
      <c r="I746" s="19">
        <f>_xlfn.xlookup(tbl_MTG_Set[[#This Row],[Type Name]], tbl_MTG_Set_Type[Set Type], tbl_MTG_Set_Type[Index], "(Set Type not found)")</f>
        <v/>
      </c>
      <c r="J746" s="19">
        <f>_xlfn.xlookup(tbl_MTG_Set[[#This Row],[Type Name]], tbl_MTG_Set_Type[Set Type], tbl_MTG_Set_Type[Buy Window Month Start], "(Set Type not found)")</f>
        <v/>
      </c>
      <c r="K746" s="28">
        <f>tbl_MTG_Set[[#This Row],[Released On]]+tbl_MTG_Set[[#This Row],[Buy Window Month Start]]*365.25/12</f>
        <v/>
      </c>
      <c r="L746" s="19">
        <f>_xlfn.xlookup(tbl_MTG_Set[[#This Row],[Type Name]], tbl_MTG_Set_Type[Set Type], tbl_MTG_Set_Type[Buy Window Month End], "(Set Type not found)", 0, 1)</f>
        <v/>
      </c>
      <c r="M746" s="28">
        <f>tbl_MTG_Set[[#This Row],[Released On]]+tbl_MTG_Set[[#This Row],[Buy Window Month End]]*365.25/12</f>
        <v/>
      </c>
      <c r="N746" s="28">
        <f>AND(NOW()&gt;=tbl_MTG_Set[[#This Row],[Buy Window Start]], NOW()&lt;=tbl_MTG_Set[[#This Row],[Buy Window End]])</f>
        <v/>
      </c>
      <c r="O746" s="19">
        <f>_xlfn.xlookup(tbl_MTG_Set[[#This Row],[Type Name]], tbl_MTG_Set_Type[Set Type], tbl_MTG_Set_Type[Heavy Printing Window Month Start], "(Set Type not found)", 0, 1)</f>
        <v/>
      </c>
      <c r="P746" s="28">
        <f>tbl_MTG_Set[[#This Row],[Released On]]+tbl_MTG_Set[[#This Row],[Heavy Printing Window Month Start]]*365.25/12</f>
        <v/>
      </c>
      <c r="Q746" s="19">
        <f>_xlfn.xlookup(tbl_MTG_Set[[#This Row],[Type Name]], tbl_MTG_Set_Type[Set Type], tbl_MTG_Set_Type[Heavy Printing Window Month End], "(Set Type not found)", 0, 1)</f>
        <v/>
      </c>
      <c r="R746" s="28">
        <f>tbl_MTG_Set[[#This Row],[Released On]]+tbl_MTG_Set[[#This Row],[Heavy Printing Window Month End]]*365.25/12</f>
        <v/>
      </c>
      <c r="S746" s="28">
        <f>AND(NOW()&gt;=tbl_MTG_Set[[#This Row],[Heavy Printing Window Start]], NOW()&lt;=tbl_MTG_Set[[#This Row],[Heavy Printing Window End]])</f>
        <v/>
      </c>
      <c r="T746" s="19">
        <f>_xlfn.xlookup(tbl_MTG_Set[[#This Row],[Type Name]], tbl_MTG_Set_Type[Set Type], tbl_MTG_Set_Type[Sell Window Month Start], "(Set Type not found)", 0, 1)</f>
        <v/>
      </c>
      <c r="U746" s="28">
        <f>tbl_MTG_Set[[#This Row],[Released On]]+tbl_MTG_Set[[#This Row],[Sell Window Month Start]]*365.25/12</f>
        <v/>
      </c>
      <c r="V746" s="19">
        <f>_xlfn.xlookup(tbl_MTG_Set[[#This Row],[Type Name]], tbl_MTG_Set_Type[Set Type], tbl_MTG_Set_Type[Sell Window Month End], "(Set Type not found)", 0, 1)</f>
        <v/>
      </c>
      <c r="W746" s="28">
        <f>tbl_MTG_Set[[#This Row],[Released On]]+tbl_MTG_Set[[#This Row],[Sell Window Month End]]*365.25/12</f>
        <v/>
      </c>
      <c r="X746" s="28">
        <f>AND(NOW()&gt;=tbl_MTG_Set[[#This Row],[Sell Window Start]], NOW()&lt;=tbl_MTG_Set[[#This Row],[Sell Window End]])</f>
        <v/>
      </c>
      <c r="AG746" s="23" t="n"/>
      <c r="AH746" s="23" t="n"/>
      <c r="AJ746" s="23">
        <f t="array" ref="AJ746:AJ746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746" s="23">
        <f t="array" ref="AK746:AK746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746" s="24">
        <f>_xlfn.xlookup(tbl_MTG_Set[[#This Row],[Play Booster Box Product Id]], tbl_Product[Product Id], tbl_Product[Pack Size])</f>
        <v/>
      </c>
      <c r="AM746" s="23">
        <f>(tbl_MTG_Set[[#This Row],[Play Booster Box Cost]]+v_Item_Shipping_Cost_In)/tbl_MTG_Set[[#This Row],[Play Booster Box Size]]</f>
        <v/>
      </c>
      <c r="AN746" s="23" t="n"/>
      <c r="AO746" s="23" t="n"/>
      <c r="AP746" s="23" t="n"/>
      <c r="AQ746" s="23" t="n"/>
      <c r="AT746" s="23">
        <f>tbl_MTG_Set[[#This Row],[Play Booster Sell Price CardMarket]]*tbl_MTG_Set[[#This Row],[Play Booster Expected Market Value]]/tbl_MTG_Set[[#This Row],[Play Boost Sealed Market Value]]</f>
        <v/>
      </c>
    </row>
    <row r="747" ht="15" customHeight="1" s="20">
      <c r="A747" s="19" t="n">
        <v>699</v>
      </c>
      <c r="B747" s="19" t="inlineStr">
        <is>
          <t>Planechase 2012 Planes OPC2</t>
        </is>
      </c>
      <c r="C747" s="19" t="n">
        <v>40</v>
      </c>
      <c r="D747" s="28" t="n">
        <v>41061</v>
      </c>
      <c r="F747" s="19" t="inlineStr">
        <is>
          <t>en es fr de it pt ja ko ru 汉语 漢語</t>
        </is>
      </c>
      <c r="G747" s="19" t="n">
        <v>1344</v>
      </c>
      <c r="H747" s="19">
        <f>MONTH(NOW())+12*YEAR(NOW())-MONTH(tbl_MTG_Set[[#This Row],[Released On]])-12*YEAR(tbl_MTG_Set[[#This Row],[Released On]])</f>
        <v/>
      </c>
      <c r="I747" s="19">
        <f>_xlfn.xlookup(tbl_MTG_Set[[#This Row],[Type Name]], tbl_MTG_Set_Type[Set Type], tbl_MTG_Set_Type[Index], "(Set Type not found)")</f>
        <v/>
      </c>
      <c r="J747" s="19">
        <f>_xlfn.xlookup(tbl_MTG_Set[[#This Row],[Type Name]], tbl_MTG_Set_Type[Set Type], tbl_MTG_Set_Type[Buy Window Month Start], "(Set Type not found)")</f>
        <v/>
      </c>
      <c r="K747" s="28">
        <f>tbl_MTG_Set[[#This Row],[Released On]]+tbl_MTG_Set[[#This Row],[Buy Window Month Start]]*365.25/12</f>
        <v/>
      </c>
      <c r="L747" s="19">
        <f>_xlfn.xlookup(tbl_MTG_Set[[#This Row],[Type Name]], tbl_MTG_Set_Type[Set Type], tbl_MTG_Set_Type[Buy Window Month End], "(Set Type not found)", 0, 1)</f>
        <v/>
      </c>
      <c r="M747" s="28">
        <f>tbl_MTG_Set[[#This Row],[Released On]]+tbl_MTG_Set[[#This Row],[Buy Window Month End]]*365.25/12</f>
        <v/>
      </c>
      <c r="N747" s="28">
        <f>AND(NOW()&gt;=tbl_MTG_Set[[#This Row],[Buy Window Start]], NOW()&lt;=tbl_MTG_Set[[#This Row],[Buy Window End]])</f>
        <v/>
      </c>
      <c r="O747" s="19">
        <f>_xlfn.xlookup(tbl_MTG_Set[[#This Row],[Type Name]], tbl_MTG_Set_Type[Set Type], tbl_MTG_Set_Type[Heavy Printing Window Month Start], "(Set Type not found)", 0, 1)</f>
        <v/>
      </c>
      <c r="P747" s="28">
        <f>tbl_MTG_Set[[#This Row],[Released On]]+tbl_MTG_Set[[#This Row],[Heavy Printing Window Month Start]]*365.25/12</f>
        <v/>
      </c>
      <c r="Q747" s="19">
        <f>_xlfn.xlookup(tbl_MTG_Set[[#This Row],[Type Name]], tbl_MTG_Set_Type[Set Type], tbl_MTG_Set_Type[Heavy Printing Window Month End], "(Set Type not found)", 0, 1)</f>
        <v/>
      </c>
      <c r="R747" s="28">
        <f>tbl_MTG_Set[[#This Row],[Released On]]+tbl_MTG_Set[[#This Row],[Heavy Printing Window Month End]]*365.25/12</f>
        <v/>
      </c>
      <c r="S747" s="28">
        <f>AND(NOW()&gt;=tbl_MTG_Set[[#This Row],[Heavy Printing Window Start]], NOW()&lt;=tbl_MTG_Set[[#This Row],[Heavy Printing Window End]])</f>
        <v/>
      </c>
      <c r="T747" s="19">
        <f>_xlfn.xlookup(tbl_MTG_Set[[#This Row],[Type Name]], tbl_MTG_Set_Type[Set Type], tbl_MTG_Set_Type[Sell Window Month Start], "(Set Type not found)", 0, 1)</f>
        <v/>
      </c>
      <c r="U747" s="28">
        <f>tbl_MTG_Set[[#This Row],[Released On]]+tbl_MTG_Set[[#This Row],[Sell Window Month Start]]*365.25/12</f>
        <v/>
      </c>
      <c r="V747" s="19">
        <f>_xlfn.xlookup(tbl_MTG_Set[[#This Row],[Type Name]], tbl_MTG_Set_Type[Set Type], tbl_MTG_Set_Type[Sell Window Month End], "(Set Type not found)", 0, 1)</f>
        <v/>
      </c>
      <c r="W747" s="28">
        <f>tbl_MTG_Set[[#This Row],[Released On]]+tbl_MTG_Set[[#This Row],[Sell Window Month End]]*365.25/12</f>
        <v/>
      </c>
      <c r="X747" s="28">
        <f>AND(NOW()&gt;=tbl_MTG_Set[[#This Row],[Sell Window Start]], NOW()&lt;=tbl_MTG_Set[[#This Row],[Sell Window End]])</f>
        <v/>
      </c>
      <c r="AG747" s="23" t="n"/>
      <c r="AH747" s="23" t="n"/>
      <c r="AJ747" s="23">
        <f t="array" ref="AJ747:AJ747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747" s="23">
        <f t="array" ref="AK747:AK747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747" s="24">
        <f>_xlfn.xlookup(tbl_MTG_Set[[#This Row],[Play Booster Box Product Id]], tbl_Product[Product Id], tbl_Product[Pack Size])</f>
        <v/>
      </c>
      <c r="AM747" s="23">
        <f>(tbl_MTG_Set[[#This Row],[Play Booster Box Cost]]+v_Item_Shipping_Cost_In)/tbl_MTG_Set[[#This Row],[Play Booster Box Size]]</f>
        <v/>
      </c>
      <c r="AN747" s="23" t="n"/>
      <c r="AO747" s="23" t="n"/>
      <c r="AP747" s="23" t="n"/>
      <c r="AQ747" s="23" t="n"/>
      <c r="AT747" s="23">
        <f>tbl_MTG_Set[[#This Row],[Play Booster Sell Price CardMarket]]*tbl_MTG_Set[[#This Row],[Play Booster Expected Market Value]]/tbl_MTG_Set[[#This Row],[Play Boost Sealed Market Value]]</f>
        <v/>
      </c>
    </row>
    <row r="748" ht="15" customHeight="1" s="20">
      <c r="A748" s="19" t="n">
        <v>549</v>
      </c>
      <c r="B748" s="19" t="inlineStr">
        <is>
          <t>Planechase Anthology PCA</t>
        </is>
      </c>
      <c r="C748" s="19" t="n">
        <v>156</v>
      </c>
      <c r="D748" s="28" t="n">
        <v>42699</v>
      </c>
      <c r="F748" s="19" t="inlineStr">
        <is>
          <t>en es fr de it pt ja ko ru 汉语 漢語</t>
        </is>
      </c>
      <c r="G748" s="19" t="n">
        <v>1044</v>
      </c>
      <c r="H748" s="19">
        <f>MONTH(NOW())+12*YEAR(NOW())-MONTH(tbl_MTG_Set[[#This Row],[Released On]])-12*YEAR(tbl_MTG_Set[[#This Row],[Released On]])</f>
        <v/>
      </c>
      <c r="I748" s="19">
        <f>_xlfn.xlookup(tbl_MTG_Set[[#This Row],[Type Name]], tbl_MTG_Set_Type[Set Type], tbl_MTG_Set_Type[Index], "(Set Type not found)")</f>
        <v/>
      </c>
      <c r="J748" s="19">
        <f>_xlfn.xlookup(tbl_MTG_Set[[#This Row],[Type Name]], tbl_MTG_Set_Type[Set Type], tbl_MTG_Set_Type[Buy Window Month Start], "(Set Type not found)")</f>
        <v/>
      </c>
      <c r="K748" s="28">
        <f>tbl_MTG_Set[[#This Row],[Released On]]+tbl_MTG_Set[[#This Row],[Buy Window Month Start]]*365.25/12</f>
        <v/>
      </c>
      <c r="L748" s="19">
        <f>_xlfn.xlookup(tbl_MTG_Set[[#This Row],[Type Name]], tbl_MTG_Set_Type[Set Type], tbl_MTG_Set_Type[Buy Window Month End], "(Set Type not found)", 0, 1)</f>
        <v/>
      </c>
      <c r="M748" s="28">
        <f>tbl_MTG_Set[[#This Row],[Released On]]+tbl_MTG_Set[[#This Row],[Buy Window Month End]]*365.25/12</f>
        <v/>
      </c>
      <c r="N748" s="28">
        <f>AND(NOW()&gt;=tbl_MTG_Set[[#This Row],[Buy Window Start]], NOW()&lt;=tbl_MTG_Set[[#This Row],[Buy Window End]])</f>
        <v/>
      </c>
      <c r="O748" s="19">
        <f>_xlfn.xlookup(tbl_MTG_Set[[#This Row],[Type Name]], tbl_MTG_Set_Type[Set Type], tbl_MTG_Set_Type[Heavy Printing Window Month Start], "(Set Type not found)", 0, 1)</f>
        <v/>
      </c>
      <c r="P748" s="28">
        <f>tbl_MTG_Set[[#This Row],[Released On]]+tbl_MTG_Set[[#This Row],[Heavy Printing Window Month Start]]*365.25/12</f>
        <v/>
      </c>
      <c r="Q748" s="19">
        <f>_xlfn.xlookup(tbl_MTG_Set[[#This Row],[Type Name]], tbl_MTG_Set_Type[Set Type], tbl_MTG_Set_Type[Heavy Printing Window Month End], "(Set Type not found)", 0, 1)</f>
        <v/>
      </c>
      <c r="R748" s="28">
        <f>tbl_MTG_Set[[#This Row],[Released On]]+tbl_MTG_Set[[#This Row],[Heavy Printing Window Month End]]*365.25/12</f>
        <v/>
      </c>
      <c r="S748" s="28">
        <f>AND(NOW()&gt;=tbl_MTG_Set[[#This Row],[Heavy Printing Window Start]], NOW()&lt;=tbl_MTG_Set[[#This Row],[Heavy Printing Window End]])</f>
        <v/>
      </c>
      <c r="T748" s="19">
        <f>_xlfn.xlookup(tbl_MTG_Set[[#This Row],[Type Name]], tbl_MTG_Set_Type[Set Type], tbl_MTG_Set_Type[Sell Window Month Start], "(Set Type not found)", 0, 1)</f>
        <v/>
      </c>
      <c r="U748" s="28">
        <f>tbl_MTG_Set[[#This Row],[Released On]]+tbl_MTG_Set[[#This Row],[Sell Window Month Start]]*365.25/12</f>
        <v/>
      </c>
      <c r="V748" s="19">
        <f>_xlfn.xlookup(tbl_MTG_Set[[#This Row],[Type Name]], tbl_MTG_Set_Type[Set Type], tbl_MTG_Set_Type[Sell Window Month End], "(Set Type not found)", 0, 1)</f>
        <v/>
      </c>
      <c r="W748" s="28">
        <f>tbl_MTG_Set[[#This Row],[Released On]]+tbl_MTG_Set[[#This Row],[Sell Window Month End]]*365.25/12</f>
        <v/>
      </c>
      <c r="X748" s="28">
        <f>AND(NOW()&gt;=tbl_MTG_Set[[#This Row],[Sell Window Start]], NOW()&lt;=tbl_MTG_Set[[#This Row],[Sell Window End]])</f>
        <v/>
      </c>
      <c r="AG748" s="23" t="n"/>
      <c r="AH748" s="23" t="n"/>
      <c r="AJ748" s="23">
        <f t="array" ref="AJ748:AJ748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748" s="23">
        <f t="array" ref="AK748:AK748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748" s="24">
        <f>_xlfn.xlookup(tbl_MTG_Set[[#This Row],[Play Booster Box Product Id]], tbl_Product[Product Id], tbl_Product[Pack Size])</f>
        <v/>
      </c>
      <c r="AM748" s="23">
        <f>(tbl_MTG_Set[[#This Row],[Play Booster Box Cost]]+v_Item_Shipping_Cost_In)/tbl_MTG_Set[[#This Row],[Play Booster Box Size]]</f>
        <v/>
      </c>
      <c r="AN748" s="23" t="n"/>
      <c r="AO748" s="23" t="n"/>
      <c r="AP748" s="23" t="n"/>
      <c r="AQ748" s="23" t="n"/>
      <c r="AT748" s="23">
        <f>tbl_MTG_Set[[#This Row],[Play Booster Sell Price CardMarket]]*tbl_MTG_Set[[#This Row],[Play Booster Expected Market Value]]/tbl_MTG_Set[[#This Row],[Play Boost Sealed Market Value]]</f>
        <v/>
      </c>
    </row>
    <row r="749" ht="15" customHeight="1" s="20">
      <c r="A749" s="19" t="n">
        <v>551</v>
      </c>
      <c r="B749" s="19" t="inlineStr">
        <is>
          <t>Planechase Anthology Planes OPCA</t>
        </is>
      </c>
      <c r="C749" s="19" t="n">
        <v>86</v>
      </c>
      <c r="D749" s="28" t="n">
        <v>42699</v>
      </c>
      <c r="F749" s="19" t="inlineStr">
        <is>
          <t>en es fr de it pt ja ko ru 汉语 漢語</t>
        </is>
      </c>
      <c r="G749" s="19" t="n">
        <v>1048</v>
      </c>
      <c r="H749" s="19">
        <f>MONTH(NOW())+12*YEAR(NOW())-MONTH(tbl_MTG_Set[[#This Row],[Released On]])-12*YEAR(tbl_MTG_Set[[#This Row],[Released On]])</f>
        <v/>
      </c>
      <c r="I749" s="19">
        <f>_xlfn.xlookup(tbl_MTG_Set[[#This Row],[Type Name]], tbl_MTG_Set_Type[Set Type], tbl_MTG_Set_Type[Index], "(Set Type not found)")</f>
        <v/>
      </c>
      <c r="J749" s="19">
        <f>_xlfn.xlookup(tbl_MTG_Set[[#This Row],[Type Name]], tbl_MTG_Set_Type[Set Type], tbl_MTG_Set_Type[Buy Window Month Start], "(Set Type not found)")</f>
        <v/>
      </c>
      <c r="K749" s="28">
        <f>tbl_MTG_Set[[#This Row],[Released On]]+tbl_MTG_Set[[#This Row],[Buy Window Month Start]]*365.25/12</f>
        <v/>
      </c>
      <c r="L749" s="19">
        <f>_xlfn.xlookup(tbl_MTG_Set[[#This Row],[Type Name]], tbl_MTG_Set_Type[Set Type], tbl_MTG_Set_Type[Buy Window Month End], "(Set Type not found)", 0, 1)</f>
        <v/>
      </c>
      <c r="M749" s="28">
        <f>tbl_MTG_Set[[#This Row],[Released On]]+tbl_MTG_Set[[#This Row],[Buy Window Month End]]*365.25/12</f>
        <v/>
      </c>
      <c r="N749" s="28">
        <f>AND(NOW()&gt;=tbl_MTG_Set[[#This Row],[Buy Window Start]], NOW()&lt;=tbl_MTG_Set[[#This Row],[Buy Window End]])</f>
        <v/>
      </c>
      <c r="O749" s="19">
        <f>_xlfn.xlookup(tbl_MTG_Set[[#This Row],[Type Name]], tbl_MTG_Set_Type[Set Type], tbl_MTG_Set_Type[Heavy Printing Window Month Start], "(Set Type not found)", 0, 1)</f>
        <v/>
      </c>
      <c r="P749" s="28">
        <f>tbl_MTG_Set[[#This Row],[Released On]]+tbl_MTG_Set[[#This Row],[Heavy Printing Window Month Start]]*365.25/12</f>
        <v/>
      </c>
      <c r="Q749" s="19">
        <f>_xlfn.xlookup(tbl_MTG_Set[[#This Row],[Type Name]], tbl_MTG_Set_Type[Set Type], tbl_MTG_Set_Type[Heavy Printing Window Month End], "(Set Type not found)", 0, 1)</f>
        <v/>
      </c>
      <c r="R749" s="28">
        <f>tbl_MTG_Set[[#This Row],[Released On]]+tbl_MTG_Set[[#This Row],[Heavy Printing Window Month End]]*365.25/12</f>
        <v/>
      </c>
      <c r="S749" s="28">
        <f>AND(NOW()&gt;=tbl_MTG_Set[[#This Row],[Heavy Printing Window Start]], NOW()&lt;=tbl_MTG_Set[[#This Row],[Heavy Printing Window End]])</f>
        <v/>
      </c>
      <c r="T749" s="19">
        <f>_xlfn.xlookup(tbl_MTG_Set[[#This Row],[Type Name]], tbl_MTG_Set_Type[Set Type], tbl_MTG_Set_Type[Sell Window Month Start], "(Set Type not found)", 0, 1)</f>
        <v/>
      </c>
      <c r="U749" s="28">
        <f>tbl_MTG_Set[[#This Row],[Released On]]+tbl_MTG_Set[[#This Row],[Sell Window Month Start]]*365.25/12</f>
        <v/>
      </c>
      <c r="V749" s="19">
        <f>_xlfn.xlookup(tbl_MTG_Set[[#This Row],[Type Name]], tbl_MTG_Set_Type[Set Type], tbl_MTG_Set_Type[Sell Window Month End], "(Set Type not found)", 0, 1)</f>
        <v/>
      </c>
      <c r="W749" s="28">
        <f>tbl_MTG_Set[[#This Row],[Released On]]+tbl_MTG_Set[[#This Row],[Sell Window Month End]]*365.25/12</f>
        <v/>
      </c>
      <c r="X749" s="28">
        <f>AND(NOW()&gt;=tbl_MTG_Set[[#This Row],[Sell Window Start]], NOW()&lt;=tbl_MTG_Set[[#This Row],[Sell Window End]])</f>
        <v/>
      </c>
      <c r="AG749" s="23" t="n"/>
      <c r="AH749" s="23" t="n"/>
      <c r="AJ749" s="23">
        <f t="array" ref="AJ749:AJ749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749" s="23">
        <f t="array" ref="AK749:AK749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749" s="24">
        <f>_xlfn.xlookup(tbl_MTG_Set[[#This Row],[Play Booster Box Product Id]], tbl_Product[Product Id], tbl_Product[Pack Size])</f>
        <v/>
      </c>
      <c r="AM749" s="23">
        <f>(tbl_MTG_Set[[#This Row],[Play Booster Box Cost]]+v_Item_Shipping_Cost_In)/tbl_MTG_Set[[#This Row],[Play Booster Box Size]]</f>
        <v/>
      </c>
      <c r="AN749" s="23" t="n"/>
      <c r="AO749" s="23" t="n"/>
      <c r="AP749" s="23" t="n"/>
      <c r="AQ749" s="23" t="n"/>
      <c r="AT749" s="23">
        <f>tbl_MTG_Set[[#This Row],[Play Booster Sell Price CardMarket]]*tbl_MTG_Set[[#This Row],[Play Booster Expected Market Value]]/tbl_MTG_Set[[#This Row],[Play Boost Sealed Market Value]]</f>
        <v/>
      </c>
    </row>
    <row r="750" ht="15" customHeight="1" s="20">
      <c r="A750" s="19" t="n">
        <v>550</v>
      </c>
      <c r="B750" s="19" t="inlineStr">
        <is>
          <t>Planechase Anthology Tokens TPCA</t>
        </is>
      </c>
      <c r="C750" s="19" t="n">
        <v>19</v>
      </c>
      <c r="D750" s="28" t="n">
        <v>42699</v>
      </c>
      <c r="F750" s="19" t="inlineStr">
        <is>
          <t>en es fr de it pt ja ko ru 汉语 漢語</t>
        </is>
      </c>
      <c r="G750" s="19" t="n">
        <v>1046</v>
      </c>
      <c r="H750" s="19">
        <f>MONTH(NOW())+12*YEAR(NOW())-MONTH(tbl_MTG_Set[[#This Row],[Released On]])-12*YEAR(tbl_MTG_Set[[#This Row],[Released On]])</f>
        <v/>
      </c>
      <c r="I750" s="19">
        <f>_xlfn.xlookup(tbl_MTG_Set[[#This Row],[Type Name]], tbl_MTG_Set_Type[Set Type], tbl_MTG_Set_Type[Index], "(Set Type not found)")</f>
        <v/>
      </c>
      <c r="J750" s="19">
        <f>_xlfn.xlookup(tbl_MTG_Set[[#This Row],[Type Name]], tbl_MTG_Set_Type[Set Type], tbl_MTG_Set_Type[Buy Window Month Start], "(Set Type not found)")</f>
        <v/>
      </c>
      <c r="K750" s="28">
        <f>tbl_MTG_Set[[#This Row],[Released On]]+tbl_MTG_Set[[#This Row],[Buy Window Month Start]]*365.25/12</f>
        <v/>
      </c>
      <c r="L750" s="19">
        <f>_xlfn.xlookup(tbl_MTG_Set[[#This Row],[Type Name]], tbl_MTG_Set_Type[Set Type], tbl_MTG_Set_Type[Buy Window Month End], "(Set Type not found)", 0, 1)</f>
        <v/>
      </c>
      <c r="M750" s="28">
        <f>tbl_MTG_Set[[#This Row],[Released On]]+tbl_MTG_Set[[#This Row],[Buy Window Month End]]*365.25/12</f>
        <v/>
      </c>
      <c r="N750" s="28">
        <f>AND(NOW()&gt;=tbl_MTG_Set[[#This Row],[Buy Window Start]], NOW()&lt;=tbl_MTG_Set[[#This Row],[Buy Window End]])</f>
        <v/>
      </c>
      <c r="O750" s="19">
        <f>_xlfn.xlookup(tbl_MTG_Set[[#This Row],[Type Name]], tbl_MTG_Set_Type[Set Type], tbl_MTG_Set_Type[Heavy Printing Window Month Start], "(Set Type not found)", 0, 1)</f>
        <v/>
      </c>
      <c r="P750" s="28">
        <f>tbl_MTG_Set[[#This Row],[Released On]]+tbl_MTG_Set[[#This Row],[Heavy Printing Window Month Start]]*365.25/12</f>
        <v/>
      </c>
      <c r="Q750" s="19">
        <f>_xlfn.xlookup(tbl_MTG_Set[[#This Row],[Type Name]], tbl_MTG_Set_Type[Set Type], tbl_MTG_Set_Type[Heavy Printing Window Month End], "(Set Type not found)", 0, 1)</f>
        <v/>
      </c>
      <c r="R750" s="28">
        <f>tbl_MTG_Set[[#This Row],[Released On]]+tbl_MTG_Set[[#This Row],[Heavy Printing Window Month End]]*365.25/12</f>
        <v/>
      </c>
      <c r="S750" s="28">
        <f>AND(NOW()&gt;=tbl_MTG_Set[[#This Row],[Heavy Printing Window Start]], NOW()&lt;=tbl_MTG_Set[[#This Row],[Heavy Printing Window End]])</f>
        <v/>
      </c>
      <c r="T750" s="19">
        <f>_xlfn.xlookup(tbl_MTG_Set[[#This Row],[Type Name]], tbl_MTG_Set_Type[Set Type], tbl_MTG_Set_Type[Sell Window Month Start], "(Set Type not found)", 0, 1)</f>
        <v/>
      </c>
      <c r="U750" s="28">
        <f>tbl_MTG_Set[[#This Row],[Released On]]+tbl_MTG_Set[[#This Row],[Sell Window Month Start]]*365.25/12</f>
        <v/>
      </c>
      <c r="V750" s="19">
        <f>_xlfn.xlookup(tbl_MTG_Set[[#This Row],[Type Name]], tbl_MTG_Set_Type[Set Type], tbl_MTG_Set_Type[Sell Window Month End], "(Set Type not found)", 0, 1)</f>
        <v/>
      </c>
      <c r="W750" s="28">
        <f>tbl_MTG_Set[[#This Row],[Released On]]+tbl_MTG_Set[[#This Row],[Sell Window Month End]]*365.25/12</f>
        <v/>
      </c>
      <c r="X750" s="28">
        <f>AND(NOW()&gt;=tbl_MTG_Set[[#This Row],[Sell Window Start]], NOW()&lt;=tbl_MTG_Set[[#This Row],[Sell Window End]])</f>
        <v/>
      </c>
      <c r="AG750" s="23" t="n"/>
      <c r="AH750" s="23" t="n"/>
      <c r="AJ750" s="23">
        <f t="array" ref="AJ750:AJ750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750" s="23">
        <f t="array" ref="AK750:AK750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750" s="24">
        <f>_xlfn.xlookup(tbl_MTG_Set[[#This Row],[Play Booster Box Product Id]], tbl_Product[Product Id], tbl_Product[Pack Size])</f>
        <v/>
      </c>
      <c r="AM750" s="23">
        <f>(tbl_MTG_Set[[#This Row],[Play Booster Box Cost]]+v_Item_Shipping_Cost_In)/tbl_MTG_Set[[#This Row],[Play Booster Box Size]]</f>
        <v/>
      </c>
      <c r="AN750" s="23" t="n"/>
      <c r="AO750" s="23" t="n"/>
      <c r="AP750" s="23" t="n"/>
      <c r="AQ750" s="23" t="n"/>
      <c r="AT750" s="23">
        <f>tbl_MTG_Set[[#This Row],[Play Booster Sell Price CardMarket]]*tbl_MTG_Set[[#This Row],[Play Booster Expected Market Value]]/tbl_MTG_Set[[#This Row],[Play Boost Sealed Market Value]]</f>
        <v/>
      </c>
    </row>
    <row r="751" ht="15" customHeight="1" s="20">
      <c r="A751" s="19" t="n">
        <v>780</v>
      </c>
      <c r="B751" s="19" t="inlineStr">
        <is>
          <t>Planechase HOP</t>
        </is>
      </c>
      <c r="C751" s="19" t="n">
        <v>169</v>
      </c>
      <c r="D751" s="28" t="n">
        <v>40060</v>
      </c>
      <c r="F751" s="19" t="inlineStr">
        <is>
          <t>en es fr de it pt ja ko ru 汉语 漢語</t>
        </is>
      </c>
      <c r="G751" s="19" t="n">
        <v>1506</v>
      </c>
      <c r="H751" s="19">
        <f>MONTH(NOW())+12*YEAR(NOW())-MONTH(tbl_MTG_Set[[#This Row],[Released On]])-12*YEAR(tbl_MTG_Set[[#This Row],[Released On]])</f>
        <v/>
      </c>
      <c r="I751" s="19">
        <f>_xlfn.xlookup(tbl_MTG_Set[[#This Row],[Type Name]], tbl_MTG_Set_Type[Set Type], tbl_MTG_Set_Type[Index], "(Set Type not found)")</f>
        <v/>
      </c>
      <c r="J751" s="19">
        <f>_xlfn.xlookup(tbl_MTG_Set[[#This Row],[Type Name]], tbl_MTG_Set_Type[Set Type], tbl_MTG_Set_Type[Buy Window Month Start], "(Set Type not found)")</f>
        <v/>
      </c>
      <c r="K751" s="28">
        <f>tbl_MTG_Set[[#This Row],[Released On]]+tbl_MTG_Set[[#This Row],[Buy Window Month Start]]*365.25/12</f>
        <v/>
      </c>
      <c r="L751" s="19">
        <f>_xlfn.xlookup(tbl_MTG_Set[[#This Row],[Type Name]], tbl_MTG_Set_Type[Set Type], tbl_MTG_Set_Type[Buy Window Month End], "(Set Type not found)", 0, 1)</f>
        <v/>
      </c>
      <c r="M751" s="28">
        <f>tbl_MTG_Set[[#This Row],[Released On]]+tbl_MTG_Set[[#This Row],[Buy Window Month End]]*365.25/12</f>
        <v/>
      </c>
      <c r="N751" s="28">
        <f>AND(NOW()&gt;=tbl_MTG_Set[[#This Row],[Buy Window Start]], NOW()&lt;=tbl_MTG_Set[[#This Row],[Buy Window End]])</f>
        <v/>
      </c>
      <c r="O751" s="19">
        <f>_xlfn.xlookup(tbl_MTG_Set[[#This Row],[Type Name]], tbl_MTG_Set_Type[Set Type], tbl_MTG_Set_Type[Heavy Printing Window Month Start], "(Set Type not found)", 0, 1)</f>
        <v/>
      </c>
      <c r="P751" s="28">
        <f>tbl_MTG_Set[[#This Row],[Released On]]+tbl_MTG_Set[[#This Row],[Heavy Printing Window Month Start]]*365.25/12</f>
        <v/>
      </c>
      <c r="Q751" s="19">
        <f>_xlfn.xlookup(tbl_MTG_Set[[#This Row],[Type Name]], tbl_MTG_Set_Type[Set Type], tbl_MTG_Set_Type[Heavy Printing Window Month End], "(Set Type not found)", 0, 1)</f>
        <v/>
      </c>
      <c r="R751" s="28">
        <f>tbl_MTG_Set[[#This Row],[Released On]]+tbl_MTG_Set[[#This Row],[Heavy Printing Window Month End]]*365.25/12</f>
        <v/>
      </c>
      <c r="S751" s="28">
        <f>AND(NOW()&gt;=tbl_MTG_Set[[#This Row],[Heavy Printing Window Start]], NOW()&lt;=tbl_MTG_Set[[#This Row],[Heavy Printing Window End]])</f>
        <v/>
      </c>
      <c r="T751" s="19">
        <f>_xlfn.xlookup(tbl_MTG_Set[[#This Row],[Type Name]], tbl_MTG_Set_Type[Set Type], tbl_MTG_Set_Type[Sell Window Month Start], "(Set Type not found)", 0, 1)</f>
        <v/>
      </c>
      <c r="U751" s="28">
        <f>tbl_MTG_Set[[#This Row],[Released On]]+tbl_MTG_Set[[#This Row],[Sell Window Month Start]]*365.25/12</f>
        <v/>
      </c>
      <c r="V751" s="19">
        <f>_xlfn.xlookup(tbl_MTG_Set[[#This Row],[Type Name]], tbl_MTG_Set_Type[Set Type], tbl_MTG_Set_Type[Sell Window Month End], "(Set Type not found)", 0, 1)</f>
        <v/>
      </c>
      <c r="W751" s="28">
        <f>tbl_MTG_Set[[#This Row],[Released On]]+tbl_MTG_Set[[#This Row],[Sell Window Month End]]*365.25/12</f>
        <v/>
      </c>
      <c r="X751" s="28">
        <f>AND(NOW()&gt;=tbl_MTG_Set[[#This Row],[Sell Window Start]], NOW()&lt;=tbl_MTG_Set[[#This Row],[Sell Window End]])</f>
        <v/>
      </c>
      <c r="AG751" s="23" t="n"/>
      <c r="AH751" s="23" t="n"/>
      <c r="AJ751" s="23">
        <f t="array" ref="AJ751:AJ751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751" s="23">
        <f t="array" ref="AK751:AK751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751" s="24">
        <f>_xlfn.xlookup(tbl_MTG_Set[[#This Row],[Play Booster Box Product Id]], tbl_Product[Product Id], tbl_Product[Pack Size])</f>
        <v/>
      </c>
      <c r="AM751" s="23">
        <f>(tbl_MTG_Set[[#This Row],[Play Booster Box Cost]]+v_Item_Shipping_Cost_In)/tbl_MTG_Set[[#This Row],[Play Booster Box Size]]</f>
        <v/>
      </c>
      <c r="AN751" s="23" t="n"/>
      <c r="AO751" s="23" t="n"/>
      <c r="AP751" s="23" t="n"/>
      <c r="AQ751" s="23" t="n"/>
      <c r="AT751" s="23">
        <f>tbl_MTG_Set[[#This Row],[Play Booster Sell Price CardMarket]]*tbl_MTG_Set[[#This Row],[Play Booster Expected Market Value]]/tbl_MTG_Set[[#This Row],[Play Boost Sealed Market Value]]</f>
        <v/>
      </c>
    </row>
    <row r="752" ht="15" customHeight="1" s="20">
      <c r="A752" s="19" t="n">
        <v>782</v>
      </c>
      <c r="B752" s="19" t="inlineStr">
        <is>
          <t>Planechase Planes OHOP</t>
        </is>
      </c>
      <c r="C752" s="19" t="n">
        <v>40</v>
      </c>
      <c r="D752" s="28" t="n">
        <v>40060</v>
      </c>
      <c r="F752" s="19" t="inlineStr">
        <is>
          <t>en es fr de it pt ja ko ru 汉语 漢語</t>
        </is>
      </c>
      <c r="G752" s="19" t="n">
        <v>1510</v>
      </c>
      <c r="H752" s="19">
        <f>MONTH(NOW())+12*YEAR(NOW())-MONTH(tbl_MTG_Set[[#This Row],[Released On]])-12*YEAR(tbl_MTG_Set[[#This Row],[Released On]])</f>
        <v/>
      </c>
      <c r="I752" s="19">
        <f>_xlfn.xlookup(tbl_MTG_Set[[#This Row],[Type Name]], tbl_MTG_Set_Type[Set Type], tbl_MTG_Set_Type[Index], "(Set Type not found)")</f>
        <v/>
      </c>
      <c r="J752" s="19">
        <f>_xlfn.xlookup(tbl_MTG_Set[[#This Row],[Type Name]], tbl_MTG_Set_Type[Set Type], tbl_MTG_Set_Type[Buy Window Month Start], "(Set Type not found)")</f>
        <v/>
      </c>
      <c r="K752" s="28">
        <f>tbl_MTG_Set[[#This Row],[Released On]]+tbl_MTG_Set[[#This Row],[Buy Window Month Start]]*365.25/12</f>
        <v/>
      </c>
      <c r="L752" s="19">
        <f>_xlfn.xlookup(tbl_MTG_Set[[#This Row],[Type Name]], tbl_MTG_Set_Type[Set Type], tbl_MTG_Set_Type[Buy Window Month End], "(Set Type not found)", 0, 1)</f>
        <v/>
      </c>
      <c r="M752" s="28">
        <f>tbl_MTG_Set[[#This Row],[Released On]]+tbl_MTG_Set[[#This Row],[Buy Window Month End]]*365.25/12</f>
        <v/>
      </c>
      <c r="N752" s="28">
        <f>AND(NOW()&gt;=tbl_MTG_Set[[#This Row],[Buy Window Start]], NOW()&lt;=tbl_MTG_Set[[#This Row],[Buy Window End]])</f>
        <v/>
      </c>
      <c r="O752" s="19">
        <f>_xlfn.xlookup(tbl_MTG_Set[[#This Row],[Type Name]], tbl_MTG_Set_Type[Set Type], tbl_MTG_Set_Type[Heavy Printing Window Month Start], "(Set Type not found)", 0, 1)</f>
        <v/>
      </c>
      <c r="P752" s="28">
        <f>tbl_MTG_Set[[#This Row],[Released On]]+tbl_MTG_Set[[#This Row],[Heavy Printing Window Month Start]]*365.25/12</f>
        <v/>
      </c>
      <c r="Q752" s="19">
        <f>_xlfn.xlookup(tbl_MTG_Set[[#This Row],[Type Name]], tbl_MTG_Set_Type[Set Type], tbl_MTG_Set_Type[Heavy Printing Window Month End], "(Set Type not found)", 0, 1)</f>
        <v/>
      </c>
      <c r="R752" s="28">
        <f>tbl_MTG_Set[[#This Row],[Released On]]+tbl_MTG_Set[[#This Row],[Heavy Printing Window Month End]]*365.25/12</f>
        <v/>
      </c>
      <c r="S752" s="28">
        <f>AND(NOW()&gt;=tbl_MTG_Set[[#This Row],[Heavy Printing Window Start]], NOW()&lt;=tbl_MTG_Set[[#This Row],[Heavy Printing Window End]])</f>
        <v/>
      </c>
      <c r="T752" s="19">
        <f>_xlfn.xlookup(tbl_MTG_Set[[#This Row],[Type Name]], tbl_MTG_Set_Type[Set Type], tbl_MTG_Set_Type[Sell Window Month Start], "(Set Type not found)", 0, 1)</f>
        <v/>
      </c>
      <c r="U752" s="28">
        <f>tbl_MTG_Set[[#This Row],[Released On]]+tbl_MTG_Set[[#This Row],[Sell Window Month Start]]*365.25/12</f>
        <v/>
      </c>
      <c r="V752" s="19">
        <f>_xlfn.xlookup(tbl_MTG_Set[[#This Row],[Type Name]], tbl_MTG_Set_Type[Set Type], tbl_MTG_Set_Type[Sell Window Month End], "(Set Type not found)", 0, 1)</f>
        <v/>
      </c>
      <c r="W752" s="28">
        <f>tbl_MTG_Set[[#This Row],[Released On]]+tbl_MTG_Set[[#This Row],[Sell Window Month End]]*365.25/12</f>
        <v/>
      </c>
      <c r="X752" s="28">
        <f>AND(NOW()&gt;=tbl_MTG_Set[[#This Row],[Sell Window Start]], NOW()&lt;=tbl_MTG_Set[[#This Row],[Sell Window End]])</f>
        <v/>
      </c>
      <c r="AG752" s="23" t="n"/>
      <c r="AH752" s="23" t="n"/>
      <c r="AJ752" s="23">
        <f t="array" ref="AJ752:AJ752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752" s="23">
        <f t="array" ref="AK752:AK752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752" s="24">
        <f>_xlfn.xlookup(tbl_MTG_Set[[#This Row],[Play Booster Box Product Id]], tbl_Product[Product Id], tbl_Product[Pack Size])</f>
        <v/>
      </c>
      <c r="AM752" s="23">
        <f>(tbl_MTG_Set[[#This Row],[Play Booster Box Cost]]+v_Item_Shipping_Cost_In)/tbl_MTG_Set[[#This Row],[Play Booster Box Size]]</f>
        <v/>
      </c>
      <c r="AN752" s="23" t="n"/>
      <c r="AO752" s="23" t="n"/>
      <c r="AP752" s="23" t="n"/>
      <c r="AQ752" s="23" t="n"/>
      <c r="AT752" s="23">
        <f>tbl_MTG_Set[[#This Row],[Play Booster Sell Price CardMarket]]*tbl_MTG_Set[[#This Row],[Play Booster Expected Market Value]]/tbl_MTG_Set[[#This Row],[Play Boost Sealed Market Value]]</f>
        <v/>
      </c>
    </row>
    <row r="753" ht="15" customHeight="1" s="20">
      <c r="A753" s="19" t="n">
        <v>781</v>
      </c>
      <c r="B753" s="19" t="inlineStr">
        <is>
          <t>Planechase Promos PHOP</t>
        </is>
      </c>
      <c r="C753" s="19" t="n">
        <v>1</v>
      </c>
      <c r="D753" s="28" t="n">
        <v>40060</v>
      </c>
      <c r="F753" s="19" t="inlineStr">
        <is>
          <t>en es fr de it pt ja ko ru 汉语 漢語</t>
        </is>
      </c>
      <c r="G753" s="19" t="n">
        <v>1508</v>
      </c>
      <c r="H753" s="19">
        <f>MONTH(NOW())+12*YEAR(NOW())-MONTH(tbl_MTG_Set[[#This Row],[Released On]])-12*YEAR(tbl_MTG_Set[[#This Row],[Released On]])</f>
        <v/>
      </c>
      <c r="I753" s="19">
        <f>_xlfn.xlookup(tbl_MTG_Set[[#This Row],[Type Name]], tbl_MTG_Set_Type[Set Type], tbl_MTG_Set_Type[Index], "(Set Type not found)")</f>
        <v/>
      </c>
      <c r="J753" s="19">
        <f>_xlfn.xlookup(tbl_MTG_Set[[#This Row],[Type Name]], tbl_MTG_Set_Type[Set Type], tbl_MTG_Set_Type[Buy Window Month Start], "(Set Type not found)")</f>
        <v/>
      </c>
      <c r="K753" s="28">
        <f>tbl_MTG_Set[[#This Row],[Released On]]+tbl_MTG_Set[[#This Row],[Buy Window Month Start]]*365.25/12</f>
        <v/>
      </c>
      <c r="L753" s="19">
        <f>_xlfn.xlookup(tbl_MTG_Set[[#This Row],[Type Name]], tbl_MTG_Set_Type[Set Type], tbl_MTG_Set_Type[Buy Window Month End], "(Set Type not found)", 0, 1)</f>
        <v/>
      </c>
      <c r="M753" s="28">
        <f>tbl_MTG_Set[[#This Row],[Released On]]+tbl_MTG_Set[[#This Row],[Buy Window Month End]]*365.25/12</f>
        <v/>
      </c>
      <c r="N753" s="28">
        <f>AND(NOW()&gt;=tbl_MTG_Set[[#This Row],[Buy Window Start]], NOW()&lt;=tbl_MTG_Set[[#This Row],[Buy Window End]])</f>
        <v/>
      </c>
      <c r="O753" s="19">
        <f>_xlfn.xlookup(tbl_MTG_Set[[#This Row],[Type Name]], tbl_MTG_Set_Type[Set Type], tbl_MTG_Set_Type[Heavy Printing Window Month Start], "(Set Type not found)", 0, 1)</f>
        <v/>
      </c>
      <c r="P753" s="28">
        <f>tbl_MTG_Set[[#This Row],[Released On]]+tbl_MTG_Set[[#This Row],[Heavy Printing Window Month Start]]*365.25/12</f>
        <v/>
      </c>
      <c r="Q753" s="19">
        <f>_xlfn.xlookup(tbl_MTG_Set[[#This Row],[Type Name]], tbl_MTG_Set_Type[Set Type], tbl_MTG_Set_Type[Heavy Printing Window Month End], "(Set Type not found)", 0, 1)</f>
        <v/>
      </c>
      <c r="R753" s="28">
        <f>tbl_MTG_Set[[#This Row],[Released On]]+tbl_MTG_Set[[#This Row],[Heavy Printing Window Month End]]*365.25/12</f>
        <v/>
      </c>
      <c r="S753" s="28">
        <f>AND(NOW()&gt;=tbl_MTG_Set[[#This Row],[Heavy Printing Window Start]], NOW()&lt;=tbl_MTG_Set[[#This Row],[Heavy Printing Window End]])</f>
        <v/>
      </c>
      <c r="T753" s="19">
        <f>_xlfn.xlookup(tbl_MTG_Set[[#This Row],[Type Name]], tbl_MTG_Set_Type[Set Type], tbl_MTG_Set_Type[Sell Window Month Start], "(Set Type not found)", 0, 1)</f>
        <v/>
      </c>
      <c r="U753" s="28">
        <f>tbl_MTG_Set[[#This Row],[Released On]]+tbl_MTG_Set[[#This Row],[Sell Window Month Start]]*365.25/12</f>
        <v/>
      </c>
      <c r="V753" s="19">
        <f>_xlfn.xlookup(tbl_MTG_Set[[#This Row],[Type Name]], tbl_MTG_Set_Type[Set Type], tbl_MTG_Set_Type[Sell Window Month End], "(Set Type not found)", 0, 1)</f>
        <v/>
      </c>
      <c r="W753" s="28">
        <f>tbl_MTG_Set[[#This Row],[Released On]]+tbl_MTG_Set[[#This Row],[Sell Window Month End]]*365.25/12</f>
        <v/>
      </c>
      <c r="X753" s="28">
        <f>AND(NOW()&gt;=tbl_MTG_Set[[#This Row],[Sell Window Start]], NOW()&lt;=tbl_MTG_Set[[#This Row],[Sell Window End]])</f>
        <v/>
      </c>
      <c r="AG753" s="23" t="n"/>
      <c r="AH753" s="23" t="n"/>
      <c r="AJ753" s="23">
        <f t="array" ref="AJ753:AJ753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753" s="23">
        <f t="array" ref="AK753:AK753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753" s="24">
        <f>_xlfn.xlookup(tbl_MTG_Set[[#This Row],[Play Booster Box Product Id]], tbl_Product[Product Id], tbl_Product[Pack Size])</f>
        <v/>
      </c>
      <c r="AM753" s="23">
        <f>(tbl_MTG_Set[[#This Row],[Play Booster Box Cost]]+v_Item_Shipping_Cost_In)/tbl_MTG_Set[[#This Row],[Play Booster Box Size]]</f>
        <v/>
      </c>
      <c r="AN753" s="23" t="n"/>
      <c r="AO753" s="23" t="n"/>
      <c r="AP753" s="23" t="n"/>
      <c r="AQ753" s="23" t="n"/>
      <c r="AT753" s="23">
        <f>tbl_MTG_Set[[#This Row],[Play Booster Sell Price CardMarket]]*tbl_MTG_Set[[#This Row],[Play Booster Expected Market Value]]/tbl_MTG_Set[[#This Row],[Play Boost Sealed Market Value]]</f>
        <v/>
      </c>
    </row>
    <row r="754" ht="15" customHeight="1" s="20">
      <c r="A754" s="19" t="n">
        <v>927</v>
      </c>
      <c r="B754" s="19" t="inlineStr">
        <is>
          <t>Planeshift PLS</t>
        </is>
      </c>
      <c r="C754" s="19" t="n">
        <v>146</v>
      </c>
      <c r="D754" s="28" t="n">
        <v>36927</v>
      </c>
      <c r="F754" s="19" t="inlineStr">
        <is>
          <t>en es fr de it pt ja ko ru 汉语 漢語</t>
        </is>
      </c>
      <c r="G754" s="19" t="n">
        <v>1800</v>
      </c>
      <c r="H754" s="19">
        <f>MONTH(NOW())+12*YEAR(NOW())-MONTH(tbl_MTG_Set[[#This Row],[Released On]])-12*YEAR(tbl_MTG_Set[[#This Row],[Released On]])</f>
        <v/>
      </c>
      <c r="I754" s="19">
        <f>_xlfn.xlookup(tbl_MTG_Set[[#This Row],[Type Name]], tbl_MTG_Set_Type[Set Type], tbl_MTG_Set_Type[Index], "(Set Type not found)")</f>
        <v/>
      </c>
      <c r="J754" s="19">
        <f>_xlfn.xlookup(tbl_MTG_Set[[#This Row],[Type Name]], tbl_MTG_Set_Type[Set Type], tbl_MTG_Set_Type[Buy Window Month Start], "(Set Type not found)")</f>
        <v/>
      </c>
      <c r="K754" s="28">
        <f>tbl_MTG_Set[[#This Row],[Released On]]+tbl_MTG_Set[[#This Row],[Buy Window Month Start]]*365.25/12</f>
        <v/>
      </c>
      <c r="L754" s="19">
        <f>_xlfn.xlookup(tbl_MTG_Set[[#This Row],[Type Name]], tbl_MTG_Set_Type[Set Type], tbl_MTG_Set_Type[Buy Window Month End], "(Set Type not found)", 0, 1)</f>
        <v/>
      </c>
      <c r="M754" s="28">
        <f>tbl_MTG_Set[[#This Row],[Released On]]+tbl_MTG_Set[[#This Row],[Buy Window Month End]]*365.25/12</f>
        <v/>
      </c>
      <c r="N754" s="28">
        <f>AND(NOW()&gt;=tbl_MTG_Set[[#This Row],[Buy Window Start]], NOW()&lt;=tbl_MTG_Set[[#This Row],[Buy Window End]])</f>
        <v/>
      </c>
      <c r="O754" s="19">
        <f>_xlfn.xlookup(tbl_MTG_Set[[#This Row],[Type Name]], tbl_MTG_Set_Type[Set Type], tbl_MTG_Set_Type[Heavy Printing Window Month Start], "(Set Type not found)", 0, 1)</f>
        <v/>
      </c>
      <c r="P754" s="28">
        <f>tbl_MTG_Set[[#This Row],[Released On]]+tbl_MTG_Set[[#This Row],[Heavy Printing Window Month Start]]*365.25/12</f>
        <v/>
      </c>
      <c r="Q754" s="19">
        <f>_xlfn.xlookup(tbl_MTG_Set[[#This Row],[Type Name]], tbl_MTG_Set_Type[Set Type], tbl_MTG_Set_Type[Heavy Printing Window Month End], "(Set Type not found)", 0, 1)</f>
        <v/>
      </c>
      <c r="R754" s="28">
        <f>tbl_MTG_Set[[#This Row],[Released On]]+tbl_MTG_Set[[#This Row],[Heavy Printing Window Month End]]*365.25/12</f>
        <v/>
      </c>
      <c r="S754" s="28">
        <f>AND(NOW()&gt;=tbl_MTG_Set[[#This Row],[Heavy Printing Window Start]], NOW()&lt;=tbl_MTG_Set[[#This Row],[Heavy Printing Window End]])</f>
        <v/>
      </c>
      <c r="T754" s="19">
        <f>_xlfn.xlookup(tbl_MTG_Set[[#This Row],[Type Name]], tbl_MTG_Set_Type[Set Type], tbl_MTG_Set_Type[Sell Window Month Start], "(Set Type not found)", 0, 1)</f>
        <v/>
      </c>
      <c r="U754" s="28">
        <f>tbl_MTG_Set[[#This Row],[Released On]]+tbl_MTG_Set[[#This Row],[Sell Window Month Start]]*365.25/12</f>
        <v/>
      </c>
      <c r="V754" s="19">
        <f>_xlfn.xlookup(tbl_MTG_Set[[#This Row],[Type Name]], tbl_MTG_Set_Type[Set Type], tbl_MTG_Set_Type[Sell Window Month End], "(Set Type not found)", 0, 1)</f>
        <v/>
      </c>
      <c r="W754" s="28">
        <f>tbl_MTG_Set[[#This Row],[Released On]]+tbl_MTG_Set[[#This Row],[Sell Window Month End]]*365.25/12</f>
        <v/>
      </c>
      <c r="X754" s="28">
        <f>AND(NOW()&gt;=tbl_MTG_Set[[#This Row],[Sell Window Start]], NOW()&lt;=tbl_MTG_Set[[#This Row],[Sell Window End]])</f>
        <v/>
      </c>
      <c r="AG754" s="23" t="n"/>
      <c r="AH754" s="23" t="n"/>
      <c r="AJ754" s="23">
        <f t="array" ref="AJ754:AJ754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754" s="23">
        <f t="array" ref="AK754:AK754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754" s="24">
        <f>_xlfn.xlookup(tbl_MTG_Set[[#This Row],[Play Booster Box Product Id]], tbl_Product[Product Id], tbl_Product[Pack Size])</f>
        <v/>
      </c>
      <c r="AM754" s="23">
        <f>(tbl_MTG_Set[[#This Row],[Play Booster Box Cost]]+v_Item_Shipping_Cost_In)/tbl_MTG_Set[[#This Row],[Play Booster Box Size]]</f>
        <v/>
      </c>
      <c r="AN754" s="23" t="n"/>
      <c r="AO754" s="23" t="n"/>
      <c r="AP754" s="23" t="n"/>
      <c r="AQ754" s="23" t="n"/>
      <c r="AT754" s="23">
        <f>tbl_MTG_Set[[#This Row],[Play Booster Sell Price CardMarket]]*tbl_MTG_Set[[#This Row],[Play Booster Expected Market Value]]/tbl_MTG_Set[[#This Row],[Play Boost Sealed Market Value]]</f>
        <v/>
      </c>
    </row>
    <row r="755" ht="15" customHeight="1" s="20">
      <c r="A755" s="19" t="n">
        <v>928</v>
      </c>
      <c r="B755" s="19" t="inlineStr">
        <is>
          <t>Planeshift Promos PPLS</t>
        </is>
      </c>
      <c r="C755" s="19" t="n">
        <v>1</v>
      </c>
      <c r="D755" s="28" t="n">
        <v>36927</v>
      </c>
      <c r="F755" s="19" t="inlineStr">
        <is>
          <t>en es fr de it pt ja ko ru 汉语 漢語</t>
        </is>
      </c>
      <c r="G755" s="19" t="n">
        <v>1802</v>
      </c>
      <c r="H755" s="19">
        <f>MONTH(NOW())+12*YEAR(NOW())-MONTH(tbl_MTG_Set[[#This Row],[Released On]])-12*YEAR(tbl_MTG_Set[[#This Row],[Released On]])</f>
        <v/>
      </c>
      <c r="I755" s="19">
        <f>_xlfn.xlookup(tbl_MTG_Set[[#This Row],[Type Name]], tbl_MTG_Set_Type[Set Type], tbl_MTG_Set_Type[Index], "(Set Type not found)")</f>
        <v/>
      </c>
      <c r="J755" s="19">
        <f>_xlfn.xlookup(tbl_MTG_Set[[#This Row],[Type Name]], tbl_MTG_Set_Type[Set Type], tbl_MTG_Set_Type[Buy Window Month Start], "(Set Type not found)")</f>
        <v/>
      </c>
      <c r="K755" s="28">
        <f>tbl_MTG_Set[[#This Row],[Released On]]+tbl_MTG_Set[[#This Row],[Buy Window Month Start]]*365.25/12</f>
        <v/>
      </c>
      <c r="L755" s="19">
        <f>_xlfn.xlookup(tbl_MTG_Set[[#This Row],[Type Name]], tbl_MTG_Set_Type[Set Type], tbl_MTG_Set_Type[Buy Window Month End], "(Set Type not found)", 0, 1)</f>
        <v/>
      </c>
      <c r="M755" s="28">
        <f>tbl_MTG_Set[[#This Row],[Released On]]+tbl_MTG_Set[[#This Row],[Buy Window Month End]]*365.25/12</f>
        <v/>
      </c>
      <c r="N755" s="28">
        <f>AND(NOW()&gt;=tbl_MTG_Set[[#This Row],[Buy Window Start]], NOW()&lt;=tbl_MTG_Set[[#This Row],[Buy Window End]])</f>
        <v/>
      </c>
      <c r="O755" s="19">
        <f>_xlfn.xlookup(tbl_MTG_Set[[#This Row],[Type Name]], tbl_MTG_Set_Type[Set Type], tbl_MTG_Set_Type[Heavy Printing Window Month Start], "(Set Type not found)", 0, 1)</f>
        <v/>
      </c>
      <c r="P755" s="28">
        <f>tbl_MTG_Set[[#This Row],[Released On]]+tbl_MTG_Set[[#This Row],[Heavy Printing Window Month Start]]*365.25/12</f>
        <v/>
      </c>
      <c r="Q755" s="19">
        <f>_xlfn.xlookup(tbl_MTG_Set[[#This Row],[Type Name]], tbl_MTG_Set_Type[Set Type], tbl_MTG_Set_Type[Heavy Printing Window Month End], "(Set Type not found)", 0, 1)</f>
        <v/>
      </c>
      <c r="R755" s="28">
        <f>tbl_MTG_Set[[#This Row],[Released On]]+tbl_MTG_Set[[#This Row],[Heavy Printing Window Month End]]*365.25/12</f>
        <v/>
      </c>
      <c r="S755" s="28">
        <f>AND(NOW()&gt;=tbl_MTG_Set[[#This Row],[Heavy Printing Window Start]], NOW()&lt;=tbl_MTG_Set[[#This Row],[Heavy Printing Window End]])</f>
        <v/>
      </c>
      <c r="T755" s="19">
        <f>_xlfn.xlookup(tbl_MTG_Set[[#This Row],[Type Name]], tbl_MTG_Set_Type[Set Type], tbl_MTG_Set_Type[Sell Window Month Start], "(Set Type not found)", 0, 1)</f>
        <v/>
      </c>
      <c r="U755" s="28">
        <f>tbl_MTG_Set[[#This Row],[Released On]]+tbl_MTG_Set[[#This Row],[Sell Window Month Start]]*365.25/12</f>
        <v/>
      </c>
      <c r="V755" s="19">
        <f>_xlfn.xlookup(tbl_MTG_Set[[#This Row],[Type Name]], tbl_MTG_Set_Type[Set Type], tbl_MTG_Set_Type[Sell Window Month End], "(Set Type not found)", 0, 1)</f>
        <v/>
      </c>
      <c r="W755" s="28">
        <f>tbl_MTG_Set[[#This Row],[Released On]]+tbl_MTG_Set[[#This Row],[Sell Window Month End]]*365.25/12</f>
        <v/>
      </c>
      <c r="X755" s="28">
        <f>AND(NOW()&gt;=tbl_MTG_Set[[#This Row],[Sell Window Start]], NOW()&lt;=tbl_MTG_Set[[#This Row],[Sell Window End]])</f>
        <v/>
      </c>
      <c r="AG755" s="23" t="n"/>
      <c r="AH755" s="23" t="n"/>
      <c r="AJ755" s="23">
        <f t="array" ref="AJ755:AJ755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755" s="23">
        <f t="array" ref="AK755:AK755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755" s="24">
        <f>_xlfn.xlookup(tbl_MTG_Set[[#This Row],[Play Booster Box Product Id]], tbl_Product[Product Id], tbl_Product[Pack Size])</f>
        <v/>
      </c>
      <c r="AM755" s="23">
        <f>(tbl_MTG_Set[[#This Row],[Play Booster Box Cost]]+v_Item_Shipping_Cost_In)/tbl_MTG_Set[[#This Row],[Play Booster Box Size]]</f>
        <v/>
      </c>
      <c r="AN755" s="23" t="n"/>
      <c r="AO755" s="23" t="n"/>
      <c r="AP755" s="23" t="n"/>
      <c r="AQ755" s="23" t="n"/>
      <c r="AT755" s="23">
        <f>tbl_MTG_Set[[#This Row],[Play Booster Sell Price CardMarket]]*tbl_MTG_Set[[#This Row],[Play Booster Expected Market Value]]/tbl_MTG_Set[[#This Row],[Play Boost Sealed Market Value]]</f>
        <v/>
      </c>
    </row>
    <row r="756" ht="15" customHeight="1" s="20">
      <c r="A756" s="19" t="n">
        <v>426</v>
      </c>
      <c r="B756" s="19" t="inlineStr">
        <is>
          <t>Planeswalker Championship Promos PWCS</t>
        </is>
      </c>
      <c r="C756" s="19" t="n">
        <v>42</v>
      </c>
      <c r="D756" s="28" t="n">
        <v>43739</v>
      </c>
      <c r="F756" s="19" t="inlineStr">
        <is>
          <t>en es fr de it pt ja ko ru 汉语 漢語</t>
        </is>
      </c>
      <c r="G756" s="19" t="n">
        <v>798</v>
      </c>
      <c r="H756" s="19">
        <f>MONTH(NOW())+12*YEAR(NOW())-MONTH(tbl_MTG_Set[[#This Row],[Released On]])-12*YEAR(tbl_MTG_Set[[#This Row],[Released On]])</f>
        <v/>
      </c>
      <c r="I756" s="19">
        <f>_xlfn.xlookup(tbl_MTG_Set[[#This Row],[Type Name]], tbl_MTG_Set_Type[Set Type], tbl_MTG_Set_Type[Index], "(Set Type not found)")</f>
        <v/>
      </c>
      <c r="J756" s="19">
        <f>_xlfn.xlookup(tbl_MTG_Set[[#This Row],[Type Name]], tbl_MTG_Set_Type[Set Type], tbl_MTG_Set_Type[Buy Window Month Start], "(Set Type not found)")</f>
        <v/>
      </c>
      <c r="K756" s="28">
        <f>tbl_MTG_Set[[#This Row],[Released On]]+tbl_MTG_Set[[#This Row],[Buy Window Month Start]]*365.25/12</f>
        <v/>
      </c>
      <c r="L756" s="19">
        <f>_xlfn.xlookup(tbl_MTG_Set[[#This Row],[Type Name]], tbl_MTG_Set_Type[Set Type], tbl_MTG_Set_Type[Buy Window Month End], "(Set Type not found)", 0, 1)</f>
        <v/>
      </c>
      <c r="M756" s="28">
        <f>tbl_MTG_Set[[#This Row],[Released On]]+tbl_MTG_Set[[#This Row],[Buy Window Month End]]*365.25/12</f>
        <v/>
      </c>
      <c r="N756" s="28">
        <f>AND(NOW()&gt;=tbl_MTG_Set[[#This Row],[Buy Window Start]], NOW()&lt;=tbl_MTG_Set[[#This Row],[Buy Window End]])</f>
        <v/>
      </c>
      <c r="O756" s="19">
        <f>_xlfn.xlookup(tbl_MTG_Set[[#This Row],[Type Name]], tbl_MTG_Set_Type[Set Type], tbl_MTG_Set_Type[Heavy Printing Window Month Start], "(Set Type not found)", 0, 1)</f>
        <v/>
      </c>
      <c r="P756" s="28">
        <f>tbl_MTG_Set[[#This Row],[Released On]]+tbl_MTG_Set[[#This Row],[Heavy Printing Window Month Start]]*365.25/12</f>
        <v/>
      </c>
      <c r="Q756" s="19">
        <f>_xlfn.xlookup(tbl_MTG_Set[[#This Row],[Type Name]], tbl_MTG_Set_Type[Set Type], tbl_MTG_Set_Type[Heavy Printing Window Month End], "(Set Type not found)", 0, 1)</f>
        <v/>
      </c>
      <c r="R756" s="28">
        <f>tbl_MTG_Set[[#This Row],[Released On]]+tbl_MTG_Set[[#This Row],[Heavy Printing Window Month End]]*365.25/12</f>
        <v/>
      </c>
      <c r="S756" s="28">
        <f>AND(NOW()&gt;=tbl_MTG_Set[[#This Row],[Heavy Printing Window Start]], NOW()&lt;=tbl_MTG_Set[[#This Row],[Heavy Printing Window End]])</f>
        <v/>
      </c>
      <c r="T756" s="19">
        <f>_xlfn.xlookup(tbl_MTG_Set[[#This Row],[Type Name]], tbl_MTG_Set_Type[Set Type], tbl_MTG_Set_Type[Sell Window Month Start], "(Set Type not found)", 0, 1)</f>
        <v/>
      </c>
      <c r="U756" s="28">
        <f>tbl_MTG_Set[[#This Row],[Released On]]+tbl_MTG_Set[[#This Row],[Sell Window Month Start]]*365.25/12</f>
        <v/>
      </c>
      <c r="V756" s="19">
        <f>_xlfn.xlookup(tbl_MTG_Set[[#This Row],[Type Name]], tbl_MTG_Set_Type[Set Type], tbl_MTG_Set_Type[Sell Window Month End], "(Set Type not found)", 0, 1)</f>
        <v/>
      </c>
      <c r="W756" s="28">
        <f>tbl_MTG_Set[[#This Row],[Released On]]+tbl_MTG_Set[[#This Row],[Sell Window Month End]]*365.25/12</f>
        <v/>
      </c>
      <c r="X756" s="28">
        <f>AND(NOW()&gt;=tbl_MTG_Set[[#This Row],[Sell Window Start]], NOW()&lt;=tbl_MTG_Set[[#This Row],[Sell Window End]])</f>
        <v/>
      </c>
      <c r="AG756" s="23" t="n"/>
      <c r="AH756" s="23" t="n"/>
      <c r="AJ756" s="23">
        <f t="array" ref="AJ756:AJ756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756" s="23">
        <f t="array" ref="AK756:AK756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756" s="24">
        <f>_xlfn.xlookup(tbl_MTG_Set[[#This Row],[Play Booster Box Product Id]], tbl_Product[Product Id], tbl_Product[Pack Size])</f>
        <v/>
      </c>
      <c r="AM756" s="23">
        <f>(tbl_MTG_Set[[#This Row],[Play Booster Box Cost]]+v_Item_Shipping_Cost_In)/tbl_MTG_Set[[#This Row],[Play Booster Box Size]]</f>
        <v/>
      </c>
      <c r="AN756" s="23" t="n"/>
      <c r="AO756" s="23" t="n"/>
      <c r="AP756" s="23" t="n"/>
      <c r="AQ756" s="23" t="n"/>
      <c r="AT756" s="23">
        <f>tbl_MTG_Set[[#This Row],[Play Booster Sell Price CardMarket]]*tbl_MTG_Set[[#This Row],[Play Booster Expected Market Value]]/tbl_MTG_Set[[#This Row],[Play Boost Sealed Market Value]]</f>
        <v/>
      </c>
    </row>
    <row r="757" ht="15" customHeight="1" s="20">
      <c r="A757" s="19" t="n">
        <v>422</v>
      </c>
      <c r="B757" s="19" t="inlineStr">
        <is>
          <t>Ponies: The Galloping PTG</t>
        </is>
      </c>
      <c r="C757" s="19" t="n">
        <v>3</v>
      </c>
      <c r="D757" s="28" t="n">
        <v>43760</v>
      </c>
      <c r="F757" s="19" t="inlineStr">
        <is>
          <t>en es fr de it pt ja ko ru 汉语 漢語</t>
        </is>
      </c>
      <c r="G757" s="19" t="n">
        <v>790</v>
      </c>
      <c r="H757" s="19">
        <f>MONTH(NOW())+12*YEAR(NOW())-MONTH(tbl_MTG_Set[[#This Row],[Released On]])-12*YEAR(tbl_MTG_Set[[#This Row],[Released On]])</f>
        <v/>
      </c>
      <c r="I757" s="19">
        <f>_xlfn.xlookup(tbl_MTG_Set[[#This Row],[Type Name]], tbl_MTG_Set_Type[Set Type], tbl_MTG_Set_Type[Index], "(Set Type not found)")</f>
        <v/>
      </c>
      <c r="J757" s="19">
        <f>_xlfn.xlookup(tbl_MTG_Set[[#This Row],[Type Name]], tbl_MTG_Set_Type[Set Type], tbl_MTG_Set_Type[Buy Window Month Start], "(Set Type not found)")</f>
        <v/>
      </c>
      <c r="K757" s="28">
        <f>tbl_MTG_Set[[#This Row],[Released On]]+tbl_MTG_Set[[#This Row],[Buy Window Month Start]]*365.25/12</f>
        <v/>
      </c>
      <c r="L757" s="19">
        <f>_xlfn.xlookup(tbl_MTG_Set[[#This Row],[Type Name]], tbl_MTG_Set_Type[Set Type], tbl_MTG_Set_Type[Buy Window Month End], "(Set Type not found)", 0, 1)</f>
        <v/>
      </c>
      <c r="M757" s="28">
        <f>tbl_MTG_Set[[#This Row],[Released On]]+tbl_MTG_Set[[#This Row],[Buy Window Month End]]*365.25/12</f>
        <v/>
      </c>
      <c r="N757" s="28">
        <f>AND(NOW()&gt;=tbl_MTG_Set[[#This Row],[Buy Window Start]], NOW()&lt;=tbl_MTG_Set[[#This Row],[Buy Window End]])</f>
        <v/>
      </c>
      <c r="O757" s="19">
        <f>_xlfn.xlookup(tbl_MTG_Set[[#This Row],[Type Name]], tbl_MTG_Set_Type[Set Type], tbl_MTG_Set_Type[Heavy Printing Window Month Start], "(Set Type not found)", 0, 1)</f>
        <v/>
      </c>
      <c r="P757" s="28">
        <f>tbl_MTG_Set[[#This Row],[Released On]]+tbl_MTG_Set[[#This Row],[Heavy Printing Window Month Start]]*365.25/12</f>
        <v/>
      </c>
      <c r="Q757" s="19">
        <f>_xlfn.xlookup(tbl_MTG_Set[[#This Row],[Type Name]], tbl_MTG_Set_Type[Set Type], tbl_MTG_Set_Type[Heavy Printing Window Month End], "(Set Type not found)", 0, 1)</f>
        <v/>
      </c>
      <c r="R757" s="28">
        <f>tbl_MTG_Set[[#This Row],[Released On]]+tbl_MTG_Set[[#This Row],[Heavy Printing Window Month End]]*365.25/12</f>
        <v/>
      </c>
      <c r="S757" s="28">
        <f>AND(NOW()&gt;=tbl_MTG_Set[[#This Row],[Heavy Printing Window Start]], NOW()&lt;=tbl_MTG_Set[[#This Row],[Heavy Printing Window End]])</f>
        <v/>
      </c>
      <c r="T757" s="19">
        <f>_xlfn.xlookup(tbl_MTG_Set[[#This Row],[Type Name]], tbl_MTG_Set_Type[Set Type], tbl_MTG_Set_Type[Sell Window Month Start], "(Set Type not found)", 0, 1)</f>
        <v/>
      </c>
      <c r="U757" s="28">
        <f>tbl_MTG_Set[[#This Row],[Released On]]+tbl_MTG_Set[[#This Row],[Sell Window Month Start]]*365.25/12</f>
        <v/>
      </c>
      <c r="V757" s="19">
        <f>_xlfn.xlookup(tbl_MTG_Set[[#This Row],[Type Name]], tbl_MTG_Set_Type[Set Type], tbl_MTG_Set_Type[Sell Window Month End], "(Set Type not found)", 0, 1)</f>
        <v/>
      </c>
      <c r="W757" s="28">
        <f>tbl_MTG_Set[[#This Row],[Released On]]+tbl_MTG_Set[[#This Row],[Sell Window Month End]]*365.25/12</f>
        <v/>
      </c>
      <c r="X757" s="28">
        <f>AND(NOW()&gt;=tbl_MTG_Set[[#This Row],[Sell Window Start]], NOW()&lt;=tbl_MTG_Set[[#This Row],[Sell Window End]])</f>
        <v/>
      </c>
      <c r="AG757" s="23" t="n"/>
      <c r="AH757" s="23" t="n"/>
      <c r="AJ757" s="23">
        <f t="array" ref="AJ757:AJ757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757" s="23">
        <f t="array" ref="AK757:AK757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757" s="24">
        <f>_xlfn.xlookup(tbl_MTG_Set[[#This Row],[Play Booster Box Product Id]], tbl_Product[Product Id], tbl_Product[Pack Size])</f>
        <v/>
      </c>
      <c r="AM757" s="23">
        <f>(tbl_MTG_Set[[#This Row],[Play Booster Box Cost]]+v_Item_Shipping_Cost_In)/tbl_MTG_Set[[#This Row],[Play Booster Box Size]]</f>
        <v/>
      </c>
      <c r="AN757" s="23" t="n"/>
      <c r="AO757" s="23" t="n"/>
      <c r="AP757" s="23" t="n"/>
      <c r="AQ757" s="23" t="n"/>
      <c r="AT757" s="23">
        <f>tbl_MTG_Set[[#This Row],[Play Booster Sell Price CardMarket]]*tbl_MTG_Set[[#This Row],[Play Booster Expected Market Value]]/tbl_MTG_Set[[#This Row],[Play Boost Sealed Market Value]]</f>
        <v/>
      </c>
    </row>
    <row r="758" ht="15" customHeight="1" s="20">
      <c r="A758" s="19" t="n">
        <v>983</v>
      </c>
      <c r="B758" s="19" t="inlineStr">
        <is>
          <t>Portal POR</t>
        </is>
      </c>
      <c r="C758" s="19" t="n">
        <v>257</v>
      </c>
      <c r="D758" s="28" t="n">
        <v>35551</v>
      </c>
      <c r="F758" s="19" t="inlineStr">
        <is>
          <t>en es fr de it pt ja ko ru 汉语 漢語</t>
        </is>
      </c>
      <c r="G758" s="19" t="n">
        <v>1912</v>
      </c>
      <c r="H758" s="19">
        <f>MONTH(NOW())+12*YEAR(NOW())-MONTH(tbl_MTG_Set[[#This Row],[Released On]])-12*YEAR(tbl_MTG_Set[[#This Row],[Released On]])</f>
        <v/>
      </c>
      <c r="I758" s="19">
        <f>_xlfn.xlookup(tbl_MTG_Set[[#This Row],[Type Name]], tbl_MTG_Set_Type[Set Type], tbl_MTG_Set_Type[Index], "(Set Type not found)")</f>
        <v/>
      </c>
      <c r="J758" s="19">
        <f>_xlfn.xlookup(tbl_MTG_Set[[#This Row],[Type Name]], tbl_MTG_Set_Type[Set Type], tbl_MTG_Set_Type[Buy Window Month Start], "(Set Type not found)")</f>
        <v/>
      </c>
      <c r="K758" s="28">
        <f>tbl_MTG_Set[[#This Row],[Released On]]+tbl_MTG_Set[[#This Row],[Buy Window Month Start]]*365.25/12</f>
        <v/>
      </c>
      <c r="L758" s="19">
        <f>_xlfn.xlookup(tbl_MTG_Set[[#This Row],[Type Name]], tbl_MTG_Set_Type[Set Type], tbl_MTG_Set_Type[Buy Window Month End], "(Set Type not found)", 0, 1)</f>
        <v/>
      </c>
      <c r="M758" s="28">
        <f>tbl_MTG_Set[[#This Row],[Released On]]+tbl_MTG_Set[[#This Row],[Buy Window Month End]]*365.25/12</f>
        <v/>
      </c>
      <c r="N758" s="28">
        <f>AND(NOW()&gt;=tbl_MTG_Set[[#This Row],[Buy Window Start]], NOW()&lt;=tbl_MTG_Set[[#This Row],[Buy Window End]])</f>
        <v/>
      </c>
      <c r="O758" s="19">
        <f>_xlfn.xlookup(tbl_MTG_Set[[#This Row],[Type Name]], tbl_MTG_Set_Type[Set Type], tbl_MTG_Set_Type[Heavy Printing Window Month Start], "(Set Type not found)", 0, 1)</f>
        <v/>
      </c>
      <c r="P758" s="28">
        <f>tbl_MTG_Set[[#This Row],[Released On]]+tbl_MTG_Set[[#This Row],[Heavy Printing Window Month Start]]*365.25/12</f>
        <v/>
      </c>
      <c r="Q758" s="19">
        <f>_xlfn.xlookup(tbl_MTG_Set[[#This Row],[Type Name]], tbl_MTG_Set_Type[Set Type], tbl_MTG_Set_Type[Heavy Printing Window Month End], "(Set Type not found)", 0, 1)</f>
        <v/>
      </c>
      <c r="R758" s="28">
        <f>tbl_MTG_Set[[#This Row],[Released On]]+tbl_MTG_Set[[#This Row],[Heavy Printing Window Month End]]*365.25/12</f>
        <v/>
      </c>
      <c r="S758" s="28">
        <f>AND(NOW()&gt;=tbl_MTG_Set[[#This Row],[Heavy Printing Window Start]], NOW()&lt;=tbl_MTG_Set[[#This Row],[Heavy Printing Window End]])</f>
        <v/>
      </c>
      <c r="T758" s="19">
        <f>_xlfn.xlookup(tbl_MTG_Set[[#This Row],[Type Name]], tbl_MTG_Set_Type[Set Type], tbl_MTG_Set_Type[Sell Window Month Start], "(Set Type not found)", 0, 1)</f>
        <v/>
      </c>
      <c r="U758" s="28">
        <f>tbl_MTG_Set[[#This Row],[Released On]]+tbl_MTG_Set[[#This Row],[Sell Window Month Start]]*365.25/12</f>
        <v/>
      </c>
      <c r="V758" s="19">
        <f>_xlfn.xlookup(tbl_MTG_Set[[#This Row],[Type Name]], tbl_MTG_Set_Type[Set Type], tbl_MTG_Set_Type[Sell Window Month End], "(Set Type not found)", 0, 1)</f>
        <v/>
      </c>
      <c r="W758" s="28">
        <f>tbl_MTG_Set[[#This Row],[Released On]]+tbl_MTG_Set[[#This Row],[Sell Window Month End]]*365.25/12</f>
        <v/>
      </c>
      <c r="X758" s="28">
        <f>AND(NOW()&gt;=tbl_MTG_Set[[#This Row],[Sell Window Start]], NOW()&lt;=tbl_MTG_Set[[#This Row],[Sell Window End]])</f>
        <v/>
      </c>
      <c r="AG758" s="23" t="n"/>
      <c r="AH758" s="23" t="n"/>
      <c r="AJ758" s="23">
        <f t="array" ref="AJ758:AJ758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758" s="23">
        <f t="array" ref="AK758:AK758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758" s="24">
        <f>_xlfn.xlookup(tbl_MTG_Set[[#This Row],[Play Booster Box Product Id]], tbl_Product[Product Id], tbl_Product[Pack Size])</f>
        <v/>
      </c>
      <c r="AM758" s="23">
        <f>(tbl_MTG_Set[[#This Row],[Play Booster Box Cost]]+v_Item_Shipping_Cost_In)/tbl_MTG_Set[[#This Row],[Play Booster Box Size]]</f>
        <v/>
      </c>
      <c r="AN758" s="23" t="n"/>
      <c r="AO758" s="23" t="n"/>
      <c r="AP758" s="23" t="n"/>
      <c r="AQ758" s="23" t="n"/>
      <c r="AT758" s="23">
        <f>tbl_MTG_Set[[#This Row],[Play Booster Sell Price CardMarket]]*tbl_MTG_Set[[#This Row],[Play Booster Expected Market Value]]/tbl_MTG_Set[[#This Row],[Play Boost Sealed Market Value]]</f>
        <v/>
      </c>
    </row>
    <row r="759" ht="15" customHeight="1" s="20">
      <c r="A759" s="19" t="n">
        <v>971</v>
      </c>
      <c r="B759" s="19" t="inlineStr">
        <is>
          <t>Portal Second Age P02</t>
        </is>
      </c>
      <c r="C759" s="19" t="n">
        <v>165</v>
      </c>
      <c r="D759" s="28" t="n">
        <v>35970</v>
      </c>
      <c r="F759" s="19" t="inlineStr">
        <is>
          <t>en es fr de it pt ja ko ru 汉语 漢語</t>
        </is>
      </c>
      <c r="G759" s="19" t="n">
        <v>1888</v>
      </c>
      <c r="H759" s="19">
        <f>MONTH(NOW())+12*YEAR(NOW())-MONTH(tbl_MTG_Set[[#This Row],[Released On]])-12*YEAR(tbl_MTG_Set[[#This Row],[Released On]])</f>
        <v/>
      </c>
      <c r="I759" s="19">
        <f>_xlfn.xlookup(tbl_MTG_Set[[#This Row],[Type Name]], tbl_MTG_Set_Type[Set Type], tbl_MTG_Set_Type[Index], "(Set Type not found)")</f>
        <v/>
      </c>
      <c r="J759" s="19">
        <f>_xlfn.xlookup(tbl_MTG_Set[[#This Row],[Type Name]], tbl_MTG_Set_Type[Set Type], tbl_MTG_Set_Type[Buy Window Month Start], "(Set Type not found)")</f>
        <v/>
      </c>
      <c r="K759" s="28">
        <f>tbl_MTG_Set[[#This Row],[Released On]]+tbl_MTG_Set[[#This Row],[Buy Window Month Start]]*365.25/12</f>
        <v/>
      </c>
      <c r="L759" s="19">
        <f>_xlfn.xlookup(tbl_MTG_Set[[#This Row],[Type Name]], tbl_MTG_Set_Type[Set Type], tbl_MTG_Set_Type[Buy Window Month End], "(Set Type not found)", 0, 1)</f>
        <v/>
      </c>
      <c r="M759" s="28">
        <f>tbl_MTG_Set[[#This Row],[Released On]]+tbl_MTG_Set[[#This Row],[Buy Window Month End]]*365.25/12</f>
        <v/>
      </c>
      <c r="N759" s="28">
        <f>AND(NOW()&gt;=tbl_MTG_Set[[#This Row],[Buy Window Start]], NOW()&lt;=tbl_MTG_Set[[#This Row],[Buy Window End]])</f>
        <v/>
      </c>
      <c r="O759" s="19">
        <f>_xlfn.xlookup(tbl_MTG_Set[[#This Row],[Type Name]], tbl_MTG_Set_Type[Set Type], tbl_MTG_Set_Type[Heavy Printing Window Month Start], "(Set Type not found)", 0, 1)</f>
        <v/>
      </c>
      <c r="P759" s="28">
        <f>tbl_MTG_Set[[#This Row],[Released On]]+tbl_MTG_Set[[#This Row],[Heavy Printing Window Month Start]]*365.25/12</f>
        <v/>
      </c>
      <c r="Q759" s="19">
        <f>_xlfn.xlookup(tbl_MTG_Set[[#This Row],[Type Name]], tbl_MTG_Set_Type[Set Type], tbl_MTG_Set_Type[Heavy Printing Window Month End], "(Set Type not found)", 0, 1)</f>
        <v/>
      </c>
      <c r="R759" s="28">
        <f>tbl_MTG_Set[[#This Row],[Released On]]+tbl_MTG_Set[[#This Row],[Heavy Printing Window Month End]]*365.25/12</f>
        <v/>
      </c>
      <c r="S759" s="28">
        <f>AND(NOW()&gt;=tbl_MTG_Set[[#This Row],[Heavy Printing Window Start]], NOW()&lt;=tbl_MTG_Set[[#This Row],[Heavy Printing Window End]])</f>
        <v/>
      </c>
      <c r="T759" s="19">
        <f>_xlfn.xlookup(tbl_MTG_Set[[#This Row],[Type Name]], tbl_MTG_Set_Type[Set Type], tbl_MTG_Set_Type[Sell Window Month Start], "(Set Type not found)", 0, 1)</f>
        <v/>
      </c>
      <c r="U759" s="28">
        <f>tbl_MTG_Set[[#This Row],[Released On]]+tbl_MTG_Set[[#This Row],[Sell Window Month Start]]*365.25/12</f>
        <v/>
      </c>
      <c r="V759" s="19">
        <f>_xlfn.xlookup(tbl_MTG_Set[[#This Row],[Type Name]], tbl_MTG_Set_Type[Set Type], tbl_MTG_Set_Type[Sell Window Month End], "(Set Type not found)", 0, 1)</f>
        <v/>
      </c>
      <c r="W759" s="28">
        <f>tbl_MTG_Set[[#This Row],[Released On]]+tbl_MTG_Set[[#This Row],[Sell Window Month End]]*365.25/12</f>
        <v/>
      </c>
      <c r="X759" s="28">
        <f>AND(NOW()&gt;=tbl_MTG_Set[[#This Row],[Sell Window Start]], NOW()&lt;=tbl_MTG_Set[[#This Row],[Sell Window End]])</f>
        <v/>
      </c>
      <c r="AG759" s="23" t="n"/>
      <c r="AH759" s="23" t="n"/>
      <c r="AJ759" s="23">
        <f t="array" ref="AJ759:AJ759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759" s="23">
        <f t="array" ref="AK759:AK759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759" s="24">
        <f>_xlfn.xlookup(tbl_MTG_Set[[#This Row],[Play Booster Box Product Id]], tbl_Product[Product Id], tbl_Product[Pack Size])</f>
        <v/>
      </c>
      <c r="AM759" s="23">
        <f>(tbl_MTG_Set[[#This Row],[Play Booster Box Cost]]+v_Item_Shipping_Cost_In)/tbl_MTG_Set[[#This Row],[Play Booster Box Size]]</f>
        <v/>
      </c>
      <c r="AN759" s="23" t="n"/>
      <c r="AO759" s="23" t="n"/>
      <c r="AP759" s="23" t="n"/>
      <c r="AQ759" s="23" t="n"/>
      <c r="AT759" s="23">
        <f>tbl_MTG_Set[[#This Row],[Play Booster Sell Price CardMarket]]*tbl_MTG_Set[[#This Row],[Play Booster Expected Market Value]]/tbl_MTG_Set[[#This Row],[Play Boost Sealed Market Value]]</f>
        <v/>
      </c>
    </row>
    <row r="760" ht="15" customHeight="1" s="20">
      <c r="A760" s="19" t="n">
        <v>957</v>
      </c>
      <c r="B760" s="19" t="inlineStr">
        <is>
          <t>Portal Three Kingdoms PTK</t>
        </is>
      </c>
      <c r="C760" s="19" t="n">
        <v>180</v>
      </c>
      <c r="D760" s="28" t="n">
        <v>36281</v>
      </c>
      <c r="F760" s="19" t="inlineStr">
        <is>
          <t>en es fr de it pt ja ko ru 汉语 漢語</t>
        </is>
      </c>
      <c r="G760" s="19" t="n">
        <v>1860</v>
      </c>
      <c r="H760" s="19">
        <f>MONTH(NOW())+12*YEAR(NOW())-MONTH(tbl_MTG_Set[[#This Row],[Released On]])-12*YEAR(tbl_MTG_Set[[#This Row],[Released On]])</f>
        <v/>
      </c>
      <c r="I760" s="19">
        <f>_xlfn.xlookup(tbl_MTG_Set[[#This Row],[Type Name]], tbl_MTG_Set_Type[Set Type], tbl_MTG_Set_Type[Index], "(Set Type not found)")</f>
        <v/>
      </c>
      <c r="J760" s="19">
        <f>_xlfn.xlookup(tbl_MTG_Set[[#This Row],[Type Name]], tbl_MTG_Set_Type[Set Type], tbl_MTG_Set_Type[Buy Window Month Start], "(Set Type not found)")</f>
        <v/>
      </c>
      <c r="K760" s="28">
        <f>tbl_MTG_Set[[#This Row],[Released On]]+tbl_MTG_Set[[#This Row],[Buy Window Month Start]]*365.25/12</f>
        <v/>
      </c>
      <c r="L760" s="19">
        <f>_xlfn.xlookup(tbl_MTG_Set[[#This Row],[Type Name]], tbl_MTG_Set_Type[Set Type], tbl_MTG_Set_Type[Buy Window Month End], "(Set Type not found)", 0, 1)</f>
        <v/>
      </c>
      <c r="M760" s="28">
        <f>tbl_MTG_Set[[#This Row],[Released On]]+tbl_MTG_Set[[#This Row],[Buy Window Month End]]*365.25/12</f>
        <v/>
      </c>
      <c r="N760" s="28">
        <f>AND(NOW()&gt;=tbl_MTG_Set[[#This Row],[Buy Window Start]], NOW()&lt;=tbl_MTG_Set[[#This Row],[Buy Window End]])</f>
        <v/>
      </c>
      <c r="O760" s="19">
        <f>_xlfn.xlookup(tbl_MTG_Set[[#This Row],[Type Name]], tbl_MTG_Set_Type[Set Type], tbl_MTG_Set_Type[Heavy Printing Window Month Start], "(Set Type not found)", 0, 1)</f>
        <v/>
      </c>
      <c r="P760" s="28">
        <f>tbl_MTG_Set[[#This Row],[Released On]]+tbl_MTG_Set[[#This Row],[Heavy Printing Window Month Start]]*365.25/12</f>
        <v/>
      </c>
      <c r="Q760" s="19">
        <f>_xlfn.xlookup(tbl_MTG_Set[[#This Row],[Type Name]], tbl_MTG_Set_Type[Set Type], tbl_MTG_Set_Type[Heavy Printing Window Month End], "(Set Type not found)", 0, 1)</f>
        <v/>
      </c>
      <c r="R760" s="28">
        <f>tbl_MTG_Set[[#This Row],[Released On]]+tbl_MTG_Set[[#This Row],[Heavy Printing Window Month End]]*365.25/12</f>
        <v/>
      </c>
      <c r="S760" s="28">
        <f>AND(NOW()&gt;=tbl_MTG_Set[[#This Row],[Heavy Printing Window Start]], NOW()&lt;=tbl_MTG_Set[[#This Row],[Heavy Printing Window End]])</f>
        <v/>
      </c>
      <c r="T760" s="19">
        <f>_xlfn.xlookup(tbl_MTG_Set[[#This Row],[Type Name]], tbl_MTG_Set_Type[Set Type], tbl_MTG_Set_Type[Sell Window Month Start], "(Set Type not found)", 0, 1)</f>
        <v/>
      </c>
      <c r="U760" s="28">
        <f>tbl_MTG_Set[[#This Row],[Released On]]+tbl_MTG_Set[[#This Row],[Sell Window Month Start]]*365.25/12</f>
        <v/>
      </c>
      <c r="V760" s="19">
        <f>_xlfn.xlookup(tbl_MTG_Set[[#This Row],[Type Name]], tbl_MTG_Set_Type[Set Type], tbl_MTG_Set_Type[Sell Window Month End], "(Set Type not found)", 0, 1)</f>
        <v/>
      </c>
      <c r="W760" s="28">
        <f>tbl_MTG_Set[[#This Row],[Released On]]+tbl_MTG_Set[[#This Row],[Sell Window Month End]]*365.25/12</f>
        <v/>
      </c>
      <c r="X760" s="28">
        <f>AND(NOW()&gt;=tbl_MTG_Set[[#This Row],[Sell Window Start]], NOW()&lt;=tbl_MTG_Set[[#This Row],[Sell Window End]])</f>
        <v/>
      </c>
      <c r="AG760" s="23" t="n"/>
      <c r="AH760" s="23" t="n"/>
      <c r="AJ760" s="23">
        <f t="array" ref="AJ760:AJ760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760" s="23">
        <f t="array" ref="AK760:AK760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760" s="24">
        <f>_xlfn.xlookup(tbl_MTG_Set[[#This Row],[Play Booster Box Product Id]], tbl_Product[Product Id], tbl_Product[Pack Size])</f>
        <v/>
      </c>
      <c r="AM760" s="23">
        <f>(tbl_MTG_Set[[#This Row],[Play Booster Box Cost]]+v_Item_Shipping_Cost_In)/tbl_MTG_Set[[#This Row],[Play Booster Box Size]]</f>
        <v/>
      </c>
      <c r="AN760" s="23" t="n"/>
      <c r="AO760" s="23" t="n"/>
      <c r="AP760" s="23" t="n"/>
      <c r="AQ760" s="23" t="n"/>
      <c r="AT760" s="23">
        <f>tbl_MTG_Set[[#This Row],[Play Booster Sell Price CardMarket]]*tbl_MTG_Set[[#This Row],[Play Booster Expected Market Value]]/tbl_MTG_Set[[#This Row],[Play Boost Sealed Market Value]]</f>
        <v/>
      </c>
    </row>
    <row r="761" ht="15" customHeight="1" s="20">
      <c r="A761" s="19" t="n">
        <v>958</v>
      </c>
      <c r="B761" s="19" t="inlineStr">
        <is>
          <t>Portal: Three Kingdoms Promos PPTK</t>
        </is>
      </c>
      <c r="C761" s="19" t="n">
        <v>2</v>
      </c>
      <c r="D761" s="28" t="n">
        <v>36281</v>
      </c>
      <c r="F761" s="19" t="inlineStr">
        <is>
          <t>en es fr de it pt ja ko ru 汉语 漢語</t>
        </is>
      </c>
      <c r="G761" s="19" t="n">
        <v>1862</v>
      </c>
      <c r="H761" s="19">
        <f>MONTH(NOW())+12*YEAR(NOW())-MONTH(tbl_MTG_Set[[#This Row],[Released On]])-12*YEAR(tbl_MTG_Set[[#This Row],[Released On]])</f>
        <v/>
      </c>
      <c r="I761" s="19">
        <f>_xlfn.xlookup(tbl_MTG_Set[[#This Row],[Type Name]], tbl_MTG_Set_Type[Set Type], tbl_MTG_Set_Type[Index], "(Set Type not found)")</f>
        <v/>
      </c>
      <c r="J761" s="19">
        <f>_xlfn.xlookup(tbl_MTG_Set[[#This Row],[Type Name]], tbl_MTG_Set_Type[Set Type], tbl_MTG_Set_Type[Buy Window Month Start], "(Set Type not found)")</f>
        <v/>
      </c>
      <c r="K761" s="28">
        <f>tbl_MTG_Set[[#This Row],[Released On]]+tbl_MTG_Set[[#This Row],[Buy Window Month Start]]*365.25/12</f>
        <v/>
      </c>
      <c r="L761" s="19">
        <f>_xlfn.xlookup(tbl_MTG_Set[[#This Row],[Type Name]], tbl_MTG_Set_Type[Set Type], tbl_MTG_Set_Type[Buy Window Month End], "(Set Type not found)", 0, 1)</f>
        <v/>
      </c>
      <c r="M761" s="28">
        <f>tbl_MTG_Set[[#This Row],[Released On]]+tbl_MTG_Set[[#This Row],[Buy Window Month End]]*365.25/12</f>
        <v/>
      </c>
      <c r="N761" s="28">
        <f>AND(NOW()&gt;=tbl_MTG_Set[[#This Row],[Buy Window Start]], NOW()&lt;=tbl_MTG_Set[[#This Row],[Buy Window End]])</f>
        <v/>
      </c>
      <c r="O761" s="19">
        <f>_xlfn.xlookup(tbl_MTG_Set[[#This Row],[Type Name]], tbl_MTG_Set_Type[Set Type], tbl_MTG_Set_Type[Heavy Printing Window Month Start], "(Set Type not found)", 0, 1)</f>
        <v/>
      </c>
      <c r="P761" s="28">
        <f>tbl_MTG_Set[[#This Row],[Released On]]+tbl_MTG_Set[[#This Row],[Heavy Printing Window Month Start]]*365.25/12</f>
        <v/>
      </c>
      <c r="Q761" s="19">
        <f>_xlfn.xlookup(tbl_MTG_Set[[#This Row],[Type Name]], tbl_MTG_Set_Type[Set Type], tbl_MTG_Set_Type[Heavy Printing Window Month End], "(Set Type not found)", 0, 1)</f>
        <v/>
      </c>
      <c r="R761" s="28">
        <f>tbl_MTG_Set[[#This Row],[Released On]]+tbl_MTG_Set[[#This Row],[Heavy Printing Window Month End]]*365.25/12</f>
        <v/>
      </c>
      <c r="S761" s="28">
        <f>AND(NOW()&gt;=tbl_MTG_Set[[#This Row],[Heavy Printing Window Start]], NOW()&lt;=tbl_MTG_Set[[#This Row],[Heavy Printing Window End]])</f>
        <v/>
      </c>
      <c r="T761" s="19">
        <f>_xlfn.xlookup(tbl_MTG_Set[[#This Row],[Type Name]], tbl_MTG_Set_Type[Set Type], tbl_MTG_Set_Type[Sell Window Month Start], "(Set Type not found)", 0, 1)</f>
        <v/>
      </c>
      <c r="U761" s="28">
        <f>tbl_MTG_Set[[#This Row],[Released On]]+tbl_MTG_Set[[#This Row],[Sell Window Month Start]]*365.25/12</f>
        <v/>
      </c>
      <c r="V761" s="19">
        <f>_xlfn.xlookup(tbl_MTG_Set[[#This Row],[Type Name]], tbl_MTG_Set_Type[Set Type], tbl_MTG_Set_Type[Sell Window Month End], "(Set Type not found)", 0, 1)</f>
        <v/>
      </c>
      <c r="W761" s="28">
        <f>tbl_MTG_Set[[#This Row],[Released On]]+tbl_MTG_Set[[#This Row],[Sell Window Month End]]*365.25/12</f>
        <v/>
      </c>
      <c r="X761" s="28">
        <f>AND(NOW()&gt;=tbl_MTG_Set[[#This Row],[Sell Window Start]], NOW()&lt;=tbl_MTG_Set[[#This Row],[Sell Window End]])</f>
        <v/>
      </c>
      <c r="AG761" s="23" t="n"/>
      <c r="AH761" s="23" t="n"/>
      <c r="AJ761" s="23">
        <f t="array" ref="AJ761:AJ761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761" s="23">
        <f t="array" ref="AK761:AK761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761" s="24">
        <f>_xlfn.xlookup(tbl_MTG_Set[[#This Row],[Play Booster Box Product Id]], tbl_Product[Product Id], tbl_Product[Pack Size])</f>
        <v/>
      </c>
      <c r="AM761" s="23">
        <f>(tbl_MTG_Set[[#This Row],[Play Booster Box Cost]]+v_Item_Shipping_Cost_In)/tbl_MTG_Set[[#This Row],[Play Booster Box Size]]</f>
        <v/>
      </c>
      <c r="AN761" s="23" t="n"/>
      <c r="AO761" s="23" t="n"/>
      <c r="AP761" s="23" t="n"/>
      <c r="AQ761" s="23" t="n"/>
      <c r="AT761" s="23">
        <f>tbl_MTG_Set[[#This Row],[Play Booster Sell Price CardMarket]]*tbl_MTG_Set[[#This Row],[Play Booster Expected Market Value]]/tbl_MTG_Set[[#This Row],[Play Boost Sealed Market Value]]</f>
        <v/>
      </c>
    </row>
    <row r="762" ht="15" customHeight="1" s="20">
      <c r="A762" s="19" t="n">
        <v>746</v>
      </c>
      <c r="B762" s="19" t="inlineStr">
        <is>
          <t>Premium Deck Series: Fire and Lightning PD2</t>
        </is>
      </c>
      <c r="C762" s="19" t="n">
        <v>34</v>
      </c>
      <c r="D762" s="28" t="n">
        <v>40501</v>
      </c>
      <c r="F762" s="19" t="inlineStr">
        <is>
          <t>en es fr de it pt ja ko ru 汉语 漢語</t>
        </is>
      </c>
      <c r="G762" s="19" t="n">
        <v>1438</v>
      </c>
      <c r="H762" s="19">
        <f>MONTH(NOW())+12*YEAR(NOW())-MONTH(tbl_MTG_Set[[#This Row],[Released On]])-12*YEAR(tbl_MTG_Set[[#This Row],[Released On]])</f>
        <v/>
      </c>
      <c r="I762" s="19">
        <f>_xlfn.xlookup(tbl_MTG_Set[[#This Row],[Type Name]], tbl_MTG_Set_Type[Set Type], tbl_MTG_Set_Type[Index], "(Set Type not found)")</f>
        <v/>
      </c>
      <c r="J762" s="19">
        <f>_xlfn.xlookup(tbl_MTG_Set[[#This Row],[Type Name]], tbl_MTG_Set_Type[Set Type], tbl_MTG_Set_Type[Buy Window Month Start], "(Set Type not found)")</f>
        <v/>
      </c>
      <c r="K762" s="28">
        <f>tbl_MTG_Set[[#This Row],[Released On]]+tbl_MTG_Set[[#This Row],[Buy Window Month Start]]*365.25/12</f>
        <v/>
      </c>
      <c r="L762" s="19">
        <f>_xlfn.xlookup(tbl_MTG_Set[[#This Row],[Type Name]], tbl_MTG_Set_Type[Set Type], tbl_MTG_Set_Type[Buy Window Month End], "(Set Type not found)", 0, 1)</f>
        <v/>
      </c>
      <c r="M762" s="28">
        <f>tbl_MTG_Set[[#This Row],[Released On]]+tbl_MTG_Set[[#This Row],[Buy Window Month End]]*365.25/12</f>
        <v/>
      </c>
      <c r="N762" s="28">
        <f>AND(NOW()&gt;=tbl_MTG_Set[[#This Row],[Buy Window Start]], NOW()&lt;=tbl_MTG_Set[[#This Row],[Buy Window End]])</f>
        <v/>
      </c>
      <c r="O762" s="19">
        <f>_xlfn.xlookup(tbl_MTG_Set[[#This Row],[Type Name]], tbl_MTG_Set_Type[Set Type], tbl_MTG_Set_Type[Heavy Printing Window Month Start], "(Set Type not found)", 0, 1)</f>
        <v/>
      </c>
      <c r="P762" s="28">
        <f>tbl_MTG_Set[[#This Row],[Released On]]+tbl_MTG_Set[[#This Row],[Heavy Printing Window Month Start]]*365.25/12</f>
        <v/>
      </c>
      <c r="Q762" s="19">
        <f>_xlfn.xlookup(tbl_MTG_Set[[#This Row],[Type Name]], tbl_MTG_Set_Type[Set Type], tbl_MTG_Set_Type[Heavy Printing Window Month End], "(Set Type not found)", 0, 1)</f>
        <v/>
      </c>
      <c r="R762" s="28">
        <f>tbl_MTG_Set[[#This Row],[Released On]]+tbl_MTG_Set[[#This Row],[Heavy Printing Window Month End]]*365.25/12</f>
        <v/>
      </c>
      <c r="S762" s="28">
        <f>AND(NOW()&gt;=tbl_MTG_Set[[#This Row],[Heavy Printing Window Start]], NOW()&lt;=tbl_MTG_Set[[#This Row],[Heavy Printing Window End]])</f>
        <v/>
      </c>
      <c r="T762" s="19">
        <f>_xlfn.xlookup(tbl_MTG_Set[[#This Row],[Type Name]], tbl_MTG_Set_Type[Set Type], tbl_MTG_Set_Type[Sell Window Month Start], "(Set Type not found)", 0, 1)</f>
        <v/>
      </c>
      <c r="U762" s="28">
        <f>tbl_MTG_Set[[#This Row],[Released On]]+tbl_MTG_Set[[#This Row],[Sell Window Month Start]]*365.25/12</f>
        <v/>
      </c>
      <c r="V762" s="19">
        <f>_xlfn.xlookup(tbl_MTG_Set[[#This Row],[Type Name]], tbl_MTG_Set_Type[Set Type], tbl_MTG_Set_Type[Sell Window Month End], "(Set Type not found)", 0, 1)</f>
        <v/>
      </c>
      <c r="W762" s="28">
        <f>tbl_MTG_Set[[#This Row],[Released On]]+tbl_MTG_Set[[#This Row],[Sell Window Month End]]*365.25/12</f>
        <v/>
      </c>
      <c r="X762" s="28">
        <f>AND(NOW()&gt;=tbl_MTG_Set[[#This Row],[Sell Window Start]], NOW()&lt;=tbl_MTG_Set[[#This Row],[Sell Window End]])</f>
        <v/>
      </c>
      <c r="AG762" s="23" t="n"/>
      <c r="AH762" s="23" t="n"/>
      <c r="AJ762" s="23">
        <f t="array" ref="AJ762:AJ762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762" s="23">
        <f t="array" ref="AK762:AK762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762" s="24">
        <f>_xlfn.xlookup(tbl_MTG_Set[[#This Row],[Play Booster Box Product Id]], tbl_Product[Product Id], tbl_Product[Pack Size])</f>
        <v/>
      </c>
      <c r="AM762" s="23">
        <f>(tbl_MTG_Set[[#This Row],[Play Booster Box Cost]]+v_Item_Shipping_Cost_In)/tbl_MTG_Set[[#This Row],[Play Booster Box Size]]</f>
        <v/>
      </c>
      <c r="AN762" s="23" t="n"/>
      <c r="AO762" s="23" t="n"/>
      <c r="AP762" s="23" t="n"/>
      <c r="AQ762" s="23" t="n"/>
      <c r="AT762" s="23">
        <f>tbl_MTG_Set[[#This Row],[Play Booster Sell Price CardMarket]]*tbl_MTG_Set[[#This Row],[Play Booster Expected Market Value]]/tbl_MTG_Set[[#This Row],[Play Boost Sealed Market Value]]</f>
        <v/>
      </c>
    </row>
    <row r="763" ht="15" customHeight="1" s="20">
      <c r="A763" s="19" t="n">
        <v>715</v>
      </c>
      <c r="B763" s="19" t="inlineStr">
        <is>
          <t>Premium Deck Series: Graveborn PD3</t>
        </is>
      </c>
      <c r="C763" s="19" t="n">
        <v>30</v>
      </c>
      <c r="D763" s="28" t="n">
        <v>40865</v>
      </c>
      <c r="F763" s="19" t="inlineStr">
        <is>
          <t>en es fr de it pt ja ko ru 汉语 漢語</t>
        </is>
      </c>
      <c r="G763" s="19" t="n">
        <v>1376</v>
      </c>
      <c r="H763" s="19">
        <f>MONTH(NOW())+12*YEAR(NOW())-MONTH(tbl_MTG_Set[[#This Row],[Released On]])-12*YEAR(tbl_MTG_Set[[#This Row],[Released On]])</f>
        <v/>
      </c>
      <c r="I763" s="19">
        <f>_xlfn.xlookup(tbl_MTG_Set[[#This Row],[Type Name]], tbl_MTG_Set_Type[Set Type], tbl_MTG_Set_Type[Index], "(Set Type not found)")</f>
        <v/>
      </c>
      <c r="J763" s="19">
        <f>_xlfn.xlookup(tbl_MTG_Set[[#This Row],[Type Name]], tbl_MTG_Set_Type[Set Type], tbl_MTG_Set_Type[Buy Window Month Start], "(Set Type not found)")</f>
        <v/>
      </c>
      <c r="K763" s="28">
        <f>tbl_MTG_Set[[#This Row],[Released On]]+tbl_MTG_Set[[#This Row],[Buy Window Month Start]]*365.25/12</f>
        <v/>
      </c>
      <c r="L763" s="19">
        <f>_xlfn.xlookup(tbl_MTG_Set[[#This Row],[Type Name]], tbl_MTG_Set_Type[Set Type], tbl_MTG_Set_Type[Buy Window Month End], "(Set Type not found)", 0, 1)</f>
        <v/>
      </c>
      <c r="M763" s="28">
        <f>tbl_MTG_Set[[#This Row],[Released On]]+tbl_MTG_Set[[#This Row],[Buy Window Month End]]*365.25/12</f>
        <v/>
      </c>
      <c r="N763" s="28">
        <f>AND(NOW()&gt;=tbl_MTG_Set[[#This Row],[Buy Window Start]], NOW()&lt;=tbl_MTG_Set[[#This Row],[Buy Window End]])</f>
        <v/>
      </c>
      <c r="O763" s="19">
        <f>_xlfn.xlookup(tbl_MTG_Set[[#This Row],[Type Name]], tbl_MTG_Set_Type[Set Type], tbl_MTG_Set_Type[Heavy Printing Window Month Start], "(Set Type not found)", 0, 1)</f>
        <v/>
      </c>
      <c r="P763" s="28">
        <f>tbl_MTG_Set[[#This Row],[Released On]]+tbl_MTG_Set[[#This Row],[Heavy Printing Window Month Start]]*365.25/12</f>
        <v/>
      </c>
      <c r="Q763" s="19">
        <f>_xlfn.xlookup(tbl_MTG_Set[[#This Row],[Type Name]], tbl_MTG_Set_Type[Set Type], tbl_MTG_Set_Type[Heavy Printing Window Month End], "(Set Type not found)", 0, 1)</f>
        <v/>
      </c>
      <c r="R763" s="28">
        <f>tbl_MTG_Set[[#This Row],[Released On]]+tbl_MTG_Set[[#This Row],[Heavy Printing Window Month End]]*365.25/12</f>
        <v/>
      </c>
      <c r="S763" s="28">
        <f>AND(NOW()&gt;=tbl_MTG_Set[[#This Row],[Heavy Printing Window Start]], NOW()&lt;=tbl_MTG_Set[[#This Row],[Heavy Printing Window End]])</f>
        <v/>
      </c>
      <c r="T763" s="19">
        <f>_xlfn.xlookup(tbl_MTG_Set[[#This Row],[Type Name]], tbl_MTG_Set_Type[Set Type], tbl_MTG_Set_Type[Sell Window Month Start], "(Set Type not found)", 0, 1)</f>
        <v/>
      </c>
      <c r="U763" s="28">
        <f>tbl_MTG_Set[[#This Row],[Released On]]+tbl_MTG_Set[[#This Row],[Sell Window Month Start]]*365.25/12</f>
        <v/>
      </c>
      <c r="V763" s="19">
        <f>_xlfn.xlookup(tbl_MTG_Set[[#This Row],[Type Name]], tbl_MTG_Set_Type[Set Type], tbl_MTG_Set_Type[Sell Window Month End], "(Set Type not found)", 0, 1)</f>
        <v/>
      </c>
      <c r="W763" s="28">
        <f>tbl_MTG_Set[[#This Row],[Released On]]+tbl_MTG_Set[[#This Row],[Sell Window Month End]]*365.25/12</f>
        <v/>
      </c>
      <c r="X763" s="28">
        <f>AND(NOW()&gt;=tbl_MTG_Set[[#This Row],[Sell Window Start]], NOW()&lt;=tbl_MTG_Set[[#This Row],[Sell Window End]])</f>
        <v/>
      </c>
      <c r="AG763" s="23" t="n"/>
      <c r="AH763" s="23" t="n"/>
      <c r="AJ763" s="23">
        <f t="array" ref="AJ763:AJ763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763" s="23">
        <f t="array" ref="AK763:AK763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763" s="24">
        <f>_xlfn.xlookup(tbl_MTG_Set[[#This Row],[Play Booster Box Product Id]], tbl_Product[Product Id], tbl_Product[Pack Size])</f>
        <v/>
      </c>
      <c r="AM763" s="23">
        <f>(tbl_MTG_Set[[#This Row],[Play Booster Box Cost]]+v_Item_Shipping_Cost_In)/tbl_MTG_Set[[#This Row],[Play Booster Box Size]]</f>
        <v/>
      </c>
      <c r="AN763" s="23" t="n"/>
      <c r="AO763" s="23" t="n"/>
      <c r="AP763" s="23" t="n"/>
      <c r="AQ763" s="23" t="n"/>
      <c r="AT763" s="23">
        <f>tbl_MTG_Set[[#This Row],[Play Booster Sell Price CardMarket]]*tbl_MTG_Set[[#This Row],[Play Booster Expected Market Value]]/tbl_MTG_Set[[#This Row],[Play Boost Sealed Market Value]]</f>
        <v/>
      </c>
    </row>
    <row r="764" ht="15" customHeight="1" s="20">
      <c r="A764" s="19" t="n">
        <v>773</v>
      </c>
      <c r="B764" s="19" t="inlineStr">
        <is>
          <t>Premium Deck Series: Slivers H09</t>
        </is>
      </c>
      <c r="C764" s="19" t="n">
        <v>41</v>
      </c>
      <c r="D764" s="28" t="n">
        <v>40137</v>
      </c>
      <c r="F764" s="19" t="inlineStr">
        <is>
          <t>en es fr de it pt ja ko ru 汉语 漢語</t>
        </is>
      </c>
      <c r="G764" s="19" t="n">
        <v>1492</v>
      </c>
      <c r="H764" s="19">
        <f>MONTH(NOW())+12*YEAR(NOW())-MONTH(tbl_MTG_Set[[#This Row],[Released On]])-12*YEAR(tbl_MTG_Set[[#This Row],[Released On]])</f>
        <v/>
      </c>
      <c r="I764" s="19">
        <f>_xlfn.xlookup(tbl_MTG_Set[[#This Row],[Type Name]], tbl_MTG_Set_Type[Set Type], tbl_MTG_Set_Type[Index], "(Set Type not found)")</f>
        <v/>
      </c>
      <c r="J764" s="19">
        <f>_xlfn.xlookup(tbl_MTG_Set[[#This Row],[Type Name]], tbl_MTG_Set_Type[Set Type], tbl_MTG_Set_Type[Buy Window Month Start], "(Set Type not found)")</f>
        <v/>
      </c>
      <c r="K764" s="28">
        <f>tbl_MTG_Set[[#This Row],[Released On]]+tbl_MTG_Set[[#This Row],[Buy Window Month Start]]*365.25/12</f>
        <v/>
      </c>
      <c r="L764" s="19">
        <f>_xlfn.xlookup(tbl_MTG_Set[[#This Row],[Type Name]], tbl_MTG_Set_Type[Set Type], tbl_MTG_Set_Type[Buy Window Month End], "(Set Type not found)", 0, 1)</f>
        <v/>
      </c>
      <c r="M764" s="28">
        <f>tbl_MTG_Set[[#This Row],[Released On]]+tbl_MTG_Set[[#This Row],[Buy Window Month End]]*365.25/12</f>
        <v/>
      </c>
      <c r="N764" s="28">
        <f>AND(NOW()&gt;=tbl_MTG_Set[[#This Row],[Buy Window Start]], NOW()&lt;=tbl_MTG_Set[[#This Row],[Buy Window End]])</f>
        <v/>
      </c>
      <c r="O764" s="19">
        <f>_xlfn.xlookup(tbl_MTG_Set[[#This Row],[Type Name]], tbl_MTG_Set_Type[Set Type], tbl_MTG_Set_Type[Heavy Printing Window Month Start], "(Set Type not found)", 0, 1)</f>
        <v/>
      </c>
      <c r="P764" s="28">
        <f>tbl_MTG_Set[[#This Row],[Released On]]+tbl_MTG_Set[[#This Row],[Heavy Printing Window Month Start]]*365.25/12</f>
        <v/>
      </c>
      <c r="Q764" s="19">
        <f>_xlfn.xlookup(tbl_MTG_Set[[#This Row],[Type Name]], tbl_MTG_Set_Type[Set Type], tbl_MTG_Set_Type[Heavy Printing Window Month End], "(Set Type not found)", 0, 1)</f>
        <v/>
      </c>
      <c r="R764" s="28">
        <f>tbl_MTG_Set[[#This Row],[Released On]]+tbl_MTG_Set[[#This Row],[Heavy Printing Window Month End]]*365.25/12</f>
        <v/>
      </c>
      <c r="S764" s="28">
        <f>AND(NOW()&gt;=tbl_MTG_Set[[#This Row],[Heavy Printing Window Start]], NOW()&lt;=tbl_MTG_Set[[#This Row],[Heavy Printing Window End]])</f>
        <v/>
      </c>
      <c r="T764" s="19">
        <f>_xlfn.xlookup(tbl_MTG_Set[[#This Row],[Type Name]], tbl_MTG_Set_Type[Set Type], tbl_MTG_Set_Type[Sell Window Month Start], "(Set Type not found)", 0, 1)</f>
        <v/>
      </c>
      <c r="U764" s="28">
        <f>tbl_MTG_Set[[#This Row],[Released On]]+tbl_MTG_Set[[#This Row],[Sell Window Month Start]]*365.25/12</f>
        <v/>
      </c>
      <c r="V764" s="19">
        <f>_xlfn.xlookup(tbl_MTG_Set[[#This Row],[Type Name]], tbl_MTG_Set_Type[Set Type], tbl_MTG_Set_Type[Sell Window Month End], "(Set Type not found)", 0, 1)</f>
        <v/>
      </c>
      <c r="W764" s="28">
        <f>tbl_MTG_Set[[#This Row],[Released On]]+tbl_MTG_Set[[#This Row],[Sell Window Month End]]*365.25/12</f>
        <v/>
      </c>
      <c r="X764" s="28">
        <f>AND(NOW()&gt;=tbl_MTG_Set[[#This Row],[Sell Window Start]], NOW()&lt;=tbl_MTG_Set[[#This Row],[Sell Window End]])</f>
        <v/>
      </c>
      <c r="AG764" s="23" t="n"/>
      <c r="AH764" s="23" t="n"/>
      <c r="AJ764" s="23">
        <f t="array" ref="AJ764:AJ764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764" s="23">
        <f t="array" ref="AK764:AK764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764" s="24">
        <f>_xlfn.xlookup(tbl_MTG_Set[[#This Row],[Play Booster Box Product Id]], tbl_Product[Product Id], tbl_Product[Pack Size])</f>
        <v/>
      </c>
      <c r="AM764" s="23">
        <f>(tbl_MTG_Set[[#This Row],[Play Booster Box Cost]]+v_Item_Shipping_Cost_In)/tbl_MTG_Set[[#This Row],[Play Booster Box Size]]</f>
        <v/>
      </c>
      <c r="AN764" s="23" t="n"/>
      <c r="AO764" s="23" t="n"/>
      <c r="AP764" s="23" t="n"/>
      <c r="AQ764" s="23" t="n"/>
      <c r="AT764" s="23">
        <f>tbl_MTG_Set[[#This Row],[Play Booster Sell Price CardMarket]]*tbl_MTG_Set[[#This Row],[Play Booster Expected Market Value]]/tbl_MTG_Set[[#This Row],[Play Boost Sealed Market Value]]</f>
        <v/>
      </c>
    </row>
    <row r="765" ht="15" customHeight="1" s="20">
      <c r="A765" s="19" t="n">
        <v>997</v>
      </c>
      <c r="B765" s="19" t="inlineStr">
        <is>
          <t>Pro Tour Collector Set PTC</t>
        </is>
      </c>
      <c r="C765" s="19" t="n">
        <v>308</v>
      </c>
      <c r="D765" s="28" t="n">
        <v>35186</v>
      </c>
      <c r="F765" s="19" t="inlineStr">
        <is>
          <t>en es fr de it pt ja ko ru 汉语 漢語</t>
        </is>
      </c>
      <c r="G765" s="19" t="n">
        <v>1940</v>
      </c>
      <c r="H765" s="19">
        <f>MONTH(NOW())+12*YEAR(NOW())-MONTH(tbl_MTG_Set[[#This Row],[Released On]])-12*YEAR(tbl_MTG_Set[[#This Row],[Released On]])</f>
        <v/>
      </c>
      <c r="I765" s="19">
        <f>_xlfn.xlookup(tbl_MTG_Set[[#This Row],[Type Name]], tbl_MTG_Set_Type[Set Type], tbl_MTG_Set_Type[Index], "(Set Type not found)")</f>
        <v/>
      </c>
      <c r="J765" s="19">
        <f>_xlfn.xlookup(tbl_MTG_Set[[#This Row],[Type Name]], tbl_MTG_Set_Type[Set Type], tbl_MTG_Set_Type[Buy Window Month Start], "(Set Type not found)")</f>
        <v/>
      </c>
      <c r="K765" s="28">
        <f>tbl_MTG_Set[[#This Row],[Released On]]+tbl_MTG_Set[[#This Row],[Buy Window Month Start]]*365.25/12</f>
        <v/>
      </c>
      <c r="L765" s="19">
        <f>_xlfn.xlookup(tbl_MTG_Set[[#This Row],[Type Name]], tbl_MTG_Set_Type[Set Type], tbl_MTG_Set_Type[Buy Window Month End], "(Set Type not found)", 0, 1)</f>
        <v/>
      </c>
      <c r="M765" s="28">
        <f>tbl_MTG_Set[[#This Row],[Released On]]+tbl_MTG_Set[[#This Row],[Buy Window Month End]]*365.25/12</f>
        <v/>
      </c>
      <c r="N765" s="28">
        <f>AND(NOW()&gt;=tbl_MTG_Set[[#This Row],[Buy Window Start]], NOW()&lt;=tbl_MTG_Set[[#This Row],[Buy Window End]])</f>
        <v/>
      </c>
      <c r="O765" s="19">
        <f>_xlfn.xlookup(tbl_MTG_Set[[#This Row],[Type Name]], tbl_MTG_Set_Type[Set Type], tbl_MTG_Set_Type[Heavy Printing Window Month Start], "(Set Type not found)", 0, 1)</f>
        <v/>
      </c>
      <c r="P765" s="28">
        <f>tbl_MTG_Set[[#This Row],[Released On]]+tbl_MTG_Set[[#This Row],[Heavy Printing Window Month Start]]*365.25/12</f>
        <v/>
      </c>
      <c r="Q765" s="19">
        <f>_xlfn.xlookup(tbl_MTG_Set[[#This Row],[Type Name]], tbl_MTG_Set_Type[Set Type], tbl_MTG_Set_Type[Heavy Printing Window Month End], "(Set Type not found)", 0, 1)</f>
        <v/>
      </c>
      <c r="R765" s="28">
        <f>tbl_MTG_Set[[#This Row],[Released On]]+tbl_MTG_Set[[#This Row],[Heavy Printing Window Month End]]*365.25/12</f>
        <v/>
      </c>
      <c r="S765" s="28">
        <f>AND(NOW()&gt;=tbl_MTG_Set[[#This Row],[Heavy Printing Window Start]], NOW()&lt;=tbl_MTG_Set[[#This Row],[Heavy Printing Window End]])</f>
        <v/>
      </c>
      <c r="T765" s="19">
        <f>_xlfn.xlookup(tbl_MTG_Set[[#This Row],[Type Name]], tbl_MTG_Set_Type[Set Type], tbl_MTG_Set_Type[Sell Window Month Start], "(Set Type not found)", 0, 1)</f>
        <v/>
      </c>
      <c r="U765" s="28">
        <f>tbl_MTG_Set[[#This Row],[Released On]]+tbl_MTG_Set[[#This Row],[Sell Window Month Start]]*365.25/12</f>
        <v/>
      </c>
      <c r="V765" s="19">
        <f>_xlfn.xlookup(tbl_MTG_Set[[#This Row],[Type Name]], tbl_MTG_Set_Type[Set Type], tbl_MTG_Set_Type[Sell Window Month End], "(Set Type not found)", 0, 1)</f>
        <v/>
      </c>
      <c r="W765" s="28">
        <f>tbl_MTG_Set[[#This Row],[Released On]]+tbl_MTG_Set[[#This Row],[Sell Window Month End]]*365.25/12</f>
        <v/>
      </c>
      <c r="X765" s="28">
        <f>AND(NOW()&gt;=tbl_MTG_Set[[#This Row],[Sell Window Start]], NOW()&lt;=tbl_MTG_Set[[#This Row],[Sell Window End]])</f>
        <v/>
      </c>
      <c r="AG765" s="23" t="n"/>
      <c r="AH765" s="23" t="n"/>
      <c r="AJ765" s="23">
        <f t="array" ref="AJ765:AJ765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765" s="23">
        <f t="array" ref="AK765:AK765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765" s="24">
        <f>_xlfn.xlookup(tbl_MTG_Set[[#This Row],[Play Booster Box Product Id]], tbl_Product[Product Id], tbl_Product[Pack Size])</f>
        <v/>
      </c>
      <c r="AM765" s="23">
        <f>(tbl_MTG_Set[[#This Row],[Play Booster Box Cost]]+v_Item_Shipping_Cost_In)/tbl_MTG_Set[[#This Row],[Play Booster Box Size]]</f>
        <v/>
      </c>
      <c r="AN765" s="23" t="n"/>
      <c r="AO765" s="23" t="n"/>
      <c r="AP765" s="23" t="n"/>
      <c r="AQ765" s="23" t="n"/>
      <c r="AT765" s="23">
        <f>tbl_MTG_Set[[#This Row],[Play Booster Sell Price CardMarket]]*tbl_MTG_Set[[#This Row],[Play Booster Expected Market Value]]/tbl_MTG_Set[[#This Row],[Play Boost Sealed Market Value]]</f>
        <v/>
      </c>
    </row>
    <row r="766" ht="15" customHeight="1" s="20">
      <c r="A766" s="19" t="n">
        <v>468</v>
      </c>
      <c r="B766" s="19" t="inlineStr">
        <is>
          <t>Pro Tour Cube PROTOUR</t>
        </is>
      </c>
      <c r="C766" s="19" t="n">
        <v>540</v>
      </c>
      <c r="D766" s="28" t="n">
        <v>43320</v>
      </c>
      <c r="F766" s="19" t="n">
        <v>0</v>
      </c>
      <c r="G766" s="19" t="n">
        <v>882</v>
      </c>
      <c r="H766" s="19">
        <f>MONTH(NOW())+12*YEAR(NOW())-MONTH(tbl_MTG_Set[[#This Row],[Released On]])-12*YEAR(tbl_MTG_Set[[#This Row],[Released On]])</f>
        <v/>
      </c>
      <c r="I766" s="19">
        <f>_xlfn.xlookup(tbl_MTG_Set[[#This Row],[Type Name]], tbl_MTG_Set_Type[Set Type], tbl_MTG_Set_Type[Index], "(Set Type not found)")</f>
        <v/>
      </c>
      <c r="J766" s="19">
        <f>_xlfn.xlookup(tbl_MTG_Set[[#This Row],[Type Name]], tbl_MTG_Set_Type[Set Type], tbl_MTG_Set_Type[Buy Window Month Start], "(Set Type not found)")</f>
        <v/>
      </c>
      <c r="K766" s="28">
        <f>tbl_MTG_Set[[#This Row],[Released On]]+tbl_MTG_Set[[#This Row],[Buy Window Month Start]]*365.25/12</f>
        <v/>
      </c>
      <c r="L766" s="19">
        <f>_xlfn.xlookup(tbl_MTG_Set[[#This Row],[Type Name]], tbl_MTG_Set_Type[Set Type], tbl_MTG_Set_Type[Buy Window Month End], "(Set Type not found)", 0, 1)</f>
        <v/>
      </c>
      <c r="M766" s="28">
        <f>tbl_MTG_Set[[#This Row],[Released On]]+tbl_MTG_Set[[#This Row],[Buy Window Month End]]*365.25/12</f>
        <v/>
      </c>
      <c r="N766" s="28">
        <f>AND(NOW()&gt;=tbl_MTG_Set[[#This Row],[Buy Window Start]], NOW()&lt;=tbl_MTG_Set[[#This Row],[Buy Window End]])</f>
        <v/>
      </c>
      <c r="O766" s="19">
        <f>_xlfn.xlookup(tbl_MTG_Set[[#This Row],[Type Name]], tbl_MTG_Set_Type[Set Type], tbl_MTG_Set_Type[Heavy Printing Window Month Start], "(Set Type not found)", 0, 1)</f>
        <v/>
      </c>
      <c r="P766" s="28">
        <f>tbl_MTG_Set[[#This Row],[Released On]]+tbl_MTG_Set[[#This Row],[Heavy Printing Window Month Start]]*365.25/12</f>
        <v/>
      </c>
      <c r="Q766" s="19">
        <f>_xlfn.xlookup(tbl_MTG_Set[[#This Row],[Type Name]], tbl_MTG_Set_Type[Set Type], tbl_MTG_Set_Type[Heavy Printing Window Month End], "(Set Type not found)", 0, 1)</f>
        <v/>
      </c>
      <c r="R766" s="28">
        <f>tbl_MTG_Set[[#This Row],[Released On]]+tbl_MTG_Set[[#This Row],[Heavy Printing Window Month End]]*365.25/12</f>
        <v/>
      </c>
      <c r="S766" s="28">
        <f>AND(NOW()&gt;=tbl_MTG_Set[[#This Row],[Heavy Printing Window Start]], NOW()&lt;=tbl_MTG_Set[[#This Row],[Heavy Printing Window End]])</f>
        <v/>
      </c>
      <c r="T766" s="19">
        <f>_xlfn.xlookup(tbl_MTG_Set[[#This Row],[Type Name]], tbl_MTG_Set_Type[Set Type], tbl_MTG_Set_Type[Sell Window Month Start], "(Set Type not found)", 0, 1)</f>
        <v/>
      </c>
      <c r="U766" s="28">
        <f>tbl_MTG_Set[[#This Row],[Released On]]+tbl_MTG_Set[[#This Row],[Sell Window Month Start]]*365.25/12</f>
        <v/>
      </c>
      <c r="V766" s="19">
        <f>_xlfn.xlookup(tbl_MTG_Set[[#This Row],[Type Name]], tbl_MTG_Set_Type[Set Type], tbl_MTG_Set_Type[Sell Window Month End], "(Set Type not found)", 0, 1)</f>
        <v/>
      </c>
      <c r="W766" s="28">
        <f>tbl_MTG_Set[[#This Row],[Released On]]+tbl_MTG_Set[[#This Row],[Sell Window Month End]]*365.25/12</f>
        <v/>
      </c>
      <c r="X766" s="28">
        <f>AND(NOW()&gt;=tbl_MTG_Set[[#This Row],[Sell Window Start]], NOW()&lt;=tbl_MTG_Set[[#This Row],[Sell Window End]])</f>
        <v/>
      </c>
      <c r="AG766" s="23" t="n"/>
      <c r="AH766" s="23" t="n"/>
      <c r="AJ766" s="23">
        <f t="array" ref="AJ766:AJ766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766" s="23">
        <f t="array" ref="AK766:AK766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766" s="24">
        <f>_xlfn.xlookup(tbl_MTG_Set[[#This Row],[Play Booster Box Product Id]], tbl_Product[Product Id], tbl_Product[Pack Size])</f>
        <v/>
      </c>
      <c r="AM766" s="23">
        <f>(tbl_MTG_Set[[#This Row],[Play Booster Box Cost]]+v_Item_Shipping_Cost_In)/tbl_MTG_Set[[#This Row],[Play Booster Box Size]]</f>
        <v/>
      </c>
      <c r="AN766" s="23" t="n"/>
      <c r="AO766" s="23" t="n"/>
      <c r="AP766" s="23" t="n"/>
      <c r="AQ766" s="23" t="n"/>
      <c r="AT766" s="23">
        <f>tbl_MTG_Set[[#This Row],[Play Booster Sell Price CardMarket]]*tbl_MTG_Set[[#This Row],[Play Booster Expected Market Value]]/tbl_MTG_Set[[#This Row],[Play Boost Sealed Market Value]]</f>
        <v/>
      </c>
    </row>
    <row r="767" ht="15" customHeight="1" s="20">
      <c r="A767" s="19" t="n">
        <v>834</v>
      </c>
      <c r="B767" s="19" t="inlineStr">
        <is>
          <t>Pro Tour Promos PPRO</t>
        </is>
      </c>
      <c r="C767" s="19" t="n">
        <v>17</v>
      </c>
      <c r="D767" s="28" t="n">
        <v>39122</v>
      </c>
      <c r="F767" s="19" t="inlineStr">
        <is>
          <t>en es fr de it pt ja ko ru 汉语 漢語</t>
        </is>
      </c>
      <c r="G767" s="19" t="n">
        <v>1614</v>
      </c>
      <c r="H767" s="19">
        <f>MONTH(NOW())+12*YEAR(NOW())-MONTH(tbl_MTG_Set[[#This Row],[Released On]])-12*YEAR(tbl_MTG_Set[[#This Row],[Released On]])</f>
        <v/>
      </c>
      <c r="I767" s="19">
        <f>_xlfn.xlookup(tbl_MTG_Set[[#This Row],[Type Name]], tbl_MTG_Set_Type[Set Type], tbl_MTG_Set_Type[Index], "(Set Type not found)")</f>
        <v/>
      </c>
      <c r="J767" s="19">
        <f>_xlfn.xlookup(tbl_MTG_Set[[#This Row],[Type Name]], tbl_MTG_Set_Type[Set Type], tbl_MTG_Set_Type[Buy Window Month Start], "(Set Type not found)")</f>
        <v/>
      </c>
      <c r="K767" s="28">
        <f>tbl_MTG_Set[[#This Row],[Released On]]+tbl_MTG_Set[[#This Row],[Buy Window Month Start]]*365.25/12</f>
        <v/>
      </c>
      <c r="L767" s="19">
        <f>_xlfn.xlookup(tbl_MTG_Set[[#This Row],[Type Name]], tbl_MTG_Set_Type[Set Type], tbl_MTG_Set_Type[Buy Window Month End], "(Set Type not found)", 0, 1)</f>
        <v/>
      </c>
      <c r="M767" s="28">
        <f>tbl_MTG_Set[[#This Row],[Released On]]+tbl_MTG_Set[[#This Row],[Buy Window Month End]]*365.25/12</f>
        <v/>
      </c>
      <c r="N767" s="28">
        <f>AND(NOW()&gt;=tbl_MTG_Set[[#This Row],[Buy Window Start]], NOW()&lt;=tbl_MTG_Set[[#This Row],[Buy Window End]])</f>
        <v/>
      </c>
      <c r="O767" s="19">
        <f>_xlfn.xlookup(tbl_MTG_Set[[#This Row],[Type Name]], tbl_MTG_Set_Type[Set Type], tbl_MTG_Set_Type[Heavy Printing Window Month Start], "(Set Type not found)", 0, 1)</f>
        <v/>
      </c>
      <c r="P767" s="28">
        <f>tbl_MTG_Set[[#This Row],[Released On]]+tbl_MTG_Set[[#This Row],[Heavy Printing Window Month Start]]*365.25/12</f>
        <v/>
      </c>
      <c r="Q767" s="19">
        <f>_xlfn.xlookup(tbl_MTG_Set[[#This Row],[Type Name]], tbl_MTG_Set_Type[Set Type], tbl_MTG_Set_Type[Heavy Printing Window Month End], "(Set Type not found)", 0, 1)</f>
        <v/>
      </c>
      <c r="R767" s="28">
        <f>tbl_MTG_Set[[#This Row],[Released On]]+tbl_MTG_Set[[#This Row],[Heavy Printing Window Month End]]*365.25/12</f>
        <v/>
      </c>
      <c r="S767" s="28">
        <f>AND(NOW()&gt;=tbl_MTG_Set[[#This Row],[Heavy Printing Window Start]], NOW()&lt;=tbl_MTG_Set[[#This Row],[Heavy Printing Window End]])</f>
        <v/>
      </c>
      <c r="T767" s="19">
        <f>_xlfn.xlookup(tbl_MTG_Set[[#This Row],[Type Name]], tbl_MTG_Set_Type[Set Type], tbl_MTG_Set_Type[Sell Window Month Start], "(Set Type not found)", 0, 1)</f>
        <v/>
      </c>
      <c r="U767" s="28">
        <f>tbl_MTG_Set[[#This Row],[Released On]]+tbl_MTG_Set[[#This Row],[Sell Window Month Start]]*365.25/12</f>
        <v/>
      </c>
      <c r="V767" s="19">
        <f>_xlfn.xlookup(tbl_MTG_Set[[#This Row],[Type Name]], tbl_MTG_Set_Type[Set Type], tbl_MTG_Set_Type[Sell Window Month End], "(Set Type not found)", 0, 1)</f>
        <v/>
      </c>
      <c r="W767" s="28">
        <f>tbl_MTG_Set[[#This Row],[Released On]]+tbl_MTG_Set[[#This Row],[Sell Window Month End]]*365.25/12</f>
        <v/>
      </c>
      <c r="X767" s="28">
        <f>AND(NOW()&gt;=tbl_MTG_Set[[#This Row],[Sell Window Start]], NOW()&lt;=tbl_MTG_Set[[#This Row],[Sell Window End]])</f>
        <v/>
      </c>
      <c r="AG767" s="23" t="n"/>
      <c r="AH767" s="23" t="n"/>
      <c r="AJ767" s="23">
        <f t="array" ref="AJ767:AJ767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767" s="23">
        <f t="array" ref="AK767:AK767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767" s="24">
        <f>_xlfn.xlookup(tbl_MTG_Set[[#This Row],[Play Booster Box Product Id]], tbl_Product[Product Id], tbl_Product[Pack Size])</f>
        <v/>
      </c>
      <c r="AM767" s="23">
        <f>(tbl_MTG_Set[[#This Row],[Play Booster Box Cost]]+v_Item_Shipping_Cost_In)/tbl_MTG_Set[[#This Row],[Play Booster Box Size]]</f>
        <v/>
      </c>
      <c r="AN767" s="23" t="n"/>
      <c r="AO767" s="23" t="n"/>
      <c r="AP767" s="23" t="n"/>
      <c r="AQ767" s="23" t="n"/>
      <c r="AT767" s="23">
        <f>tbl_MTG_Set[[#This Row],[Play Booster Sell Price CardMarket]]*tbl_MTG_Set[[#This Row],[Play Booster Expected Market Value]]/tbl_MTG_Set[[#This Row],[Play Boost Sealed Market Value]]</f>
        <v/>
      </c>
    </row>
    <row r="768" ht="15" customHeight="1" s="20">
      <c r="A768" s="19" t="n">
        <v>937</v>
      </c>
      <c r="B768" s="19" t="inlineStr">
        <is>
          <t>Prophecy PCY</t>
        </is>
      </c>
      <c r="C768" s="19" t="n">
        <v>144</v>
      </c>
      <c r="D768" s="28" t="n">
        <v>36682</v>
      </c>
      <c r="F768" s="19" t="inlineStr">
        <is>
          <t>en es fr de it pt ja ko ru 汉语 漢語</t>
        </is>
      </c>
      <c r="G768" s="19" t="n">
        <v>1820</v>
      </c>
      <c r="H768" s="19">
        <f>MONTH(NOW())+12*YEAR(NOW())-MONTH(tbl_MTG_Set[[#This Row],[Released On]])-12*YEAR(tbl_MTG_Set[[#This Row],[Released On]])</f>
        <v/>
      </c>
      <c r="I768" s="19">
        <f>_xlfn.xlookup(tbl_MTG_Set[[#This Row],[Type Name]], tbl_MTG_Set_Type[Set Type], tbl_MTG_Set_Type[Index], "(Set Type not found)")</f>
        <v/>
      </c>
      <c r="J768" s="19">
        <f>_xlfn.xlookup(tbl_MTG_Set[[#This Row],[Type Name]], tbl_MTG_Set_Type[Set Type], tbl_MTG_Set_Type[Buy Window Month Start], "(Set Type not found)")</f>
        <v/>
      </c>
      <c r="K768" s="28">
        <f>tbl_MTG_Set[[#This Row],[Released On]]+tbl_MTG_Set[[#This Row],[Buy Window Month Start]]*365.25/12</f>
        <v/>
      </c>
      <c r="L768" s="19">
        <f>_xlfn.xlookup(tbl_MTG_Set[[#This Row],[Type Name]], tbl_MTG_Set_Type[Set Type], tbl_MTG_Set_Type[Buy Window Month End], "(Set Type not found)", 0, 1)</f>
        <v/>
      </c>
      <c r="M768" s="28">
        <f>tbl_MTG_Set[[#This Row],[Released On]]+tbl_MTG_Set[[#This Row],[Buy Window Month End]]*365.25/12</f>
        <v/>
      </c>
      <c r="N768" s="28">
        <f>AND(NOW()&gt;=tbl_MTG_Set[[#This Row],[Buy Window Start]], NOW()&lt;=tbl_MTG_Set[[#This Row],[Buy Window End]])</f>
        <v/>
      </c>
      <c r="O768" s="19">
        <f>_xlfn.xlookup(tbl_MTG_Set[[#This Row],[Type Name]], tbl_MTG_Set_Type[Set Type], tbl_MTG_Set_Type[Heavy Printing Window Month Start], "(Set Type not found)", 0, 1)</f>
        <v/>
      </c>
      <c r="P768" s="28">
        <f>tbl_MTG_Set[[#This Row],[Released On]]+tbl_MTG_Set[[#This Row],[Heavy Printing Window Month Start]]*365.25/12</f>
        <v/>
      </c>
      <c r="Q768" s="19">
        <f>_xlfn.xlookup(tbl_MTG_Set[[#This Row],[Type Name]], tbl_MTG_Set_Type[Set Type], tbl_MTG_Set_Type[Heavy Printing Window Month End], "(Set Type not found)", 0, 1)</f>
        <v/>
      </c>
      <c r="R768" s="28">
        <f>tbl_MTG_Set[[#This Row],[Released On]]+tbl_MTG_Set[[#This Row],[Heavy Printing Window Month End]]*365.25/12</f>
        <v/>
      </c>
      <c r="S768" s="28">
        <f>AND(NOW()&gt;=tbl_MTG_Set[[#This Row],[Heavy Printing Window Start]], NOW()&lt;=tbl_MTG_Set[[#This Row],[Heavy Printing Window End]])</f>
        <v/>
      </c>
      <c r="T768" s="19">
        <f>_xlfn.xlookup(tbl_MTG_Set[[#This Row],[Type Name]], tbl_MTG_Set_Type[Set Type], tbl_MTG_Set_Type[Sell Window Month Start], "(Set Type not found)", 0, 1)</f>
        <v/>
      </c>
      <c r="U768" s="28">
        <f>tbl_MTG_Set[[#This Row],[Released On]]+tbl_MTG_Set[[#This Row],[Sell Window Month Start]]*365.25/12</f>
        <v/>
      </c>
      <c r="V768" s="19">
        <f>_xlfn.xlookup(tbl_MTG_Set[[#This Row],[Type Name]], tbl_MTG_Set_Type[Set Type], tbl_MTG_Set_Type[Sell Window Month End], "(Set Type not found)", 0, 1)</f>
        <v/>
      </c>
      <c r="W768" s="28">
        <f>tbl_MTG_Set[[#This Row],[Released On]]+tbl_MTG_Set[[#This Row],[Sell Window Month End]]*365.25/12</f>
        <v/>
      </c>
      <c r="X768" s="28">
        <f>AND(NOW()&gt;=tbl_MTG_Set[[#This Row],[Sell Window Start]], NOW()&lt;=tbl_MTG_Set[[#This Row],[Sell Window End]])</f>
        <v/>
      </c>
      <c r="AG768" s="23" t="n"/>
      <c r="AH768" s="23" t="n"/>
      <c r="AJ768" s="23">
        <f t="array" ref="AJ768:AJ768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768" s="23">
        <f t="array" ref="AK768:AK768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768" s="24">
        <f>_xlfn.xlookup(tbl_MTG_Set[[#This Row],[Play Booster Box Product Id]], tbl_Product[Product Id], tbl_Product[Pack Size])</f>
        <v/>
      </c>
      <c r="AM768" s="23">
        <f>(tbl_MTG_Set[[#This Row],[Play Booster Box Cost]]+v_Item_Shipping_Cost_In)/tbl_MTG_Set[[#This Row],[Play Booster Box Size]]</f>
        <v/>
      </c>
      <c r="AN768" s="23" t="n"/>
      <c r="AO768" s="23" t="n"/>
      <c r="AP768" s="23" t="n"/>
      <c r="AQ768" s="23" t="n"/>
      <c r="AT768" s="23">
        <f>tbl_MTG_Set[[#This Row],[Play Booster Sell Price CardMarket]]*tbl_MTG_Set[[#This Row],[Play Booster Expected Market Value]]/tbl_MTG_Set[[#This Row],[Play Boost Sealed Market Value]]</f>
        <v/>
      </c>
    </row>
    <row r="769" ht="15" customHeight="1" s="20">
      <c r="A769" s="19" t="n">
        <v>938</v>
      </c>
      <c r="B769" s="19" t="inlineStr">
        <is>
          <t>Prophecy Promos PPCY</t>
        </is>
      </c>
      <c r="C769" s="19" t="n">
        <v>1</v>
      </c>
      <c r="D769" s="28" t="n">
        <v>36682</v>
      </c>
      <c r="F769" s="19" t="inlineStr">
        <is>
          <t>en es fr de it pt ja ko ru 汉语 漢語</t>
        </is>
      </c>
      <c r="G769" s="19" t="n">
        <v>1822</v>
      </c>
      <c r="H769" s="19">
        <f>MONTH(NOW())+12*YEAR(NOW())-MONTH(tbl_MTG_Set[[#This Row],[Released On]])-12*YEAR(tbl_MTG_Set[[#This Row],[Released On]])</f>
        <v/>
      </c>
      <c r="I769" s="19">
        <f>_xlfn.xlookup(tbl_MTG_Set[[#This Row],[Type Name]], tbl_MTG_Set_Type[Set Type], tbl_MTG_Set_Type[Index], "(Set Type not found)")</f>
        <v/>
      </c>
      <c r="J769" s="19">
        <f>_xlfn.xlookup(tbl_MTG_Set[[#This Row],[Type Name]], tbl_MTG_Set_Type[Set Type], tbl_MTG_Set_Type[Buy Window Month Start], "(Set Type not found)")</f>
        <v/>
      </c>
      <c r="K769" s="28">
        <f>tbl_MTG_Set[[#This Row],[Released On]]+tbl_MTG_Set[[#This Row],[Buy Window Month Start]]*365.25/12</f>
        <v/>
      </c>
      <c r="L769" s="19">
        <f>_xlfn.xlookup(tbl_MTG_Set[[#This Row],[Type Name]], tbl_MTG_Set_Type[Set Type], tbl_MTG_Set_Type[Buy Window Month End], "(Set Type not found)", 0, 1)</f>
        <v/>
      </c>
      <c r="M769" s="28">
        <f>tbl_MTG_Set[[#This Row],[Released On]]+tbl_MTG_Set[[#This Row],[Buy Window Month End]]*365.25/12</f>
        <v/>
      </c>
      <c r="N769" s="28">
        <f>AND(NOW()&gt;=tbl_MTG_Set[[#This Row],[Buy Window Start]], NOW()&lt;=tbl_MTG_Set[[#This Row],[Buy Window End]])</f>
        <v/>
      </c>
      <c r="O769" s="19">
        <f>_xlfn.xlookup(tbl_MTG_Set[[#This Row],[Type Name]], tbl_MTG_Set_Type[Set Type], tbl_MTG_Set_Type[Heavy Printing Window Month Start], "(Set Type not found)", 0, 1)</f>
        <v/>
      </c>
      <c r="P769" s="28">
        <f>tbl_MTG_Set[[#This Row],[Released On]]+tbl_MTG_Set[[#This Row],[Heavy Printing Window Month Start]]*365.25/12</f>
        <v/>
      </c>
      <c r="Q769" s="19">
        <f>_xlfn.xlookup(tbl_MTG_Set[[#This Row],[Type Name]], tbl_MTG_Set_Type[Set Type], tbl_MTG_Set_Type[Heavy Printing Window Month End], "(Set Type not found)", 0, 1)</f>
        <v/>
      </c>
      <c r="R769" s="28">
        <f>tbl_MTG_Set[[#This Row],[Released On]]+tbl_MTG_Set[[#This Row],[Heavy Printing Window Month End]]*365.25/12</f>
        <v/>
      </c>
      <c r="S769" s="28">
        <f>AND(NOW()&gt;=tbl_MTG_Set[[#This Row],[Heavy Printing Window Start]], NOW()&lt;=tbl_MTG_Set[[#This Row],[Heavy Printing Window End]])</f>
        <v/>
      </c>
      <c r="T769" s="19">
        <f>_xlfn.xlookup(tbl_MTG_Set[[#This Row],[Type Name]], tbl_MTG_Set_Type[Set Type], tbl_MTG_Set_Type[Sell Window Month Start], "(Set Type not found)", 0, 1)</f>
        <v/>
      </c>
      <c r="U769" s="28">
        <f>tbl_MTG_Set[[#This Row],[Released On]]+tbl_MTG_Set[[#This Row],[Sell Window Month Start]]*365.25/12</f>
        <v/>
      </c>
      <c r="V769" s="19">
        <f>_xlfn.xlookup(tbl_MTG_Set[[#This Row],[Type Name]], tbl_MTG_Set_Type[Set Type], tbl_MTG_Set_Type[Sell Window Month End], "(Set Type not found)", 0, 1)</f>
        <v/>
      </c>
      <c r="W769" s="28">
        <f>tbl_MTG_Set[[#This Row],[Released On]]+tbl_MTG_Set[[#This Row],[Sell Window Month End]]*365.25/12</f>
        <v/>
      </c>
      <c r="X769" s="28">
        <f>AND(NOW()&gt;=tbl_MTG_Set[[#This Row],[Sell Window Start]], NOW()&lt;=tbl_MTG_Set[[#This Row],[Sell Window End]])</f>
        <v/>
      </c>
      <c r="AG769" s="23" t="n"/>
      <c r="AH769" s="23" t="n"/>
      <c r="AJ769" s="23">
        <f t="array" ref="AJ769:AJ769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769" s="23">
        <f t="array" ref="AK769:AK769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769" s="24">
        <f>_xlfn.xlookup(tbl_MTG_Set[[#This Row],[Play Booster Box Product Id]], tbl_Product[Product Id], tbl_Product[Pack Size])</f>
        <v/>
      </c>
      <c r="AM769" s="23">
        <f>(tbl_MTG_Set[[#This Row],[Play Booster Box Cost]]+v_Item_Shipping_Cost_In)/tbl_MTG_Set[[#This Row],[Play Booster Box Size]]</f>
        <v/>
      </c>
      <c r="AN769" s="23" t="n"/>
      <c r="AO769" s="23" t="n"/>
      <c r="AP769" s="23" t="n"/>
      <c r="AQ769" s="23" t="n"/>
      <c r="AT769" s="23">
        <f>tbl_MTG_Set[[#This Row],[Play Booster Sell Price CardMarket]]*tbl_MTG_Set[[#This Row],[Play Booster Expected Market Value]]/tbl_MTG_Set[[#This Row],[Play Boost Sealed Market Value]]</f>
        <v/>
      </c>
    </row>
    <row r="770" ht="15" customHeight="1" s="20">
      <c r="A770" s="19" t="n">
        <v>449</v>
      </c>
      <c r="B770" s="19" t="inlineStr">
        <is>
          <t>Ravnica Allegiance Promos PRNA</t>
        </is>
      </c>
      <c r="C770" s="19" t="n">
        <v>81</v>
      </c>
      <c r="D770" s="28" t="n">
        <v>43490</v>
      </c>
      <c r="F770" s="19" t="inlineStr">
        <is>
          <t>en es fr de it pt ja ko ru 汉语 漢語</t>
        </is>
      </c>
      <c r="G770" s="19" t="n">
        <v>844</v>
      </c>
      <c r="H770" s="19">
        <f>MONTH(NOW())+12*YEAR(NOW())-MONTH(tbl_MTG_Set[[#This Row],[Released On]])-12*YEAR(tbl_MTG_Set[[#This Row],[Released On]])</f>
        <v/>
      </c>
      <c r="I770" s="19">
        <f>_xlfn.xlookup(tbl_MTG_Set[[#This Row],[Type Name]], tbl_MTG_Set_Type[Set Type], tbl_MTG_Set_Type[Index], "(Set Type not found)")</f>
        <v/>
      </c>
      <c r="J770" s="19">
        <f>_xlfn.xlookup(tbl_MTG_Set[[#This Row],[Type Name]], tbl_MTG_Set_Type[Set Type], tbl_MTG_Set_Type[Buy Window Month Start], "(Set Type not found)")</f>
        <v/>
      </c>
      <c r="K770" s="28">
        <f>tbl_MTG_Set[[#This Row],[Released On]]+tbl_MTG_Set[[#This Row],[Buy Window Month Start]]*365.25/12</f>
        <v/>
      </c>
      <c r="L770" s="19">
        <f>_xlfn.xlookup(tbl_MTG_Set[[#This Row],[Type Name]], tbl_MTG_Set_Type[Set Type], tbl_MTG_Set_Type[Buy Window Month End], "(Set Type not found)", 0, 1)</f>
        <v/>
      </c>
      <c r="M770" s="28">
        <f>tbl_MTG_Set[[#This Row],[Released On]]+tbl_MTG_Set[[#This Row],[Buy Window Month End]]*365.25/12</f>
        <v/>
      </c>
      <c r="N770" s="28">
        <f>AND(NOW()&gt;=tbl_MTG_Set[[#This Row],[Buy Window Start]], NOW()&lt;=tbl_MTG_Set[[#This Row],[Buy Window End]])</f>
        <v/>
      </c>
      <c r="O770" s="19">
        <f>_xlfn.xlookup(tbl_MTG_Set[[#This Row],[Type Name]], tbl_MTG_Set_Type[Set Type], tbl_MTG_Set_Type[Heavy Printing Window Month Start], "(Set Type not found)", 0, 1)</f>
        <v/>
      </c>
      <c r="P770" s="28">
        <f>tbl_MTG_Set[[#This Row],[Released On]]+tbl_MTG_Set[[#This Row],[Heavy Printing Window Month Start]]*365.25/12</f>
        <v/>
      </c>
      <c r="Q770" s="19">
        <f>_xlfn.xlookup(tbl_MTG_Set[[#This Row],[Type Name]], tbl_MTG_Set_Type[Set Type], tbl_MTG_Set_Type[Heavy Printing Window Month End], "(Set Type not found)", 0, 1)</f>
        <v/>
      </c>
      <c r="R770" s="28">
        <f>tbl_MTG_Set[[#This Row],[Released On]]+tbl_MTG_Set[[#This Row],[Heavy Printing Window Month End]]*365.25/12</f>
        <v/>
      </c>
      <c r="S770" s="28">
        <f>AND(NOW()&gt;=tbl_MTG_Set[[#This Row],[Heavy Printing Window Start]], NOW()&lt;=tbl_MTG_Set[[#This Row],[Heavy Printing Window End]])</f>
        <v/>
      </c>
      <c r="T770" s="19">
        <f>_xlfn.xlookup(tbl_MTG_Set[[#This Row],[Type Name]], tbl_MTG_Set_Type[Set Type], tbl_MTG_Set_Type[Sell Window Month Start], "(Set Type not found)", 0, 1)</f>
        <v/>
      </c>
      <c r="U770" s="28">
        <f>tbl_MTG_Set[[#This Row],[Released On]]+tbl_MTG_Set[[#This Row],[Sell Window Month Start]]*365.25/12</f>
        <v/>
      </c>
      <c r="V770" s="19">
        <f>_xlfn.xlookup(tbl_MTG_Set[[#This Row],[Type Name]], tbl_MTG_Set_Type[Set Type], tbl_MTG_Set_Type[Sell Window Month End], "(Set Type not found)", 0, 1)</f>
        <v/>
      </c>
      <c r="W770" s="28">
        <f>tbl_MTG_Set[[#This Row],[Released On]]+tbl_MTG_Set[[#This Row],[Sell Window Month End]]*365.25/12</f>
        <v/>
      </c>
      <c r="X770" s="28">
        <f>AND(NOW()&gt;=tbl_MTG_Set[[#This Row],[Sell Window Start]], NOW()&lt;=tbl_MTG_Set[[#This Row],[Sell Window End]])</f>
        <v/>
      </c>
      <c r="AG770" s="23" t="n"/>
      <c r="AH770" s="23" t="n"/>
      <c r="AJ770" s="23">
        <f t="array" ref="AJ770:AJ770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770" s="23">
        <f t="array" ref="AK770:AK770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770" s="24">
        <f>_xlfn.xlookup(tbl_MTG_Set[[#This Row],[Play Booster Box Product Id]], tbl_Product[Product Id], tbl_Product[Pack Size])</f>
        <v/>
      </c>
      <c r="AM770" s="23">
        <f>(tbl_MTG_Set[[#This Row],[Play Booster Box Cost]]+v_Item_Shipping_Cost_In)/tbl_MTG_Set[[#This Row],[Play Booster Box Size]]</f>
        <v/>
      </c>
      <c r="AN770" s="23" t="n"/>
      <c r="AO770" s="23" t="n"/>
      <c r="AP770" s="23" t="n"/>
      <c r="AQ770" s="23" t="n"/>
      <c r="AT770" s="23">
        <f>tbl_MTG_Set[[#This Row],[Play Booster Sell Price CardMarket]]*tbl_MTG_Set[[#This Row],[Play Booster Expected Market Value]]/tbl_MTG_Set[[#This Row],[Play Boost Sealed Market Value]]</f>
        <v/>
      </c>
    </row>
    <row r="771" ht="15" customHeight="1" s="20">
      <c r="A771" s="19" t="n">
        <v>448</v>
      </c>
      <c r="B771" s="19" t="inlineStr">
        <is>
          <t>Ravnica Allegiance RNA</t>
        </is>
      </c>
      <c r="C771" s="19" t="n">
        <v>273</v>
      </c>
      <c r="D771" s="28" t="n">
        <v>43490</v>
      </c>
      <c r="F771" s="19" t="inlineStr">
        <is>
          <t>en es fr de it pt ja ko ru 汉语 漢語</t>
        </is>
      </c>
      <c r="G771" s="19" t="n">
        <v>842</v>
      </c>
      <c r="H771" s="19">
        <f>MONTH(NOW())+12*YEAR(NOW())-MONTH(tbl_MTG_Set[[#This Row],[Released On]])-12*YEAR(tbl_MTG_Set[[#This Row],[Released On]])</f>
        <v/>
      </c>
      <c r="I771" s="19">
        <f>_xlfn.xlookup(tbl_MTG_Set[[#This Row],[Type Name]], tbl_MTG_Set_Type[Set Type], tbl_MTG_Set_Type[Index], "(Set Type not found)")</f>
        <v/>
      </c>
      <c r="J771" s="19">
        <f>_xlfn.xlookup(tbl_MTG_Set[[#This Row],[Type Name]], tbl_MTG_Set_Type[Set Type], tbl_MTG_Set_Type[Buy Window Month Start], "(Set Type not found)")</f>
        <v/>
      </c>
      <c r="K771" s="28">
        <f>tbl_MTG_Set[[#This Row],[Released On]]+tbl_MTG_Set[[#This Row],[Buy Window Month Start]]*365.25/12</f>
        <v/>
      </c>
      <c r="L771" s="19">
        <f>_xlfn.xlookup(tbl_MTG_Set[[#This Row],[Type Name]], tbl_MTG_Set_Type[Set Type], tbl_MTG_Set_Type[Buy Window Month End], "(Set Type not found)", 0, 1)</f>
        <v/>
      </c>
      <c r="M771" s="28">
        <f>tbl_MTG_Set[[#This Row],[Released On]]+tbl_MTG_Set[[#This Row],[Buy Window Month End]]*365.25/12</f>
        <v/>
      </c>
      <c r="N771" s="28">
        <f>AND(NOW()&gt;=tbl_MTG_Set[[#This Row],[Buy Window Start]], NOW()&lt;=tbl_MTG_Set[[#This Row],[Buy Window End]])</f>
        <v/>
      </c>
      <c r="O771" s="19">
        <f>_xlfn.xlookup(tbl_MTG_Set[[#This Row],[Type Name]], tbl_MTG_Set_Type[Set Type], tbl_MTG_Set_Type[Heavy Printing Window Month Start], "(Set Type not found)", 0, 1)</f>
        <v/>
      </c>
      <c r="P771" s="28">
        <f>tbl_MTG_Set[[#This Row],[Released On]]+tbl_MTG_Set[[#This Row],[Heavy Printing Window Month Start]]*365.25/12</f>
        <v/>
      </c>
      <c r="Q771" s="19">
        <f>_xlfn.xlookup(tbl_MTG_Set[[#This Row],[Type Name]], tbl_MTG_Set_Type[Set Type], tbl_MTG_Set_Type[Heavy Printing Window Month End], "(Set Type not found)", 0, 1)</f>
        <v/>
      </c>
      <c r="R771" s="28">
        <f>tbl_MTG_Set[[#This Row],[Released On]]+tbl_MTG_Set[[#This Row],[Heavy Printing Window Month End]]*365.25/12</f>
        <v/>
      </c>
      <c r="S771" s="28">
        <f>AND(NOW()&gt;=tbl_MTG_Set[[#This Row],[Heavy Printing Window Start]], NOW()&lt;=tbl_MTG_Set[[#This Row],[Heavy Printing Window End]])</f>
        <v/>
      </c>
      <c r="T771" s="19">
        <f>_xlfn.xlookup(tbl_MTG_Set[[#This Row],[Type Name]], tbl_MTG_Set_Type[Set Type], tbl_MTG_Set_Type[Sell Window Month Start], "(Set Type not found)", 0, 1)</f>
        <v/>
      </c>
      <c r="U771" s="28">
        <f>tbl_MTG_Set[[#This Row],[Released On]]+tbl_MTG_Set[[#This Row],[Sell Window Month Start]]*365.25/12</f>
        <v/>
      </c>
      <c r="V771" s="19">
        <f>_xlfn.xlookup(tbl_MTG_Set[[#This Row],[Type Name]], tbl_MTG_Set_Type[Set Type], tbl_MTG_Set_Type[Sell Window Month End], "(Set Type not found)", 0, 1)</f>
        <v/>
      </c>
      <c r="W771" s="28">
        <f>tbl_MTG_Set[[#This Row],[Released On]]+tbl_MTG_Set[[#This Row],[Sell Window Month End]]*365.25/12</f>
        <v/>
      </c>
      <c r="X771" s="28">
        <f>AND(NOW()&gt;=tbl_MTG_Set[[#This Row],[Sell Window Start]], NOW()&lt;=tbl_MTG_Set[[#This Row],[Sell Window End]])</f>
        <v/>
      </c>
      <c r="AG771" s="23" t="n"/>
      <c r="AH771" s="23" t="n"/>
      <c r="AJ771" s="23">
        <f t="array" ref="AJ771:AJ771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771" s="23">
        <f t="array" ref="AK771:AK771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771" s="24">
        <f>_xlfn.xlookup(tbl_MTG_Set[[#This Row],[Play Booster Box Product Id]], tbl_Product[Product Id], tbl_Product[Pack Size])</f>
        <v/>
      </c>
      <c r="AM771" s="23">
        <f>(tbl_MTG_Set[[#This Row],[Play Booster Box Cost]]+v_Item_Shipping_Cost_In)/tbl_MTG_Set[[#This Row],[Play Booster Box Size]]</f>
        <v/>
      </c>
      <c r="AN771" s="23" t="n"/>
      <c r="AO771" s="23" t="n"/>
      <c r="AP771" s="23" t="n"/>
      <c r="AQ771" s="23" t="n"/>
      <c r="AT771" s="23">
        <f>tbl_MTG_Set[[#This Row],[Play Booster Sell Price CardMarket]]*tbl_MTG_Set[[#This Row],[Play Booster Expected Market Value]]/tbl_MTG_Set[[#This Row],[Play Boost Sealed Market Value]]</f>
        <v/>
      </c>
    </row>
    <row r="772" ht="15" customHeight="1" s="20">
      <c r="A772" s="19" t="n">
        <v>450</v>
      </c>
      <c r="B772" s="19" t="inlineStr">
        <is>
          <t>Ravnica Allegiance Tokens TRNA</t>
        </is>
      </c>
      <c r="C772" s="19" t="n">
        <v>13</v>
      </c>
      <c r="D772" s="28" t="n">
        <v>43490</v>
      </c>
      <c r="F772" s="19" t="inlineStr">
        <is>
          <t>en es fr de it pt ja ko ru 汉语 漢語</t>
        </is>
      </c>
      <c r="G772" s="19" t="n">
        <v>846</v>
      </c>
      <c r="H772" s="19">
        <f>MONTH(NOW())+12*YEAR(NOW())-MONTH(tbl_MTG_Set[[#This Row],[Released On]])-12*YEAR(tbl_MTG_Set[[#This Row],[Released On]])</f>
        <v/>
      </c>
      <c r="I772" s="19">
        <f>_xlfn.xlookup(tbl_MTG_Set[[#This Row],[Type Name]], tbl_MTG_Set_Type[Set Type], tbl_MTG_Set_Type[Index], "(Set Type not found)")</f>
        <v/>
      </c>
      <c r="J772" s="19">
        <f>_xlfn.xlookup(tbl_MTG_Set[[#This Row],[Type Name]], tbl_MTG_Set_Type[Set Type], tbl_MTG_Set_Type[Buy Window Month Start], "(Set Type not found)")</f>
        <v/>
      </c>
      <c r="K772" s="28">
        <f>tbl_MTG_Set[[#This Row],[Released On]]+tbl_MTG_Set[[#This Row],[Buy Window Month Start]]*365.25/12</f>
        <v/>
      </c>
      <c r="L772" s="19">
        <f>_xlfn.xlookup(tbl_MTG_Set[[#This Row],[Type Name]], tbl_MTG_Set_Type[Set Type], tbl_MTG_Set_Type[Buy Window Month End], "(Set Type not found)", 0, 1)</f>
        <v/>
      </c>
      <c r="M772" s="28">
        <f>tbl_MTG_Set[[#This Row],[Released On]]+tbl_MTG_Set[[#This Row],[Buy Window Month End]]*365.25/12</f>
        <v/>
      </c>
      <c r="N772" s="28">
        <f>AND(NOW()&gt;=tbl_MTG_Set[[#This Row],[Buy Window Start]], NOW()&lt;=tbl_MTG_Set[[#This Row],[Buy Window End]])</f>
        <v/>
      </c>
      <c r="O772" s="19">
        <f>_xlfn.xlookup(tbl_MTG_Set[[#This Row],[Type Name]], tbl_MTG_Set_Type[Set Type], tbl_MTG_Set_Type[Heavy Printing Window Month Start], "(Set Type not found)", 0, 1)</f>
        <v/>
      </c>
      <c r="P772" s="28">
        <f>tbl_MTG_Set[[#This Row],[Released On]]+tbl_MTG_Set[[#This Row],[Heavy Printing Window Month Start]]*365.25/12</f>
        <v/>
      </c>
      <c r="Q772" s="19">
        <f>_xlfn.xlookup(tbl_MTG_Set[[#This Row],[Type Name]], tbl_MTG_Set_Type[Set Type], tbl_MTG_Set_Type[Heavy Printing Window Month End], "(Set Type not found)", 0, 1)</f>
        <v/>
      </c>
      <c r="R772" s="28">
        <f>tbl_MTG_Set[[#This Row],[Released On]]+tbl_MTG_Set[[#This Row],[Heavy Printing Window Month End]]*365.25/12</f>
        <v/>
      </c>
      <c r="S772" s="28">
        <f>AND(NOW()&gt;=tbl_MTG_Set[[#This Row],[Heavy Printing Window Start]], NOW()&lt;=tbl_MTG_Set[[#This Row],[Heavy Printing Window End]])</f>
        <v/>
      </c>
      <c r="T772" s="19">
        <f>_xlfn.xlookup(tbl_MTG_Set[[#This Row],[Type Name]], tbl_MTG_Set_Type[Set Type], tbl_MTG_Set_Type[Sell Window Month Start], "(Set Type not found)", 0, 1)</f>
        <v/>
      </c>
      <c r="U772" s="28">
        <f>tbl_MTG_Set[[#This Row],[Released On]]+tbl_MTG_Set[[#This Row],[Sell Window Month Start]]*365.25/12</f>
        <v/>
      </c>
      <c r="V772" s="19">
        <f>_xlfn.xlookup(tbl_MTG_Set[[#This Row],[Type Name]], tbl_MTG_Set_Type[Set Type], tbl_MTG_Set_Type[Sell Window Month End], "(Set Type not found)", 0, 1)</f>
        <v/>
      </c>
      <c r="W772" s="28">
        <f>tbl_MTG_Set[[#This Row],[Released On]]+tbl_MTG_Set[[#This Row],[Sell Window Month End]]*365.25/12</f>
        <v/>
      </c>
      <c r="X772" s="28">
        <f>AND(NOW()&gt;=tbl_MTG_Set[[#This Row],[Sell Window Start]], NOW()&lt;=tbl_MTG_Set[[#This Row],[Sell Window End]])</f>
        <v/>
      </c>
      <c r="AG772" s="23" t="n"/>
      <c r="AH772" s="23" t="n"/>
      <c r="AJ772" s="23">
        <f t="array" ref="AJ772:AJ772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772" s="23">
        <f t="array" ref="AK772:AK772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772" s="24">
        <f>_xlfn.xlookup(tbl_MTG_Set[[#This Row],[Play Booster Box Product Id]], tbl_Product[Product Id], tbl_Product[Pack Size])</f>
        <v/>
      </c>
      <c r="AM772" s="23">
        <f>(tbl_MTG_Set[[#This Row],[Play Booster Box Cost]]+v_Item_Shipping_Cost_In)/tbl_MTG_Set[[#This Row],[Play Booster Box Size]]</f>
        <v/>
      </c>
      <c r="AN772" s="23" t="n"/>
      <c r="AO772" s="23" t="n"/>
      <c r="AP772" s="23" t="n"/>
      <c r="AQ772" s="23" t="n"/>
      <c r="AT772" s="23">
        <f>tbl_MTG_Set[[#This Row],[Play Booster Sell Price CardMarket]]*tbl_MTG_Set[[#This Row],[Play Booster Expected Market Value]]/tbl_MTG_Set[[#This Row],[Play Boost Sealed Market Value]]</f>
        <v/>
      </c>
    </row>
    <row r="773" ht="15" customHeight="1" s="20">
      <c r="A773" s="19" t="n">
        <v>30</v>
      </c>
      <c r="B773" s="19" t="inlineStr">
        <is>
          <t>Edge of Eternities EOE</t>
        </is>
      </c>
      <c r="C773" s="19" t="n">
        <v>399</v>
      </c>
      <c r="D773" s="28" t="n">
        <v>45870</v>
      </c>
      <c r="E773" s="19" t="inlineStr">
        <is>
          <t>Standard Expansion</t>
        </is>
      </c>
      <c r="F773" s="19" t="inlineStr">
        <is>
          <t>en es fr de it pt ja ko ru 汉语 漢語</t>
        </is>
      </c>
      <c r="G773" s="19" t="n">
        <v>31</v>
      </c>
      <c r="H773" s="19">
        <f>MONTH(NOW())+12*YEAR(NOW())-MONTH(tbl_MTG_Set[[#This Row],[Released On]])-12*YEAR(tbl_MTG_Set[[#This Row],[Released On]])</f>
        <v/>
      </c>
      <c r="I773" s="19">
        <f>_xlfn.xlookup(tbl_MTG_Set[[#This Row],[Type Name]], tbl_MTG_Set_Type[Set Type], tbl_MTG_Set_Type[Index], "(Set Type not found)")</f>
        <v/>
      </c>
      <c r="J773" s="19">
        <f>_xlfn.xlookup(tbl_MTG_Set[[#This Row],[Type Name]], tbl_MTG_Set_Type[Set Type], tbl_MTG_Set_Type[Buy Window Month Start], "(Set Type not found)")</f>
        <v/>
      </c>
      <c r="K773" s="28">
        <f>tbl_MTG_Set[[#This Row],[Released On]]+tbl_MTG_Set[[#This Row],[Buy Window Month Start]]*365.25/12</f>
        <v/>
      </c>
      <c r="L773" s="19">
        <f>_xlfn.xlookup(tbl_MTG_Set[[#This Row],[Type Name]], tbl_MTG_Set_Type[Set Type], tbl_MTG_Set_Type[Buy Window Month End], "(Set Type not found)", 0, 1)</f>
        <v/>
      </c>
      <c r="M773" s="28">
        <f>tbl_MTG_Set[[#This Row],[Released On]]+tbl_MTG_Set[[#This Row],[Buy Window Month End]]*365.25/12</f>
        <v/>
      </c>
      <c r="N773" s="28">
        <f>AND(NOW()&gt;=tbl_MTG_Set[[#This Row],[Buy Window Start]], NOW()&lt;=tbl_MTG_Set[[#This Row],[Buy Window End]])</f>
        <v/>
      </c>
      <c r="O773" s="19">
        <f>_xlfn.xlookup(tbl_MTG_Set[[#This Row],[Type Name]], tbl_MTG_Set_Type[Set Type], tbl_MTG_Set_Type[Heavy Printing Window Month Start], "(Set Type not found)", 0, 1)</f>
        <v/>
      </c>
      <c r="P773" s="28">
        <f>tbl_MTG_Set[[#This Row],[Released On]]+tbl_MTG_Set[[#This Row],[Heavy Printing Window Month Start]]*365.25/12</f>
        <v/>
      </c>
      <c r="Q773" s="19">
        <f>_xlfn.xlookup(tbl_MTG_Set[[#This Row],[Type Name]], tbl_MTG_Set_Type[Set Type], tbl_MTG_Set_Type[Heavy Printing Window Month End], "(Set Type not found)", 0, 1)</f>
        <v/>
      </c>
      <c r="R773" s="28">
        <f>tbl_MTG_Set[[#This Row],[Released On]]+tbl_MTG_Set[[#This Row],[Heavy Printing Window Month End]]*365.25/12</f>
        <v/>
      </c>
      <c r="S773" s="28">
        <f>AND(NOW()&gt;=tbl_MTG_Set[[#This Row],[Heavy Printing Window Start]], NOW()&lt;=tbl_MTG_Set[[#This Row],[Heavy Printing Window End]])</f>
        <v/>
      </c>
      <c r="T773" s="19">
        <f>_xlfn.xlookup(tbl_MTG_Set[[#This Row],[Type Name]], tbl_MTG_Set_Type[Set Type], tbl_MTG_Set_Type[Sell Window Month Start], "(Set Type not found)", 0, 1)</f>
        <v/>
      </c>
      <c r="U773" s="28">
        <f>tbl_MTG_Set[[#This Row],[Released On]]+tbl_MTG_Set[[#This Row],[Sell Window Month Start]]*365.25/12</f>
        <v/>
      </c>
      <c r="V773" s="19">
        <f>_xlfn.xlookup(tbl_MTG_Set[[#This Row],[Type Name]], tbl_MTG_Set_Type[Set Type], tbl_MTG_Set_Type[Sell Window Month End], "(Set Type not found)", 0, 1)</f>
        <v/>
      </c>
      <c r="W773" s="28">
        <f>tbl_MTG_Set[[#This Row],[Released On]]+tbl_MTG_Set[[#This Row],[Sell Window Month End]]*365.25/12</f>
        <v/>
      </c>
      <c r="X773" s="28">
        <f>AND(NOW()&gt;=tbl_MTG_Set[[#This Row],[Sell Window Start]], NOW()&lt;=tbl_MTG_Set[[#This Row],[Sell Window End]])</f>
        <v/>
      </c>
      <c r="Y773" s="23" t="n">
        <v>126</v>
      </c>
      <c r="Z773" s="23" t="n">
        <v>120</v>
      </c>
      <c r="AD773" s="23">
        <f>(Y773+96/20)/30</f>
        <v/>
      </c>
      <c r="AE773" s="23">
        <f>(Z773+96/20)/30</f>
        <v/>
      </c>
      <c r="AG773" s="23" t="n"/>
      <c r="AH773" s="23" t="n"/>
      <c r="AI773" s="24" t="n">
        <v>65</v>
      </c>
      <c r="AJ773" s="23">
        <f t="array" ref="AJ773:AJ773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773" s="23">
        <f t="array" ref="AK773:AK773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773" s="24">
        <f>_xlfn.xlookup(tbl_MTG_Set[[#This Row],[Play Booster Box Product Id]], tbl_Product[Product Id], tbl_Product[Pack Size])</f>
        <v/>
      </c>
      <c r="AM773" s="23">
        <f>(tbl_MTG_Set[[#This Row],[Play Booster Box Cost]]+v_Item_Shipping_Cost_In)/tbl_MTG_Set[[#This Row],[Play Booster Box Size]]</f>
        <v/>
      </c>
      <c r="AN773" s="23" t="n">
        <v>5</v>
      </c>
      <c r="AO773" s="23" t="n">
        <v>5</v>
      </c>
      <c r="AP773" s="23">
        <f>IF(ISERROR(tbl_MTG_Set[[#This Row],[Play Booster Sell Price CardMarket]]-tbl_MTG_Set[[#This Row],[Play Booster Cost]]-v_Item_Shipping_Cost_Out), -999, tbl_MTG_Set[[#This Row],[Play Booster Sell Price CardMarket]]-tbl_MTG_Set[[#This Row],[Play Booster Cost]]-v_Item_Shipping_Cost_Out)</f>
        <v/>
      </c>
      <c r="AQ773" s="19" t="inlineStr">
        <is>
          <t>https://www.mtgstocks.com/sets/2231-edge-of-eternities#ev</t>
        </is>
      </c>
      <c r="AT773" s="23">
        <f>tbl_MTG_Set[[#This Row],[Play Booster Sell Price CardMarket]]*tbl_MTG_Set[[#This Row],[Play Booster Expected Market Value]]/tbl_MTG_Set[[#This Row],[Play Boost Sealed Market Value]]</f>
        <v/>
      </c>
    </row>
    <row r="774" ht="15" customHeight="1" s="20">
      <c r="A774" s="19" t="n">
        <v>137</v>
      </c>
      <c r="B774" s="19" t="inlineStr">
        <is>
          <t>Ravnica Remastered Tokens TRVR</t>
        </is>
      </c>
      <c r="C774" s="19" t="n">
        <v>20</v>
      </c>
      <c r="D774" s="28" t="n">
        <v>45303</v>
      </c>
      <c r="E774" s="19" t="inlineStr">
        <is>
          <t>Remastered</t>
        </is>
      </c>
      <c r="F774" s="19" t="inlineStr">
        <is>
          <t>en es fr de it pt ja ko ru 汉语 漢語</t>
        </is>
      </c>
      <c r="G774" s="19" t="n">
        <v>220</v>
      </c>
      <c r="H774" s="19">
        <f>MONTH(NOW())+12*YEAR(NOW())-MONTH(tbl_MTG_Set[[#This Row],[Released On]])-12*YEAR(tbl_MTG_Set[[#This Row],[Released On]])</f>
        <v/>
      </c>
      <c r="I774" s="19">
        <f>_xlfn.xlookup(tbl_MTG_Set[[#This Row],[Type Name]], tbl_MTG_Set_Type[Set Type], tbl_MTG_Set_Type[Index], "(Set Type not found)")</f>
        <v/>
      </c>
      <c r="J774" s="19">
        <f>_xlfn.xlookup(tbl_MTG_Set[[#This Row],[Type Name]], tbl_MTG_Set_Type[Set Type], tbl_MTG_Set_Type[Buy Window Month Start], "(Set Type not found)")</f>
        <v/>
      </c>
      <c r="K774" s="28">
        <f>tbl_MTG_Set[[#This Row],[Released On]]+tbl_MTG_Set[[#This Row],[Buy Window Month Start]]*365.25/12</f>
        <v/>
      </c>
      <c r="L774" s="19">
        <f>_xlfn.xlookup(tbl_MTG_Set[[#This Row],[Type Name]], tbl_MTG_Set_Type[Set Type], tbl_MTG_Set_Type[Buy Window Month End], "(Set Type not found)", 0, 1)</f>
        <v/>
      </c>
      <c r="M774" s="28">
        <f>tbl_MTG_Set[[#This Row],[Released On]]+tbl_MTG_Set[[#This Row],[Buy Window Month End]]*365.25/12</f>
        <v/>
      </c>
      <c r="N774" s="28">
        <f>AND(NOW()&gt;=tbl_MTG_Set[[#This Row],[Buy Window Start]], NOW()&lt;=tbl_MTG_Set[[#This Row],[Buy Window End]])</f>
        <v/>
      </c>
      <c r="O774" s="19">
        <f>_xlfn.xlookup(tbl_MTG_Set[[#This Row],[Type Name]], tbl_MTG_Set_Type[Set Type], tbl_MTG_Set_Type[Heavy Printing Window Month Start], "(Set Type not found)", 0, 1)</f>
        <v/>
      </c>
      <c r="P774" s="28">
        <f>tbl_MTG_Set[[#This Row],[Released On]]+tbl_MTG_Set[[#This Row],[Heavy Printing Window Month Start]]*365.25/12</f>
        <v/>
      </c>
      <c r="Q774" s="19">
        <f>_xlfn.xlookup(tbl_MTG_Set[[#This Row],[Type Name]], tbl_MTG_Set_Type[Set Type], tbl_MTG_Set_Type[Heavy Printing Window Month End], "(Set Type not found)", 0, 1)</f>
        <v/>
      </c>
      <c r="R774" s="28">
        <f>tbl_MTG_Set[[#This Row],[Released On]]+tbl_MTG_Set[[#This Row],[Heavy Printing Window Month End]]*365.25/12</f>
        <v/>
      </c>
      <c r="S774" s="28">
        <f>AND(NOW()&gt;=tbl_MTG_Set[[#This Row],[Heavy Printing Window Start]], NOW()&lt;=tbl_MTG_Set[[#This Row],[Heavy Printing Window End]])</f>
        <v/>
      </c>
      <c r="T774" s="19">
        <f>_xlfn.xlookup(tbl_MTG_Set[[#This Row],[Type Name]], tbl_MTG_Set_Type[Set Type], tbl_MTG_Set_Type[Sell Window Month Start], "(Set Type not found)", 0, 1)</f>
        <v/>
      </c>
      <c r="U774" s="28">
        <f>tbl_MTG_Set[[#This Row],[Released On]]+tbl_MTG_Set[[#This Row],[Sell Window Month Start]]*365.25/12</f>
        <v/>
      </c>
      <c r="V774" s="19">
        <f>_xlfn.xlookup(tbl_MTG_Set[[#This Row],[Type Name]], tbl_MTG_Set_Type[Set Type], tbl_MTG_Set_Type[Sell Window Month End], "(Set Type not found)", 0, 1)</f>
        <v/>
      </c>
      <c r="W774" s="28">
        <f>tbl_MTG_Set[[#This Row],[Released On]]+tbl_MTG_Set[[#This Row],[Sell Window Month End]]*365.25/12</f>
        <v/>
      </c>
      <c r="X774" s="28">
        <f>AND(NOW()&gt;=tbl_MTG_Set[[#This Row],[Sell Window Start]], NOW()&lt;=tbl_MTG_Set[[#This Row],[Sell Window End]])</f>
        <v/>
      </c>
      <c r="AG774" s="23" t="n"/>
      <c r="AH774" s="23" t="n"/>
      <c r="AJ774" s="23">
        <f t="array" ref="AJ774:AJ774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774" s="23">
        <f t="array" ref="AK774:AK774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774" s="24">
        <f>_xlfn.xlookup(tbl_MTG_Set[[#This Row],[Play Booster Box Product Id]], tbl_Product[Product Id], tbl_Product[Pack Size])</f>
        <v/>
      </c>
      <c r="AM774" s="23">
        <f>(tbl_MTG_Set[[#This Row],[Play Booster Box Cost]]+v_Item_Shipping_Cost_In)/tbl_MTG_Set[[#This Row],[Play Booster Box Size]]</f>
        <v/>
      </c>
      <c r="AN774" s="23" t="n"/>
      <c r="AO774" s="23" t="n"/>
      <c r="AP774" s="23" t="n"/>
      <c r="AQ774" s="23" t="n"/>
      <c r="AT774" s="23">
        <f>tbl_MTG_Set[[#This Row],[Play Booster Sell Price CardMarket]]*tbl_MTG_Set[[#This Row],[Play Booster Expected Market Value]]/tbl_MTG_Set[[#This Row],[Play Boost Sealed Market Value]]</f>
        <v/>
      </c>
    </row>
    <row r="775" ht="15" customHeight="1" s="20">
      <c r="A775" s="19" t="n">
        <v>864</v>
      </c>
      <c r="B775" s="19" t="inlineStr">
        <is>
          <t>Ravnica: City of Guilds Promos PRAV</t>
        </is>
      </c>
      <c r="C775" s="19" t="n">
        <v>2</v>
      </c>
      <c r="D775" s="28" t="n">
        <v>38632</v>
      </c>
      <c r="F775" s="19" t="inlineStr">
        <is>
          <t>en es fr de it pt ja ko ru 汉语 漢語</t>
        </is>
      </c>
      <c r="G775" s="19" t="n">
        <v>1674</v>
      </c>
      <c r="H775" s="19">
        <f>MONTH(NOW())+12*YEAR(NOW())-MONTH(tbl_MTG_Set[[#This Row],[Released On]])-12*YEAR(tbl_MTG_Set[[#This Row],[Released On]])</f>
        <v/>
      </c>
      <c r="I775" s="19">
        <f>_xlfn.xlookup(tbl_MTG_Set[[#This Row],[Type Name]], tbl_MTG_Set_Type[Set Type], tbl_MTG_Set_Type[Index], "(Set Type not found)")</f>
        <v/>
      </c>
      <c r="J775" s="19">
        <f>_xlfn.xlookup(tbl_MTG_Set[[#This Row],[Type Name]], tbl_MTG_Set_Type[Set Type], tbl_MTG_Set_Type[Buy Window Month Start], "(Set Type not found)")</f>
        <v/>
      </c>
      <c r="K775" s="28">
        <f>tbl_MTG_Set[[#This Row],[Released On]]+tbl_MTG_Set[[#This Row],[Buy Window Month Start]]*365.25/12</f>
        <v/>
      </c>
      <c r="L775" s="19">
        <f>_xlfn.xlookup(tbl_MTG_Set[[#This Row],[Type Name]], tbl_MTG_Set_Type[Set Type], tbl_MTG_Set_Type[Buy Window Month End], "(Set Type not found)", 0, 1)</f>
        <v/>
      </c>
      <c r="M775" s="28">
        <f>tbl_MTG_Set[[#This Row],[Released On]]+tbl_MTG_Set[[#This Row],[Buy Window Month End]]*365.25/12</f>
        <v/>
      </c>
      <c r="N775" s="28">
        <f>AND(NOW()&gt;=tbl_MTG_Set[[#This Row],[Buy Window Start]], NOW()&lt;=tbl_MTG_Set[[#This Row],[Buy Window End]])</f>
        <v/>
      </c>
      <c r="O775" s="19">
        <f>_xlfn.xlookup(tbl_MTG_Set[[#This Row],[Type Name]], tbl_MTG_Set_Type[Set Type], tbl_MTG_Set_Type[Heavy Printing Window Month Start], "(Set Type not found)", 0, 1)</f>
        <v/>
      </c>
      <c r="P775" s="28">
        <f>tbl_MTG_Set[[#This Row],[Released On]]+tbl_MTG_Set[[#This Row],[Heavy Printing Window Month Start]]*365.25/12</f>
        <v/>
      </c>
      <c r="Q775" s="19">
        <f>_xlfn.xlookup(tbl_MTG_Set[[#This Row],[Type Name]], tbl_MTG_Set_Type[Set Type], tbl_MTG_Set_Type[Heavy Printing Window Month End], "(Set Type not found)", 0, 1)</f>
        <v/>
      </c>
      <c r="R775" s="28">
        <f>tbl_MTG_Set[[#This Row],[Released On]]+tbl_MTG_Set[[#This Row],[Heavy Printing Window Month End]]*365.25/12</f>
        <v/>
      </c>
      <c r="S775" s="28">
        <f>AND(NOW()&gt;=tbl_MTG_Set[[#This Row],[Heavy Printing Window Start]], NOW()&lt;=tbl_MTG_Set[[#This Row],[Heavy Printing Window End]])</f>
        <v/>
      </c>
      <c r="T775" s="19">
        <f>_xlfn.xlookup(tbl_MTG_Set[[#This Row],[Type Name]], tbl_MTG_Set_Type[Set Type], tbl_MTG_Set_Type[Sell Window Month Start], "(Set Type not found)", 0, 1)</f>
        <v/>
      </c>
      <c r="U775" s="28">
        <f>tbl_MTG_Set[[#This Row],[Released On]]+tbl_MTG_Set[[#This Row],[Sell Window Month Start]]*365.25/12</f>
        <v/>
      </c>
      <c r="V775" s="19">
        <f>_xlfn.xlookup(tbl_MTG_Set[[#This Row],[Type Name]], tbl_MTG_Set_Type[Set Type], tbl_MTG_Set_Type[Sell Window Month End], "(Set Type not found)", 0, 1)</f>
        <v/>
      </c>
      <c r="W775" s="28">
        <f>tbl_MTG_Set[[#This Row],[Released On]]+tbl_MTG_Set[[#This Row],[Sell Window Month End]]*365.25/12</f>
        <v/>
      </c>
      <c r="X775" s="28">
        <f>AND(NOW()&gt;=tbl_MTG_Set[[#This Row],[Sell Window Start]], NOW()&lt;=tbl_MTG_Set[[#This Row],[Sell Window End]])</f>
        <v/>
      </c>
      <c r="AG775" s="23" t="n"/>
      <c r="AH775" s="23" t="n"/>
      <c r="AJ775" s="23">
        <f t="array" ref="AJ775:AJ775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775" s="23">
        <f t="array" ref="AK775:AK775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775" s="24">
        <f>_xlfn.xlookup(tbl_MTG_Set[[#This Row],[Play Booster Box Product Id]], tbl_Product[Product Id], tbl_Product[Pack Size])</f>
        <v/>
      </c>
      <c r="AM775" s="23">
        <f>(tbl_MTG_Set[[#This Row],[Play Booster Box Cost]]+v_Item_Shipping_Cost_In)/tbl_MTG_Set[[#This Row],[Play Booster Box Size]]</f>
        <v/>
      </c>
      <c r="AN775" s="23" t="n"/>
      <c r="AO775" s="23" t="n"/>
      <c r="AP775" s="23" t="n"/>
      <c r="AQ775" s="23" t="n"/>
      <c r="AT775" s="23">
        <f>tbl_MTG_Set[[#This Row],[Play Booster Sell Price CardMarket]]*tbl_MTG_Set[[#This Row],[Play Booster Expected Market Value]]/tbl_MTG_Set[[#This Row],[Play Boost Sealed Market Value]]</f>
        <v/>
      </c>
    </row>
    <row r="776" ht="15" customHeight="1" s="20">
      <c r="A776" s="19" t="n">
        <v>863</v>
      </c>
      <c r="B776" s="19" t="inlineStr">
        <is>
          <t>Ravnica: City of Guilds RAV</t>
        </is>
      </c>
      <c r="C776" s="19" t="n">
        <v>306</v>
      </c>
      <c r="D776" s="28" t="n">
        <v>38632</v>
      </c>
      <c r="F776" s="19" t="inlineStr">
        <is>
          <t>en es fr de it pt ja ko ru 汉语 漢語</t>
        </is>
      </c>
      <c r="G776" s="19" t="n">
        <v>1672</v>
      </c>
      <c r="H776" s="19">
        <f>MONTH(NOW())+12*YEAR(NOW())-MONTH(tbl_MTG_Set[[#This Row],[Released On]])-12*YEAR(tbl_MTG_Set[[#This Row],[Released On]])</f>
        <v/>
      </c>
      <c r="I776" s="19">
        <f>_xlfn.xlookup(tbl_MTG_Set[[#This Row],[Type Name]], tbl_MTG_Set_Type[Set Type], tbl_MTG_Set_Type[Index], "(Set Type not found)")</f>
        <v/>
      </c>
      <c r="J776" s="19">
        <f>_xlfn.xlookup(tbl_MTG_Set[[#This Row],[Type Name]], tbl_MTG_Set_Type[Set Type], tbl_MTG_Set_Type[Buy Window Month Start], "(Set Type not found)")</f>
        <v/>
      </c>
      <c r="K776" s="28">
        <f>tbl_MTG_Set[[#This Row],[Released On]]+tbl_MTG_Set[[#This Row],[Buy Window Month Start]]*365.25/12</f>
        <v/>
      </c>
      <c r="L776" s="19">
        <f>_xlfn.xlookup(tbl_MTG_Set[[#This Row],[Type Name]], tbl_MTG_Set_Type[Set Type], tbl_MTG_Set_Type[Buy Window Month End], "(Set Type not found)", 0, 1)</f>
        <v/>
      </c>
      <c r="M776" s="28">
        <f>tbl_MTG_Set[[#This Row],[Released On]]+tbl_MTG_Set[[#This Row],[Buy Window Month End]]*365.25/12</f>
        <v/>
      </c>
      <c r="N776" s="28">
        <f>AND(NOW()&gt;=tbl_MTG_Set[[#This Row],[Buy Window Start]], NOW()&lt;=tbl_MTG_Set[[#This Row],[Buy Window End]])</f>
        <v/>
      </c>
      <c r="O776" s="19">
        <f>_xlfn.xlookup(tbl_MTG_Set[[#This Row],[Type Name]], tbl_MTG_Set_Type[Set Type], tbl_MTG_Set_Type[Heavy Printing Window Month Start], "(Set Type not found)", 0, 1)</f>
        <v/>
      </c>
      <c r="P776" s="28">
        <f>tbl_MTG_Set[[#This Row],[Released On]]+tbl_MTG_Set[[#This Row],[Heavy Printing Window Month Start]]*365.25/12</f>
        <v/>
      </c>
      <c r="Q776" s="19">
        <f>_xlfn.xlookup(tbl_MTG_Set[[#This Row],[Type Name]], tbl_MTG_Set_Type[Set Type], tbl_MTG_Set_Type[Heavy Printing Window Month End], "(Set Type not found)", 0, 1)</f>
        <v/>
      </c>
      <c r="R776" s="28">
        <f>tbl_MTG_Set[[#This Row],[Released On]]+tbl_MTG_Set[[#This Row],[Heavy Printing Window Month End]]*365.25/12</f>
        <v/>
      </c>
      <c r="S776" s="28">
        <f>AND(NOW()&gt;=tbl_MTG_Set[[#This Row],[Heavy Printing Window Start]], NOW()&lt;=tbl_MTG_Set[[#This Row],[Heavy Printing Window End]])</f>
        <v/>
      </c>
      <c r="T776" s="19">
        <f>_xlfn.xlookup(tbl_MTG_Set[[#This Row],[Type Name]], tbl_MTG_Set_Type[Set Type], tbl_MTG_Set_Type[Sell Window Month Start], "(Set Type not found)", 0, 1)</f>
        <v/>
      </c>
      <c r="U776" s="28">
        <f>tbl_MTG_Set[[#This Row],[Released On]]+tbl_MTG_Set[[#This Row],[Sell Window Month Start]]*365.25/12</f>
        <v/>
      </c>
      <c r="V776" s="19">
        <f>_xlfn.xlookup(tbl_MTG_Set[[#This Row],[Type Name]], tbl_MTG_Set_Type[Set Type], tbl_MTG_Set_Type[Sell Window Month End], "(Set Type not found)", 0, 1)</f>
        <v/>
      </c>
      <c r="W776" s="28">
        <f>tbl_MTG_Set[[#This Row],[Released On]]+tbl_MTG_Set[[#This Row],[Sell Window Month End]]*365.25/12</f>
        <v/>
      </c>
      <c r="X776" s="28">
        <f>AND(NOW()&gt;=tbl_MTG_Set[[#This Row],[Sell Window Start]], NOW()&lt;=tbl_MTG_Set[[#This Row],[Sell Window End]])</f>
        <v/>
      </c>
      <c r="AG776" s="23" t="n"/>
      <c r="AH776" s="23" t="n"/>
      <c r="AJ776" s="23">
        <f t="array" ref="AJ776:AJ776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776" s="23">
        <f t="array" ref="AK776:AK776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776" s="24">
        <f>_xlfn.xlookup(tbl_MTG_Set[[#This Row],[Play Booster Box Product Id]], tbl_Product[Product Id], tbl_Product[Pack Size])</f>
        <v/>
      </c>
      <c r="AM776" s="23">
        <f>(tbl_MTG_Set[[#This Row],[Play Booster Box Cost]]+v_Item_Shipping_Cost_In)/tbl_MTG_Set[[#This Row],[Play Booster Box Size]]</f>
        <v/>
      </c>
      <c r="AN776" s="23" t="n"/>
      <c r="AO776" s="23" t="n"/>
      <c r="AP776" s="23" t="n"/>
      <c r="AQ776" s="23" t="n"/>
      <c r="AT776" s="23">
        <f>tbl_MTG_Set[[#This Row],[Play Booster Sell Price CardMarket]]*tbl_MTG_Set[[#This Row],[Play Booster Expected Market Value]]/tbl_MTG_Set[[#This Row],[Play Boost Sealed Market Value]]</f>
        <v/>
      </c>
    </row>
    <row r="777" ht="15" customHeight="1" s="20">
      <c r="A777" s="19" t="n">
        <v>128</v>
      </c>
      <c r="B777" s="19" t="inlineStr">
        <is>
          <t>Ravnica: Clue Edition CLU</t>
        </is>
      </c>
      <c r="C777" s="19" t="n">
        <v>284</v>
      </c>
      <c r="D777" s="28" t="n">
        <v>45345</v>
      </c>
      <c r="E777" s="19" t="inlineStr">
        <is>
          <t>Micro-sets</t>
        </is>
      </c>
      <c r="F777" s="19" t="inlineStr">
        <is>
          <t>en es fr de it pt ja ko ru 汉语 漢語</t>
        </is>
      </c>
      <c r="G777" s="19" t="n">
        <v>202</v>
      </c>
      <c r="H777" s="19">
        <f>MONTH(NOW())+12*YEAR(NOW())-MONTH(tbl_MTG_Set[[#This Row],[Released On]])-12*YEAR(tbl_MTG_Set[[#This Row],[Released On]])</f>
        <v/>
      </c>
      <c r="I777" s="19">
        <f>_xlfn.xlookup(tbl_MTG_Set[[#This Row],[Type Name]], tbl_MTG_Set_Type[Set Type], tbl_MTG_Set_Type[Index], "(Set Type not found)")</f>
        <v/>
      </c>
      <c r="J777" s="19">
        <f>_xlfn.xlookup(tbl_MTG_Set[[#This Row],[Type Name]], tbl_MTG_Set_Type[Set Type], tbl_MTG_Set_Type[Buy Window Month Start], "(Set Type not found)")</f>
        <v/>
      </c>
      <c r="K777" s="28">
        <f>tbl_MTG_Set[[#This Row],[Released On]]+tbl_MTG_Set[[#This Row],[Buy Window Month Start]]*365.25/12</f>
        <v/>
      </c>
      <c r="L777" s="19">
        <f>_xlfn.xlookup(tbl_MTG_Set[[#This Row],[Type Name]], tbl_MTG_Set_Type[Set Type], tbl_MTG_Set_Type[Buy Window Month End], "(Set Type not found)", 0, 1)</f>
        <v/>
      </c>
      <c r="M777" s="28">
        <f>tbl_MTG_Set[[#This Row],[Released On]]+tbl_MTG_Set[[#This Row],[Buy Window Month End]]*365.25/12</f>
        <v/>
      </c>
      <c r="N777" s="28">
        <f>AND(NOW()&gt;=tbl_MTG_Set[[#This Row],[Buy Window Start]], NOW()&lt;=tbl_MTG_Set[[#This Row],[Buy Window End]])</f>
        <v/>
      </c>
      <c r="O777" s="19">
        <f>_xlfn.xlookup(tbl_MTG_Set[[#This Row],[Type Name]], tbl_MTG_Set_Type[Set Type], tbl_MTG_Set_Type[Heavy Printing Window Month Start], "(Set Type not found)", 0, 1)</f>
        <v/>
      </c>
      <c r="P777" s="28">
        <f>tbl_MTG_Set[[#This Row],[Released On]]+tbl_MTG_Set[[#This Row],[Heavy Printing Window Month Start]]*365.25/12</f>
        <v/>
      </c>
      <c r="Q777" s="19">
        <f>_xlfn.xlookup(tbl_MTG_Set[[#This Row],[Type Name]], tbl_MTG_Set_Type[Set Type], tbl_MTG_Set_Type[Heavy Printing Window Month End], "(Set Type not found)", 0, 1)</f>
        <v/>
      </c>
      <c r="R777" s="28">
        <f>tbl_MTG_Set[[#This Row],[Released On]]+tbl_MTG_Set[[#This Row],[Heavy Printing Window Month End]]*365.25/12</f>
        <v/>
      </c>
      <c r="S777" s="28">
        <f>AND(NOW()&gt;=tbl_MTG_Set[[#This Row],[Heavy Printing Window Start]], NOW()&lt;=tbl_MTG_Set[[#This Row],[Heavy Printing Window End]])</f>
        <v/>
      </c>
      <c r="T777" s="19">
        <f>_xlfn.xlookup(tbl_MTG_Set[[#This Row],[Type Name]], tbl_MTG_Set_Type[Set Type], tbl_MTG_Set_Type[Sell Window Month Start], "(Set Type not found)", 0, 1)</f>
        <v/>
      </c>
      <c r="U777" s="28">
        <f>tbl_MTG_Set[[#This Row],[Released On]]+tbl_MTG_Set[[#This Row],[Sell Window Month Start]]*365.25/12</f>
        <v/>
      </c>
      <c r="V777" s="19">
        <f>_xlfn.xlookup(tbl_MTG_Set[[#This Row],[Type Name]], tbl_MTG_Set_Type[Set Type], tbl_MTG_Set_Type[Sell Window Month End], "(Set Type not found)", 0, 1)</f>
        <v/>
      </c>
      <c r="W777" s="28">
        <f>tbl_MTG_Set[[#This Row],[Released On]]+tbl_MTG_Set[[#This Row],[Sell Window Month End]]*365.25/12</f>
        <v/>
      </c>
      <c r="X777" s="28">
        <f>AND(NOW()&gt;=tbl_MTG_Set[[#This Row],[Sell Window Start]], NOW()&lt;=tbl_MTG_Set[[#This Row],[Sell Window End]])</f>
        <v/>
      </c>
      <c r="AG777" s="23" t="n"/>
      <c r="AH777" s="23" t="n"/>
      <c r="AJ777" s="23">
        <f t="array" ref="AJ777:AJ777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777" s="23">
        <f t="array" ref="AK777:AK777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777" s="24">
        <f>_xlfn.xlookup(tbl_MTG_Set[[#This Row],[Play Booster Box Product Id]], tbl_Product[Product Id], tbl_Product[Pack Size])</f>
        <v/>
      </c>
      <c r="AM777" s="23">
        <f>(tbl_MTG_Set[[#This Row],[Play Booster Box Cost]]+v_Item_Shipping_Cost_In)/tbl_MTG_Set[[#This Row],[Play Booster Box Size]]</f>
        <v/>
      </c>
      <c r="AN777" s="23" t="n"/>
      <c r="AO777" s="23" t="n"/>
      <c r="AP777" s="23" t="n"/>
      <c r="AQ777" s="23" t="n"/>
      <c r="AT777" s="23">
        <f>tbl_MTG_Set[[#This Row],[Play Booster Sell Price CardMarket]]*tbl_MTG_Set[[#This Row],[Play Booster Expected Market Value]]/tbl_MTG_Set[[#This Row],[Play Boost Sealed Market Value]]</f>
        <v/>
      </c>
    </row>
    <row r="778" ht="15" customHeight="1" s="20">
      <c r="A778" s="19" t="n">
        <v>129</v>
      </c>
      <c r="B778" s="19" t="inlineStr">
        <is>
          <t>Ravnica: Clue Edition Front Cards FCLU</t>
        </is>
      </c>
      <c r="C778" s="19" t="n">
        <v>10</v>
      </c>
      <c r="D778" s="28" t="n">
        <v>45345</v>
      </c>
      <c r="E778" s="19" t="inlineStr">
        <is>
          <t>Micro-sets</t>
        </is>
      </c>
      <c r="F778" s="19" t="inlineStr">
        <is>
          <t>en es fr de it pt ja ko ru 汉语 漢語</t>
        </is>
      </c>
      <c r="G778" s="19" t="n">
        <v>204</v>
      </c>
      <c r="H778" s="19">
        <f>MONTH(NOW())+12*YEAR(NOW())-MONTH(tbl_MTG_Set[[#This Row],[Released On]])-12*YEAR(tbl_MTG_Set[[#This Row],[Released On]])</f>
        <v/>
      </c>
      <c r="I778" s="19">
        <f>_xlfn.xlookup(tbl_MTG_Set[[#This Row],[Type Name]], tbl_MTG_Set_Type[Set Type], tbl_MTG_Set_Type[Index], "(Set Type not found)")</f>
        <v/>
      </c>
      <c r="J778" s="19">
        <f>_xlfn.xlookup(tbl_MTG_Set[[#This Row],[Type Name]], tbl_MTG_Set_Type[Set Type], tbl_MTG_Set_Type[Buy Window Month Start], "(Set Type not found)")</f>
        <v/>
      </c>
      <c r="K778" s="28">
        <f>tbl_MTG_Set[[#This Row],[Released On]]+tbl_MTG_Set[[#This Row],[Buy Window Month Start]]*365.25/12</f>
        <v/>
      </c>
      <c r="L778" s="19">
        <f>_xlfn.xlookup(tbl_MTG_Set[[#This Row],[Type Name]], tbl_MTG_Set_Type[Set Type], tbl_MTG_Set_Type[Buy Window Month End], "(Set Type not found)", 0, 1)</f>
        <v/>
      </c>
      <c r="M778" s="28">
        <f>tbl_MTG_Set[[#This Row],[Released On]]+tbl_MTG_Set[[#This Row],[Buy Window Month End]]*365.25/12</f>
        <v/>
      </c>
      <c r="N778" s="28">
        <f>AND(NOW()&gt;=tbl_MTG_Set[[#This Row],[Buy Window Start]], NOW()&lt;=tbl_MTG_Set[[#This Row],[Buy Window End]])</f>
        <v/>
      </c>
      <c r="O778" s="19">
        <f>_xlfn.xlookup(tbl_MTG_Set[[#This Row],[Type Name]], tbl_MTG_Set_Type[Set Type], tbl_MTG_Set_Type[Heavy Printing Window Month Start], "(Set Type not found)", 0, 1)</f>
        <v/>
      </c>
      <c r="P778" s="28">
        <f>tbl_MTG_Set[[#This Row],[Released On]]+tbl_MTG_Set[[#This Row],[Heavy Printing Window Month Start]]*365.25/12</f>
        <v/>
      </c>
      <c r="Q778" s="19">
        <f>_xlfn.xlookup(tbl_MTG_Set[[#This Row],[Type Name]], tbl_MTG_Set_Type[Set Type], tbl_MTG_Set_Type[Heavy Printing Window Month End], "(Set Type not found)", 0, 1)</f>
        <v/>
      </c>
      <c r="R778" s="28">
        <f>tbl_MTG_Set[[#This Row],[Released On]]+tbl_MTG_Set[[#This Row],[Heavy Printing Window Month End]]*365.25/12</f>
        <v/>
      </c>
      <c r="S778" s="28">
        <f>AND(NOW()&gt;=tbl_MTG_Set[[#This Row],[Heavy Printing Window Start]], NOW()&lt;=tbl_MTG_Set[[#This Row],[Heavy Printing Window End]])</f>
        <v/>
      </c>
      <c r="T778" s="19">
        <f>_xlfn.xlookup(tbl_MTG_Set[[#This Row],[Type Name]], tbl_MTG_Set_Type[Set Type], tbl_MTG_Set_Type[Sell Window Month Start], "(Set Type not found)", 0, 1)</f>
        <v/>
      </c>
      <c r="U778" s="28">
        <f>tbl_MTG_Set[[#This Row],[Released On]]+tbl_MTG_Set[[#This Row],[Sell Window Month Start]]*365.25/12</f>
        <v/>
      </c>
      <c r="V778" s="19">
        <f>_xlfn.xlookup(tbl_MTG_Set[[#This Row],[Type Name]], tbl_MTG_Set_Type[Set Type], tbl_MTG_Set_Type[Sell Window Month End], "(Set Type not found)", 0, 1)</f>
        <v/>
      </c>
      <c r="W778" s="28">
        <f>tbl_MTG_Set[[#This Row],[Released On]]+tbl_MTG_Set[[#This Row],[Sell Window Month End]]*365.25/12</f>
        <v/>
      </c>
      <c r="X778" s="28">
        <f>AND(NOW()&gt;=tbl_MTG_Set[[#This Row],[Sell Window Start]], NOW()&lt;=tbl_MTG_Set[[#This Row],[Sell Window End]])</f>
        <v/>
      </c>
      <c r="AG778" s="23" t="n"/>
      <c r="AH778" s="23" t="n"/>
      <c r="AJ778" s="23">
        <f t="array" ref="AJ778:AJ778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778" s="23">
        <f t="array" ref="AK778:AK778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778" s="24">
        <f>_xlfn.xlookup(tbl_MTG_Set[[#This Row],[Play Booster Box Product Id]], tbl_Product[Product Id], tbl_Product[Pack Size])</f>
        <v/>
      </c>
      <c r="AM778" s="23">
        <f>(tbl_MTG_Set[[#This Row],[Play Booster Box Cost]]+v_Item_Shipping_Cost_In)/tbl_MTG_Set[[#This Row],[Play Booster Box Size]]</f>
        <v/>
      </c>
      <c r="AN778" s="23" t="n"/>
      <c r="AO778" s="23" t="n"/>
      <c r="AP778" s="23" t="n"/>
      <c r="AQ778" s="23" t="n"/>
      <c r="AT778" s="23">
        <f>tbl_MTG_Set[[#This Row],[Play Booster Sell Price CardMarket]]*tbl_MTG_Set[[#This Row],[Play Booster Expected Market Value]]/tbl_MTG_Set[[#This Row],[Play Boost Sealed Market Value]]</f>
        <v/>
      </c>
    </row>
    <row r="779" ht="15" customHeight="1" s="20">
      <c r="A779" s="19" t="n">
        <v>991</v>
      </c>
      <c r="B779" s="19" t="inlineStr">
        <is>
          <t>Redemption Program PRED</t>
        </is>
      </c>
      <c r="C779" s="19" t="n">
        <v>1</v>
      </c>
      <c r="D779" s="28" t="n">
        <v>35339</v>
      </c>
      <c r="F779" s="19" t="inlineStr">
        <is>
          <t>en es fr de it pt ja ko ru 汉语 漢語</t>
        </is>
      </c>
      <c r="G779" s="19" t="n">
        <v>1928</v>
      </c>
      <c r="H779" s="19">
        <f>MONTH(NOW())+12*YEAR(NOW())-MONTH(tbl_MTG_Set[[#This Row],[Released On]])-12*YEAR(tbl_MTG_Set[[#This Row],[Released On]])</f>
        <v/>
      </c>
      <c r="I779" s="19">
        <f>_xlfn.xlookup(tbl_MTG_Set[[#This Row],[Type Name]], tbl_MTG_Set_Type[Set Type], tbl_MTG_Set_Type[Index], "(Set Type not found)")</f>
        <v/>
      </c>
      <c r="J779" s="19">
        <f>_xlfn.xlookup(tbl_MTG_Set[[#This Row],[Type Name]], tbl_MTG_Set_Type[Set Type], tbl_MTG_Set_Type[Buy Window Month Start], "(Set Type not found)")</f>
        <v/>
      </c>
      <c r="K779" s="28">
        <f>tbl_MTG_Set[[#This Row],[Released On]]+tbl_MTG_Set[[#This Row],[Buy Window Month Start]]*365.25/12</f>
        <v/>
      </c>
      <c r="L779" s="19">
        <f>_xlfn.xlookup(tbl_MTG_Set[[#This Row],[Type Name]], tbl_MTG_Set_Type[Set Type], tbl_MTG_Set_Type[Buy Window Month End], "(Set Type not found)", 0, 1)</f>
        <v/>
      </c>
      <c r="M779" s="28">
        <f>tbl_MTG_Set[[#This Row],[Released On]]+tbl_MTG_Set[[#This Row],[Buy Window Month End]]*365.25/12</f>
        <v/>
      </c>
      <c r="N779" s="28">
        <f>AND(NOW()&gt;=tbl_MTG_Set[[#This Row],[Buy Window Start]], NOW()&lt;=tbl_MTG_Set[[#This Row],[Buy Window End]])</f>
        <v/>
      </c>
      <c r="O779" s="19">
        <f>_xlfn.xlookup(tbl_MTG_Set[[#This Row],[Type Name]], tbl_MTG_Set_Type[Set Type], tbl_MTG_Set_Type[Heavy Printing Window Month Start], "(Set Type not found)", 0, 1)</f>
        <v/>
      </c>
      <c r="P779" s="28">
        <f>tbl_MTG_Set[[#This Row],[Released On]]+tbl_MTG_Set[[#This Row],[Heavy Printing Window Month Start]]*365.25/12</f>
        <v/>
      </c>
      <c r="Q779" s="19">
        <f>_xlfn.xlookup(tbl_MTG_Set[[#This Row],[Type Name]], tbl_MTG_Set_Type[Set Type], tbl_MTG_Set_Type[Heavy Printing Window Month End], "(Set Type not found)", 0, 1)</f>
        <v/>
      </c>
      <c r="R779" s="28">
        <f>tbl_MTG_Set[[#This Row],[Released On]]+tbl_MTG_Set[[#This Row],[Heavy Printing Window Month End]]*365.25/12</f>
        <v/>
      </c>
      <c r="S779" s="28">
        <f>AND(NOW()&gt;=tbl_MTG_Set[[#This Row],[Heavy Printing Window Start]], NOW()&lt;=tbl_MTG_Set[[#This Row],[Heavy Printing Window End]])</f>
        <v/>
      </c>
      <c r="T779" s="19">
        <f>_xlfn.xlookup(tbl_MTG_Set[[#This Row],[Type Name]], tbl_MTG_Set_Type[Set Type], tbl_MTG_Set_Type[Sell Window Month Start], "(Set Type not found)", 0, 1)</f>
        <v/>
      </c>
      <c r="U779" s="28">
        <f>tbl_MTG_Set[[#This Row],[Released On]]+tbl_MTG_Set[[#This Row],[Sell Window Month Start]]*365.25/12</f>
        <v/>
      </c>
      <c r="V779" s="19">
        <f>_xlfn.xlookup(tbl_MTG_Set[[#This Row],[Type Name]], tbl_MTG_Set_Type[Set Type], tbl_MTG_Set_Type[Sell Window Month End], "(Set Type not found)", 0, 1)</f>
        <v/>
      </c>
      <c r="W779" s="28">
        <f>tbl_MTG_Set[[#This Row],[Released On]]+tbl_MTG_Set[[#This Row],[Sell Window Month End]]*365.25/12</f>
        <v/>
      </c>
      <c r="X779" s="28">
        <f>AND(NOW()&gt;=tbl_MTG_Set[[#This Row],[Sell Window Start]], NOW()&lt;=tbl_MTG_Set[[#This Row],[Sell Window End]])</f>
        <v/>
      </c>
      <c r="AG779" s="23" t="n"/>
      <c r="AH779" s="23" t="n"/>
      <c r="AJ779" s="23">
        <f t="array" ref="AJ779:AJ779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779" s="23">
        <f t="array" ref="AK779:AK779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779" s="24">
        <f>_xlfn.xlookup(tbl_MTG_Set[[#This Row],[Play Booster Box Product Id]], tbl_Product[Product Id], tbl_Product[Pack Size])</f>
        <v/>
      </c>
      <c r="AM779" s="23">
        <f>(tbl_MTG_Set[[#This Row],[Play Booster Box Cost]]+v_Item_Shipping_Cost_In)/tbl_MTG_Set[[#This Row],[Play Booster Box Size]]</f>
        <v/>
      </c>
      <c r="AN779" s="23" t="n"/>
      <c r="AO779" s="23" t="n"/>
      <c r="AP779" s="23" t="n"/>
      <c r="AQ779" s="23" t="n"/>
      <c r="AT779" s="23">
        <f>tbl_MTG_Set[[#This Row],[Play Booster Sell Price CardMarket]]*tbl_MTG_Set[[#This Row],[Play Booster Expected Market Value]]/tbl_MTG_Set[[#This Row],[Play Boost Sealed Market Value]]</f>
        <v/>
      </c>
    </row>
    <row r="780" ht="15" customHeight="1" s="20">
      <c r="A780" s="19" t="n">
        <v>246</v>
      </c>
      <c r="B780" s="19" t="inlineStr">
        <is>
          <t>Regional Championship Qualifiers 2022 PRCQ</t>
        </is>
      </c>
      <c r="C780" s="19" t="n">
        <v>3</v>
      </c>
      <c r="D780" s="28" t="n">
        <v>44835</v>
      </c>
      <c r="F780" s="19" t="inlineStr">
        <is>
          <t>en es fr de it pt ja ko ru 汉语 漢語</t>
        </is>
      </c>
      <c r="G780" s="19" t="n">
        <v>438</v>
      </c>
      <c r="H780" s="19">
        <f>MONTH(NOW())+12*YEAR(NOW())-MONTH(tbl_MTG_Set[[#This Row],[Released On]])-12*YEAR(tbl_MTG_Set[[#This Row],[Released On]])</f>
        <v/>
      </c>
      <c r="I780" s="19">
        <f>_xlfn.xlookup(tbl_MTG_Set[[#This Row],[Type Name]], tbl_MTG_Set_Type[Set Type], tbl_MTG_Set_Type[Index], "(Set Type not found)")</f>
        <v/>
      </c>
      <c r="J780" s="19">
        <f>_xlfn.xlookup(tbl_MTG_Set[[#This Row],[Type Name]], tbl_MTG_Set_Type[Set Type], tbl_MTG_Set_Type[Buy Window Month Start], "(Set Type not found)")</f>
        <v/>
      </c>
      <c r="K780" s="28">
        <f>tbl_MTG_Set[[#This Row],[Released On]]+tbl_MTG_Set[[#This Row],[Buy Window Month Start]]*365.25/12</f>
        <v/>
      </c>
      <c r="L780" s="19">
        <f>_xlfn.xlookup(tbl_MTG_Set[[#This Row],[Type Name]], tbl_MTG_Set_Type[Set Type], tbl_MTG_Set_Type[Buy Window Month End], "(Set Type not found)", 0, 1)</f>
        <v/>
      </c>
      <c r="M780" s="28">
        <f>tbl_MTG_Set[[#This Row],[Released On]]+tbl_MTG_Set[[#This Row],[Buy Window Month End]]*365.25/12</f>
        <v/>
      </c>
      <c r="N780" s="28">
        <f>AND(NOW()&gt;=tbl_MTG_Set[[#This Row],[Buy Window Start]], NOW()&lt;=tbl_MTG_Set[[#This Row],[Buy Window End]])</f>
        <v/>
      </c>
      <c r="O780" s="19">
        <f>_xlfn.xlookup(tbl_MTG_Set[[#This Row],[Type Name]], tbl_MTG_Set_Type[Set Type], tbl_MTG_Set_Type[Heavy Printing Window Month Start], "(Set Type not found)", 0, 1)</f>
        <v/>
      </c>
      <c r="P780" s="28">
        <f>tbl_MTG_Set[[#This Row],[Released On]]+tbl_MTG_Set[[#This Row],[Heavy Printing Window Month Start]]*365.25/12</f>
        <v/>
      </c>
      <c r="Q780" s="19">
        <f>_xlfn.xlookup(tbl_MTG_Set[[#This Row],[Type Name]], tbl_MTG_Set_Type[Set Type], tbl_MTG_Set_Type[Heavy Printing Window Month End], "(Set Type not found)", 0, 1)</f>
        <v/>
      </c>
      <c r="R780" s="28">
        <f>tbl_MTG_Set[[#This Row],[Released On]]+tbl_MTG_Set[[#This Row],[Heavy Printing Window Month End]]*365.25/12</f>
        <v/>
      </c>
      <c r="S780" s="28">
        <f>AND(NOW()&gt;=tbl_MTG_Set[[#This Row],[Heavy Printing Window Start]], NOW()&lt;=tbl_MTG_Set[[#This Row],[Heavy Printing Window End]])</f>
        <v/>
      </c>
      <c r="T780" s="19">
        <f>_xlfn.xlookup(tbl_MTG_Set[[#This Row],[Type Name]], tbl_MTG_Set_Type[Set Type], tbl_MTG_Set_Type[Sell Window Month Start], "(Set Type not found)", 0, 1)</f>
        <v/>
      </c>
      <c r="U780" s="28">
        <f>tbl_MTG_Set[[#This Row],[Released On]]+tbl_MTG_Set[[#This Row],[Sell Window Month Start]]*365.25/12</f>
        <v/>
      </c>
      <c r="V780" s="19">
        <f>_xlfn.xlookup(tbl_MTG_Set[[#This Row],[Type Name]], tbl_MTG_Set_Type[Set Type], tbl_MTG_Set_Type[Sell Window Month End], "(Set Type not found)", 0, 1)</f>
        <v/>
      </c>
      <c r="W780" s="28">
        <f>tbl_MTG_Set[[#This Row],[Released On]]+tbl_MTG_Set[[#This Row],[Sell Window Month End]]*365.25/12</f>
        <v/>
      </c>
      <c r="X780" s="28">
        <f>AND(NOW()&gt;=tbl_MTG_Set[[#This Row],[Sell Window Start]], NOW()&lt;=tbl_MTG_Set[[#This Row],[Sell Window End]])</f>
        <v/>
      </c>
      <c r="AG780" s="23" t="n"/>
      <c r="AH780" s="23" t="n"/>
      <c r="AJ780" s="23">
        <f t="array" ref="AJ780:AJ780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780" s="23">
        <f t="array" ref="AK780:AK780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780" s="24">
        <f>_xlfn.xlookup(tbl_MTG_Set[[#This Row],[Play Booster Box Product Id]], tbl_Product[Product Id], tbl_Product[Pack Size])</f>
        <v/>
      </c>
      <c r="AM780" s="23">
        <f>(tbl_MTG_Set[[#This Row],[Play Booster Box Cost]]+v_Item_Shipping_Cost_In)/tbl_MTG_Set[[#This Row],[Play Booster Box Size]]</f>
        <v/>
      </c>
      <c r="AN780" s="23" t="n"/>
      <c r="AO780" s="23" t="n"/>
      <c r="AP780" s="23" t="n"/>
      <c r="AQ780" s="23" t="n"/>
      <c r="AT780" s="23">
        <f>tbl_MTG_Set[[#This Row],[Play Booster Sell Price CardMarket]]*tbl_MTG_Set[[#This Row],[Play Booster Expected Market Value]]/tbl_MTG_Set[[#This Row],[Play Boost Sealed Market Value]]</f>
        <v/>
      </c>
    </row>
    <row r="781" ht="15" customHeight="1" s="20">
      <c r="A781" s="19" t="n">
        <v>210</v>
      </c>
      <c r="B781" s="19" t="inlineStr">
        <is>
          <t>Regional Championship Qualifiers 2023 PR23</t>
        </is>
      </c>
      <c r="C781" s="19" t="n">
        <v>3</v>
      </c>
      <c r="D781" s="28" t="n">
        <v>44933</v>
      </c>
      <c r="F781" s="19" t="inlineStr">
        <is>
          <t>en es fr de it pt ja ko ru 汉语 漢語</t>
        </is>
      </c>
      <c r="G781" s="19" t="n">
        <v>366</v>
      </c>
      <c r="H781" s="19">
        <f>MONTH(NOW())+12*YEAR(NOW())-MONTH(tbl_MTG_Set[[#This Row],[Released On]])-12*YEAR(tbl_MTG_Set[[#This Row],[Released On]])</f>
        <v/>
      </c>
      <c r="I781" s="19">
        <f>_xlfn.xlookup(tbl_MTG_Set[[#This Row],[Type Name]], tbl_MTG_Set_Type[Set Type], tbl_MTG_Set_Type[Index], "(Set Type not found)")</f>
        <v/>
      </c>
      <c r="J781" s="19">
        <f>_xlfn.xlookup(tbl_MTG_Set[[#This Row],[Type Name]], tbl_MTG_Set_Type[Set Type], tbl_MTG_Set_Type[Buy Window Month Start], "(Set Type not found)")</f>
        <v/>
      </c>
      <c r="K781" s="28">
        <f>tbl_MTG_Set[[#This Row],[Released On]]+tbl_MTG_Set[[#This Row],[Buy Window Month Start]]*365.25/12</f>
        <v/>
      </c>
      <c r="L781" s="19">
        <f>_xlfn.xlookup(tbl_MTG_Set[[#This Row],[Type Name]], tbl_MTG_Set_Type[Set Type], tbl_MTG_Set_Type[Buy Window Month End], "(Set Type not found)", 0, 1)</f>
        <v/>
      </c>
      <c r="M781" s="28">
        <f>tbl_MTG_Set[[#This Row],[Released On]]+tbl_MTG_Set[[#This Row],[Buy Window Month End]]*365.25/12</f>
        <v/>
      </c>
      <c r="N781" s="28">
        <f>AND(NOW()&gt;=tbl_MTG_Set[[#This Row],[Buy Window Start]], NOW()&lt;=tbl_MTG_Set[[#This Row],[Buy Window End]])</f>
        <v/>
      </c>
      <c r="O781" s="19">
        <f>_xlfn.xlookup(tbl_MTG_Set[[#This Row],[Type Name]], tbl_MTG_Set_Type[Set Type], tbl_MTG_Set_Type[Heavy Printing Window Month Start], "(Set Type not found)", 0, 1)</f>
        <v/>
      </c>
      <c r="P781" s="28">
        <f>tbl_MTG_Set[[#This Row],[Released On]]+tbl_MTG_Set[[#This Row],[Heavy Printing Window Month Start]]*365.25/12</f>
        <v/>
      </c>
      <c r="Q781" s="19">
        <f>_xlfn.xlookup(tbl_MTG_Set[[#This Row],[Type Name]], tbl_MTG_Set_Type[Set Type], tbl_MTG_Set_Type[Heavy Printing Window Month End], "(Set Type not found)", 0, 1)</f>
        <v/>
      </c>
      <c r="R781" s="28">
        <f>tbl_MTG_Set[[#This Row],[Released On]]+tbl_MTG_Set[[#This Row],[Heavy Printing Window Month End]]*365.25/12</f>
        <v/>
      </c>
      <c r="S781" s="28">
        <f>AND(NOW()&gt;=tbl_MTG_Set[[#This Row],[Heavy Printing Window Start]], NOW()&lt;=tbl_MTG_Set[[#This Row],[Heavy Printing Window End]])</f>
        <v/>
      </c>
      <c r="T781" s="19">
        <f>_xlfn.xlookup(tbl_MTG_Set[[#This Row],[Type Name]], tbl_MTG_Set_Type[Set Type], tbl_MTG_Set_Type[Sell Window Month Start], "(Set Type not found)", 0, 1)</f>
        <v/>
      </c>
      <c r="U781" s="28">
        <f>tbl_MTG_Set[[#This Row],[Released On]]+tbl_MTG_Set[[#This Row],[Sell Window Month Start]]*365.25/12</f>
        <v/>
      </c>
      <c r="V781" s="19">
        <f>_xlfn.xlookup(tbl_MTG_Set[[#This Row],[Type Name]], tbl_MTG_Set_Type[Set Type], tbl_MTG_Set_Type[Sell Window Month End], "(Set Type not found)", 0, 1)</f>
        <v/>
      </c>
      <c r="W781" s="28">
        <f>tbl_MTG_Set[[#This Row],[Released On]]+tbl_MTG_Set[[#This Row],[Sell Window Month End]]*365.25/12</f>
        <v/>
      </c>
      <c r="X781" s="28">
        <f>AND(NOW()&gt;=tbl_MTG_Set[[#This Row],[Sell Window Start]], NOW()&lt;=tbl_MTG_Set[[#This Row],[Sell Window End]])</f>
        <v/>
      </c>
      <c r="AG781" s="23" t="n"/>
      <c r="AH781" s="23" t="n"/>
      <c r="AJ781" s="23">
        <f t="array" ref="AJ781:AJ781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781" s="23">
        <f t="array" ref="AK781:AK781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781" s="24">
        <f>_xlfn.xlookup(tbl_MTG_Set[[#This Row],[Play Booster Box Product Id]], tbl_Product[Product Id], tbl_Product[Pack Size])</f>
        <v/>
      </c>
      <c r="AM781" s="23">
        <f>(tbl_MTG_Set[[#This Row],[Play Booster Box Cost]]+v_Item_Shipping_Cost_In)/tbl_MTG_Set[[#This Row],[Play Booster Box Size]]</f>
        <v/>
      </c>
      <c r="AN781" s="23" t="n"/>
      <c r="AO781" s="23" t="n"/>
      <c r="AP781" s="23" t="n"/>
      <c r="AQ781" s="23" t="n"/>
      <c r="AT781" s="23">
        <f>tbl_MTG_Set[[#This Row],[Play Booster Sell Price CardMarket]]*tbl_MTG_Set[[#This Row],[Play Booster Expected Market Value]]/tbl_MTG_Set[[#This Row],[Play Boost Sealed Market Value]]</f>
        <v/>
      </c>
    </row>
    <row r="782" ht="15" customHeight="1" s="20">
      <c r="A782" s="19" t="n">
        <v>1000</v>
      </c>
      <c r="B782" s="19" t="inlineStr">
        <is>
          <t>Renaissance REN</t>
        </is>
      </c>
      <c r="C782" s="19" t="n">
        <v>122</v>
      </c>
      <c r="D782" s="28" t="n">
        <v>34912</v>
      </c>
      <c r="F782" s="19" t="inlineStr">
        <is>
          <t>en es fr de it pt ja ko ru 汉语 漢語</t>
        </is>
      </c>
      <c r="G782" s="19" t="n">
        <v>1946</v>
      </c>
      <c r="H782" s="19">
        <f>MONTH(NOW())+12*YEAR(NOW())-MONTH(tbl_MTG_Set[[#This Row],[Released On]])-12*YEAR(tbl_MTG_Set[[#This Row],[Released On]])</f>
        <v/>
      </c>
      <c r="I782" s="19">
        <f>_xlfn.xlookup(tbl_MTG_Set[[#This Row],[Type Name]], tbl_MTG_Set_Type[Set Type], tbl_MTG_Set_Type[Index], "(Set Type not found)")</f>
        <v/>
      </c>
      <c r="J782" s="19">
        <f>_xlfn.xlookup(tbl_MTG_Set[[#This Row],[Type Name]], tbl_MTG_Set_Type[Set Type], tbl_MTG_Set_Type[Buy Window Month Start], "(Set Type not found)")</f>
        <v/>
      </c>
      <c r="K782" s="28">
        <f>tbl_MTG_Set[[#This Row],[Released On]]+tbl_MTG_Set[[#This Row],[Buy Window Month Start]]*365.25/12</f>
        <v/>
      </c>
      <c r="L782" s="19">
        <f>_xlfn.xlookup(tbl_MTG_Set[[#This Row],[Type Name]], tbl_MTG_Set_Type[Set Type], tbl_MTG_Set_Type[Buy Window Month End], "(Set Type not found)", 0, 1)</f>
        <v/>
      </c>
      <c r="M782" s="28">
        <f>tbl_MTG_Set[[#This Row],[Released On]]+tbl_MTG_Set[[#This Row],[Buy Window Month End]]*365.25/12</f>
        <v/>
      </c>
      <c r="N782" s="28">
        <f>AND(NOW()&gt;=tbl_MTG_Set[[#This Row],[Buy Window Start]], NOW()&lt;=tbl_MTG_Set[[#This Row],[Buy Window End]])</f>
        <v/>
      </c>
      <c r="O782" s="19">
        <f>_xlfn.xlookup(tbl_MTG_Set[[#This Row],[Type Name]], tbl_MTG_Set_Type[Set Type], tbl_MTG_Set_Type[Heavy Printing Window Month Start], "(Set Type not found)", 0, 1)</f>
        <v/>
      </c>
      <c r="P782" s="28">
        <f>tbl_MTG_Set[[#This Row],[Released On]]+tbl_MTG_Set[[#This Row],[Heavy Printing Window Month Start]]*365.25/12</f>
        <v/>
      </c>
      <c r="Q782" s="19">
        <f>_xlfn.xlookup(tbl_MTG_Set[[#This Row],[Type Name]], tbl_MTG_Set_Type[Set Type], tbl_MTG_Set_Type[Heavy Printing Window Month End], "(Set Type not found)", 0, 1)</f>
        <v/>
      </c>
      <c r="R782" s="28">
        <f>tbl_MTG_Set[[#This Row],[Released On]]+tbl_MTG_Set[[#This Row],[Heavy Printing Window Month End]]*365.25/12</f>
        <v/>
      </c>
      <c r="S782" s="28">
        <f>AND(NOW()&gt;=tbl_MTG_Set[[#This Row],[Heavy Printing Window Start]], NOW()&lt;=tbl_MTG_Set[[#This Row],[Heavy Printing Window End]])</f>
        <v/>
      </c>
      <c r="T782" s="19">
        <f>_xlfn.xlookup(tbl_MTG_Set[[#This Row],[Type Name]], tbl_MTG_Set_Type[Set Type], tbl_MTG_Set_Type[Sell Window Month Start], "(Set Type not found)", 0, 1)</f>
        <v/>
      </c>
      <c r="U782" s="28">
        <f>tbl_MTG_Set[[#This Row],[Released On]]+tbl_MTG_Set[[#This Row],[Sell Window Month Start]]*365.25/12</f>
        <v/>
      </c>
      <c r="V782" s="19">
        <f>_xlfn.xlookup(tbl_MTG_Set[[#This Row],[Type Name]], tbl_MTG_Set_Type[Set Type], tbl_MTG_Set_Type[Sell Window Month End], "(Set Type not found)", 0, 1)</f>
        <v/>
      </c>
      <c r="W782" s="28">
        <f>tbl_MTG_Set[[#This Row],[Released On]]+tbl_MTG_Set[[#This Row],[Sell Window Month End]]*365.25/12</f>
        <v/>
      </c>
      <c r="X782" s="28">
        <f>AND(NOW()&gt;=tbl_MTG_Set[[#This Row],[Sell Window Start]], NOW()&lt;=tbl_MTG_Set[[#This Row],[Sell Window End]])</f>
        <v/>
      </c>
      <c r="AG782" s="23" t="n"/>
      <c r="AH782" s="23" t="n"/>
      <c r="AJ782" s="23">
        <f t="array" ref="AJ782:AJ782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782" s="23">
        <f t="array" ref="AK782:AK782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782" s="24">
        <f>_xlfn.xlookup(tbl_MTG_Set[[#This Row],[Play Booster Box Product Id]], tbl_Product[Product Id], tbl_Product[Pack Size])</f>
        <v/>
      </c>
      <c r="AM782" s="23">
        <f>(tbl_MTG_Set[[#This Row],[Play Booster Box Cost]]+v_Item_Shipping_Cost_In)/tbl_MTG_Set[[#This Row],[Play Booster Box Size]]</f>
        <v/>
      </c>
      <c r="AN782" s="23" t="n"/>
      <c r="AO782" s="23" t="n"/>
      <c r="AP782" s="23" t="n"/>
      <c r="AQ782" s="23" t="n"/>
      <c r="AT782" s="23">
        <f>tbl_MTG_Set[[#This Row],[Play Booster Sell Price CardMarket]]*tbl_MTG_Set[[#This Row],[Play Booster Expected Market Value]]/tbl_MTG_Set[[#This Row],[Play Boost Sealed Market Value]]</f>
        <v/>
      </c>
    </row>
    <row r="783" ht="15" customHeight="1" s="20">
      <c r="A783" s="19" t="n">
        <v>690</v>
      </c>
      <c r="B783" s="19" t="inlineStr">
        <is>
          <t>Return to Ravnica Promos PRTR</t>
        </is>
      </c>
      <c r="C783" s="19" t="n">
        <v>10</v>
      </c>
      <c r="D783" s="28" t="n">
        <v>41187</v>
      </c>
      <c r="F783" s="19" t="inlineStr">
        <is>
          <t>en es fr de it pt ja ko ru 汉语 漢語</t>
        </is>
      </c>
      <c r="G783" s="19" t="n">
        <v>1326</v>
      </c>
      <c r="H783" s="19">
        <f>MONTH(NOW())+12*YEAR(NOW())-MONTH(tbl_MTG_Set[[#This Row],[Released On]])-12*YEAR(tbl_MTG_Set[[#This Row],[Released On]])</f>
        <v/>
      </c>
      <c r="I783" s="19">
        <f>_xlfn.xlookup(tbl_MTG_Set[[#This Row],[Type Name]], tbl_MTG_Set_Type[Set Type], tbl_MTG_Set_Type[Index], "(Set Type not found)")</f>
        <v/>
      </c>
      <c r="J783" s="19">
        <f>_xlfn.xlookup(tbl_MTG_Set[[#This Row],[Type Name]], tbl_MTG_Set_Type[Set Type], tbl_MTG_Set_Type[Buy Window Month Start], "(Set Type not found)")</f>
        <v/>
      </c>
      <c r="K783" s="28">
        <f>tbl_MTG_Set[[#This Row],[Released On]]+tbl_MTG_Set[[#This Row],[Buy Window Month Start]]*365.25/12</f>
        <v/>
      </c>
      <c r="L783" s="19">
        <f>_xlfn.xlookup(tbl_MTG_Set[[#This Row],[Type Name]], tbl_MTG_Set_Type[Set Type], tbl_MTG_Set_Type[Buy Window Month End], "(Set Type not found)", 0, 1)</f>
        <v/>
      </c>
      <c r="M783" s="28">
        <f>tbl_MTG_Set[[#This Row],[Released On]]+tbl_MTG_Set[[#This Row],[Buy Window Month End]]*365.25/12</f>
        <v/>
      </c>
      <c r="N783" s="28">
        <f>AND(NOW()&gt;=tbl_MTG_Set[[#This Row],[Buy Window Start]], NOW()&lt;=tbl_MTG_Set[[#This Row],[Buy Window End]])</f>
        <v/>
      </c>
      <c r="O783" s="19">
        <f>_xlfn.xlookup(tbl_MTG_Set[[#This Row],[Type Name]], tbl_MTG_Set_Type[Set Type], tbl_MTG_Set_Type[Heavy Printing Window Month Start], "(Set Type not found)", 0, 1)</f>
        <v/>
      </c>
      <c r="P783" s="28">
        <f>tbl_MTG_Set[[#This Row],[Released On]]+tbl_MTG_Set[[#This Row],[Heavy Printing Window Month Start]]*365.25/12</f>
        <v/>
      </c>
      <c r="Q783" s="19">
        <f>_xlfn.xlookup(tbl_MTG_Set[[#This Row],[Type Name]], tbl_MTG_Set_Type[Set Type], tbl_MTG_Set_Type[Heavy Printing Window Month End], "(Set Type not found)", 0, 1)</f>
        <v/>
      </c>
      <c r="R783" s="28">
        <f>tbl_MTG_Set[[#This Row],[Released On]]+tbl_MTG_Set[[#This Row],[Heavy Printing Window Month End]]*365.25/12</f>
        <v/>
      </c>
      <c r="S783" s="28">
        <f>AND(NOW()&gt;=tbl_MTG_Set[[#This Row],[Heavy Printing Window Start]], NOW()&lt;=tbl_MTG_Set[[#This Row],[Heavy Printing Window End]])</f>
        <v/>
      </c>
      <c r="T783" s="19">
        <f>_xlfn.xlookup(tbl_MTG_Set[[#This Row],[Type Name]], tbl_MTG_Set_Type[Set Type], tbl_MTG_Set_Type[Sell Window Month Start], "(Set Type not found)", 0, 1)</f>
        <v/>
      </c>
      <c r="U783" s="28">
        <f>tbl_MTG_Set[[#This Row],[Released On]]+tbl_MTG_Set[[#This Row],[Sell Window Month Start]]*365.25/12</f>
        <v/>
      </c>
      <c r="V783" s="19">
        <f>_xlfn.xlookup(tbl_MTG_Set[[#This Row],[Type Name]], tbl_MTG_Set_Type[Set Type], tbl_MTG_Set_Type[Sell Window Month End], "(Set Type not found)", 0, 1)</f>
        <v/>
      </c>
      <c r="W783" s="28">
        <f>tbl_MTG_Set[[#This Row],[Released On]]+tbl_MTG_Set[[#This Row],[Sell Window Month End]]*365.25/12</f>
        <v/>
      </c>
      <c r="X783" s="28">
        <f>AND(NOW()&gt;=tbl_MTG_Set[[#This Row],[Sell Window Start]], NOW()&lt;=tbl_MTG_Set[[#This Row],[Sell Window End]])</f>
        <v/>
      </c>
      <c r="AG783" s="23" t="n"/>
      <c r="AH783" s="23" t="n"/>
      <c r="AJ783" s="23">
        <f t="array" ref="AJ783:AJ783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783" s="23">
        <f t="array" ref="AK783:AK783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783" s="24">
        <f>_xlfn.xlookup(tbl_MTG_Set[[#This Row],[Play Booster Box Product Id]], tbl_Product[Product Id], tbl_Product[Pack Size])</f>
        <v/>
      </c>
      <c r="AM783" s="23">
        <f>(tbl_MTG_Set[[#This Row],[Play Booster Box Cost]]+v_Item_Shipping_Cost_In)/tbl_MTG_Set[[#This Row],[Play Booster Box Size]]</f>
        <v/>
      </c>
      <c r="AN783" s="23" t="n"/>
      <c r="AO783" s="23" t="n"/>
      <c r="AP783" s="23" t="n"/>
      <c r="AQ783" s="23" t="n"/>
      <c r="AT783" s="23">
        <f>tbl_MTG_Set[[#This Row],[Play Booster Sell Price CardMarket]]*tbl_MTG_Set[[#This Row],[Play Booster Expected Market Value]]/tbl_MTG_Set[[#This Row],[Play Boost Sealed Market Value]]</f>
        <v/>
      </c>
    </row>
    <row r="784" ht="15" customHeight="1" s="20">
      <c r="A784" s="19" t="n">
        <v>689</v>
      </c>
      <c r="B784" s="19" t="inlineStr">
        <is>
          <t>Return to Ravnica RTR</t>
        </is>
      </c>
      <c r="C784" s="19" t="n">
        <v>274</v>
      </c>
      <c r="D784" s="28" t="n">
        <v>41187</v>
      </c>
      <c r="F784" s="19" t="inlineStr">
        <is>
          <t>en es fr de it pt ja ko ru 汉语 漢語</t>
        </is>
      </c>
      <c r="G784" s="19" t="n">
        <v>1324</v>
      </c>
      <c r="H784" s="19">
        <f>MONTH(NOW())+12*YEAR(NOW())-MONTH(tbl_MTG_Set[[#This Row],[Released On]])-12*YEAR(tbl_MTG_Set[[#This Row],[Released On]])</f>
        <v/>
      </c>
      <c r="I784" s="19">
        <f>_xlfn.xlookup(tbl_MTG_Set[[#This Row],[Type Name]], tbl_MTG_Set_Type[Set Type], tbl_MTG_Set_Type[Index], "(Set Type not found)")</f>
        <v/>
      </c>
      <c r="J784" s="19">
        <f>_xlfn.xlookup(tbl_MTG_Set[[#This Row],[Type Name]], tbl_MTG_Set_Type[Set Type], tbl_MTG_Set_Type[Buy Window Month Start], "(Set Type not found)")</f>
        <v/>
      </c>
      <c r="K784" s="28">
        <f>tbl_MTG_Set[[#This Row],[Released On]]+tbl_MTG_Set[[#This Row],[Buy Window Month Start]]*365.25/12</f>
        <v/>
      </c>
      <c r="L784" s="19">
        <f>_xlfn.xlookup(tbl_MTG_Set[[#This Row],[Type Name]], tbl_MTG_Set_Type[Set Type], tbl_MTG_Set_Type[Buy Window Month End], "(Set Type not found)", 0, 1)</f>
        <v/>
      </c>
      <c r="M784" s="28">
        <f>tbl_MTG_Set[[#This Row],[Released On]]+tbl_MTG_Set[[#This Row],[Buy Window Month End]]*365.25/12</f>
        <v/>
      </c>
      <c r="N784" s="28">
        <f>AND(NOW()&gt;=tbl_MTG_Set[[#This Row],[Buy Window Start]], NOW()&lt;=tbl_MTG_Set[[#This Row],[Buy Window End]])</f>
        <v/>
      </c>
      <c r="O784" s="19">
        <f>_xlfn.xlookup(tbl_MTG_Set[[#This Row],[Type Name]], tbl_MTG_Set_Type[Set Type], tbl_MTG_Set_Type[Heavy Printing Window Month Start], "(Set Type not found)", 0, 1)</f>
        <v/>
      </c>
      <c r="P784" s="28">
        <f>tbl_MTG_Set[[#This Row],[Released On]]+tbl_MTG_Set[[#This Row],[Heavy Printing Window Month Start]]*365.25/12</f>
        <v/>
      </c>
      <c r="Q784" s="19">
        <f>_xlfn.xlookup(tbl_MTG_Set[[#This Row],[Type Name]], tbl_MTG_Set_Type[Set Type], tbl_MTG_Set_Type[Heavy Printing Window Month End], "(Set Type not found)", 0, 1)</f>
        <v/>
      </c>
      <c r="R784" s="28">
        <f>tbl_MTG_Set[[#This Row],[Released On]]+tbl_MTG_Set[[#This Row],[Heavy Printing Window Month End]]*365.25/12</f>
        <v/>
      </c>
      <c r="S784" s="28">
        <f>AND(NOW()&gt;=tbl_MTG_Set[[#This Row],[Heavy Printing Window Start]], NOW()&lt;=tbl_MTG_Set[[#This Row],[Heavy Printing Window End]])</f>
        <v/>
      </c>
      <c r="T784" s="19">
        <f>_xlfn.xlookup(tbl_MTG_Set[[#This Row],[Type Name]], tbl_MTG_Set_Type[Set Type], tbl_MTG_Set_Type[Sell Window Month Start], "(Set Type not found)", 0, 1)</f>
        <v/>
      </c>
      <c r="U784" s="28">
        <f>tbl_MTG_Set[[#This Row],[Released On]]+tbl_MTG_Set[[#This Row],[Sell Window Month Start]]*365.25/12</f>
        <v/>
      </c>
      <c r="V784" s="19">
        <f>_xlfn.xlookup(tbl_MTG_Set[[#This Row],[Type Name]], tbl_MTG_Set_Type[Set Type], tbl_MTG_Set_Type[Sell Window Month End], "(Set Type not found)", 0, 1)</f>
        <v/>
      </c>
      <c r="W784" s="28">
        <f>tbl_MTG_Set[[#This Row],[Released On]]+tbl_MTG_Set[[#This Row],[Sell Window Month End]]*365.25/12</f>
        <v/>
      </c>
      <c r="X784" s="28">
        <f>AND(NOW()&gt;=tbl_MTG_Set[[#This Row],[Sell Window Start]], NOW()&lt;=tbl_MTG_Set[[#This Row],[Sell Window End]])</f>
        <v/>
      </c>
      <c r="AG784" s="23" t="n"/>
      <c r="AH784" s="23" t="n"/>
      <c r="AJ784" s="23">
        <f t="array" ref="AJ784:AJ784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784" s="23">
        <f t="array" ref="AK784:AK784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784" s="24">
        <f>_xlfn.xlookup(tbl_MTG_Set[[#This Row],[Play Booster Box Product Id]], tbl_Product[Product Id], tbl_Product[Pack Size])</f>
        <v/>
      </c>
      <c r="AM784" s="23">
        <f>(tbl_MTG_Set[[#This Row],[Play Booster Box Cost]]+v_Item_Shipping_Cost_In)/tbl_MTG_Set[[#This Row],[Play Booster Box Size]]</f>
        <v/>
      </c>
      <c r="AN784" s="23" t="n"/>
      <c r="AO784" s="23" t="n"/>
      <c r="AP784" s="23" t="n"/>
      <c r="AQ784" s="23" t="n"/>
      <c r="AT784" s="23">
        <f>tbl_MTG_Set[[#This Row],[Play Booster Sell Price CardMarket]]*tbl_MTG_Set[[#This Row],[Play Booster Expected Market Value]]/tbl_MTG_Set[[#This Row],[Play Boost Sealed Market Value]]</f>
        <v/>
      </c>
    </row>
    <row r="785" ht="15" customHeight="1" s="20">
      <c r="A785" s="19" t="n">
        <v>691</v>
      </c>
      <c r="B785" s="19" t="inlineStr">
        <is>
          <t>Return to Ravnica Tokens TRTR</t>
        </is>
      </c>
      <c r="C785" s="19" t="n">
        <v>12</v>
      </c>
      <c r="D785" s="28" t="n">
        <v>41187</v>
      </c>
      <c r="F785" s="19" t="inlineStr">
        <is>
          <t>en es fr de it pt ja ko ru 汉语 漢語</t>
        </is>
      </c>
      <c r="G785" s="19" t="n">
        <v>1328</v>
      </c>
      <c r="H785" s="19">
        <f>MONTH(NOW())+12*YEAR(NOW())-MONTH(tbl_MTG_Set[[#This Row],[Released On]])-12*YEAR(tbl_MTG_Set[[#This Row],[Released On]])</f>
        <v/>
      </c>
      <c r="I785" s="19">
        <f>_xlfn.xlookup(tbl_MTG_Set[[#This Row],[Type Name]], tbl_MTG_Set_Type[Set Type], tbl_MTG_Set_Type[Index], "(Set Type not found)")</f>
        <v/>
      </c>
      <c r="J785" s="19">
        <f>_xlfn.xlookup(tbl_MTG_Set[[#This Row],[Type Name]], tbl_MTG_Set_Type[Set Type], tbl_MTG_Set_Type[Buy Window Month Start], "(Set Type not found)")</f>
        <v/>
      </c>
      <c r="K785" s="28">
        <f>tbl_MTG_Set[[#This Row],[Released On]]+tbl_MTG_Set[[#This Row],[Buy Window Month Start]]*365.25/12</f>
        <v/>
      </c>
      <c r="L785" s="19">
        <f>_xlfn.xlookup(tbl_MTG_Set[[#This Row],[Type Name]], tbl_MTG_Set_Type[Set Type], tbl_MTG_Set_Type[Buy Window Month End], "(Set Type not found)", 0, 1)</f>
        <v/>
      </c>
      <c r="M785" s="28">
        <f>tbl_MTG_Set[[#This Row],[Released On]]+tbl_MTG_Set[[#This Row],[Buy Window Month End]]*365.25/12</f>
        <v/>
      </c>
      <c r="N785" s="28">
        <f>AND(NOW()&gt;=tbl_MTG_Set[[#This Row],[Buy Window Start]], NOW()&lt;=tbl_MTG_Set[[#This Row],[Buy Window End]])</f>
        <v/>
      </c>
      <c r="O785" s="19">
        <f>_xlfn.xlookup(tbl_MTG_Set[[#This Row],[Type Name]], tbl_MTG_Set_Type[Set Type], tbl_MTG_Set_Type[Heavy Printing Window Month Start], "(Set Type not found)", 0, 1)</f>
        <v/>
      </c>
      <c r="P785" s="28">
        <f>tbl_MTG_Set[[#This Row],[Released On]]+tbl_MTG_Set[[#This Row],[Heavy Printing Window Month Start]]*365.25/12</f>
        <v/>
      </c>
      <c r="Q785" s="19">
        <f>_xlfn.xlookup(tbl_MTG_Set[[#This Row],[Type Name]], tbl_MTG_Set_Type[Set Type], tbl_MTG_Set_Type[Heavy Printing Window Month End], "(Set Type not found)", 0, 1)</f>
        <v/>
      </c>
      <c r="R785" s="28">
        <f>tbl_MTG_Set[[#This Row],[Released On]]+tbl_MTG_Set[[#This Row],[Heavy Printing Window Month End]]*365.25/12</f>
        <v/>
      </c>
      <c r="S785" s="28">
        <f>AND(NOW()&gt;=tbl_MTG_Set[[#This Row],[Heavy Printing Window Start]], NOW()&lt;=tbl_MTG_Set[[#This Row],[Heavy Printing Window End]])</f>
        <v/>
      </c>
      <c r="T785" s="19">
        <f>_xlfn.xlookup(tbl_MTG_Set[[#This Row],[Type Name]], tbl_MTG_Set_Type[Set Type], tbl_MTG_Set_Type[Sell Window Month Start], "(Set Type not found)", 0, 1)</f>
        <v/>
      </c>
      <c r="U785" s="28">
        <f>tbl_MTG_Set[[#This Row],[Released On]]+tbl_MTG_Set[[#This Row],[Sell Window Month Start]]*365.25/12</f>
        <v/>
      </c>
      <c r="V785" s="19">
        <f>_xlfn.xlookup(tbl_MTG_Set[[#This Row],[Type Name]], tbl_MTG_Set_Type[Set Type], tbl_MTG_Set_Type[Sell Window Month End], "(Set Type not found)", 0, 1)</f>
        <v/>
      </c>
      <c r="W785" s="28">
        <f>tbl_MTG_Set[[#This Row],[Released On]]+tbl_MTG_Set[[#This Row],[Sell Window Month End]]*365.25/12</f>
        <v/>
      </c>
      <c r="X785" s="28">
        <f>AND(NOW()&gt;=tbl_MTG_Set[[#This Row],[Sell Window Start]], NOW()&lt;=tbl_MTG_Set[[#This Row],[Sell Window End]])</f>
        <v/>
      </c>
      <c r="AG785" s="23" t="n"/>
      <c r="AH785" s="23" t="n"/>
      <c r="AJ785" s="23">
        <f t="array" ref="AJ785:AJ785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785" s="23">
        <f t="array" ref="AK785:AK785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785" s="24">
        <f>_xlfn.xlookup(tbl_MTG_Set[[#This Row],[Play Booster Box Product Id]], tbl_Product[Product Id], tbl_Product[Pack Size])</f>
        <v/>
      </c>
      <c r="AM785" s="23">
        <f>(tbl_MTG_Set[[#This Row],[Play Booster Box Cost]]+v_Item_Shipping_Cost_In)/tbl_MTG_Set[[#This Row],[Play Booster Box Size]]</f>
        <v/>
      </c>
      <c r="AN785" s="23" t="n"/>
      <c r="AO785" s="23" t="n"/>
      <c r="AP785" s="23" t="n"/>
      <c r="AQ785" s="23" t="n"/>
      <c r="AT785" s="23">
        <f>tbl_MTG_Set[[#This Row],[Play Booster Sell Price CardMarket]]*tbl_MTG_Set[[#This Row],[Play Booster Expected Market Value]]/tbl_MTG_Set[[#This Row],[Play Boost Sealed Market Value]]</f>
        <v/>
      </c>
    </row>
    <row r="786" ht="15" customHeight="1" s="20">
      <c r="A786" s="19" t="n">
        <v>1014</v>
      </c>
      <c r="B786" s="19" t="inlineStr">
        <is>
          <t>Revised Edition 3ED</t>
        </is>
      </c>
      <c r="C786" s="19" t="n">
        <v>306</v>
      </c>
      <c r="D786" s="28" t="n">
        <v>34435</v>
      </c>
      <c r="F786" s="19" t="inlineStr">
        <is>
          <t>en es fr de it pt ja ko ru 汉语 漢語</t>
        </is>
      </c>
      <c r="G786" s="19" t="n">
        <v>1974</v>
      </c>
      <c r="H786" s="19">
        <f>MONTH(NOW())+12*YEAR(NOW())-MONTH(tbl_MTG_Set[[#This Row],[Released On]])-12*YEAR(tbl_MTG_Set[[#This Row],[Released On]])</f>
        <v/>
      </c>
      <c r="I786" s="19">
        <f>_xlfn.xlookup(tbl_MTG_Set[[#This Row],[Type Name]], tbl_MTG_Set_Type[Set Type], tbl_MTG_Set_Type[Index], "(Set Type not found)")</f>
        <v/>
      </c>
      <c r="J786" s="19">
        <f>_xlfn.xlookup(tbl_MTG_Set[[#This Row],[Type Name]], tbl_MTG_Set_Type[Set Type], tbl_MTG_Set_Type[Buy Window Month Start], "(Set Type not found)")</f>
        <v/>
      </c>
      <c r="K786" s="28">
        <f>tbl_MTG_Set[[#This Row],[Released On]]+tbl_MTG_Set[[#This Row],[Buy Window Month Start]]*365.25/12</f>
        <v/>
      </c>
      <c r="L786" s="19">
        <f>_xlfn.xlookup(tbl_MTG_Set[[#This Row],[Type Name]], tbl_MTG_Set_Type[Set Type], tbl_MTG_Set_Type[Buy Window Month End], "(Set Type not found)", 0, 1)</f>
        <v/>
      </c>
      <c r="M786" s="28">
        <f>tbl_MTG_Set[[#This Row],[Released On]]+tbl_MTG_Set[[#This Row],[Buy Window Month End]]*365.25/12</f>
        <v/>
      </c>
      <c r="N786" s="28">
        <f>AND(NOW()&gt;=tbl_MTG_Set[[#This Row],[Buy Window Start]], NOW()&lt;=tbl_MTG_Set[[#This Row],[Buy Window End]])</f>
        <v/>
      </c>
      <c r="O786" s="19">
        <f>_xlfn.xlookup(tbl_MTG_Set[[#This Row],[Type Name]], tbl_MTG_Set_Type[Set Type], tbl_MTG_Set_Type[Heavy Printing Window Month Start], "(Set Type not found)", 0, 1)</f>
        <v/>
      </c>
      <c r="P786" s="28">
        <f>tbl_MTG_Set[[#This Row],[Released On]]+tbl_MTG_Set[[#This Row],[Heavy Printing Window Month Start]]*365.25/12</f>
        <v/>
      </c>
      <c r="Q786" s="19">
        <f>_xlfn.xlookup(tbl_MTG_Set[[#This Row],[Type Name]], tbl_MTG_Set_Type[Set Type], tbl_MTG_Set_Type[Heavy Printing Window Month End], "(Set Type not found)", 0, 1)</f>
        <v/>
      </c>
      <c r="R786" s="28">
        <f>tbl_MTG_Set[[#This Row],[Released On]]+tbl_MTG_Set[[#This Row],[Heavy Printing Window Month End]]*365.25/12</f>
        <v/>
      </c>
      <c r="S786" s="28">
        <f>AND(NOW()&gt;=tbl_MTG_Set[[#This Row],[Heavy Printing Window Start]], NOW()&lt;=tbl_MTG_Set[[#This Row],[Heavy Printing Window End]])</f>
        <v/>
      </c>
      <c r="T786" s="19">
        <f>_xlfn.xlookup(tbl_MTG_Set[[#This Row],[Type Name]], tbl_MTG_Set_Type[Set Type], tbl_MTG_Set_Type[Sell Window Month Start], "(Set Type not found)", 0, 1)</f>
        <v/>
      </c>
      <c r="U786" s="28">
        <f>tbl_MTG_Set[[#This Row],[Released On]]+tbl_MTG_Set[[#This Row],[Sell Window Month Start]]*365.25/12</f>
        <v/>
      </c>
      <c r="V786" s="19">
        <f>_xlfn.xlookup(tbl_MTG_Set[[#This Row],[Type Name]], tbl_MTG_Set_Type[Set Type], tbl_MTG_Set_Type[Sell Window Month End], "(Set Type not found)", 0, 1)</f>
        <v/>
      </c>
      <c r="W786" s="28">
        <f>tbl_MTG_Set[[#This Row],[Released On]]+tbl_MTG_Set[[#This Row],[Sell Window Month End]]*365.25/12</f>
        <v/>
      </c>
      <c r="X786" s="28">
        <f>AND(NOW()&gt;=tbl_MTG_Set[[#This Row],[Sell Window Start]], NOW()&lt;=tbl_MTG_Set[[#This Row],[Sell Window End]])</f>
        <v/>
      </c>
      <c r="AG786" s="23" t="n"/>
      <c r="AH786" s="23" t="n"/>
      <c r="AJ786" s="23">
        <f t="array" ref="AJ786:AJ786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786" s="23">
        <f t="array" ref="AK786:AK786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786" s="24">
        <f>_xlfn.xlookup(tbl_MTG_Set[[#This Row],[Play Booster Box Product Id]], tbl_Product[Product Id], tbl_Product[Pack Size])</f>
        <v/>
      </c>
      <c r="AM786" s="23">
        <f>(tbl_MTG_Set[[#This Row],[Play Booster Box Cost]]+v_Item_Shipping_Cost_In)/tbl_MTG_Set[[#This Row],[Play Booster Box Size]]</f>
        <v/>
      </c>
      <c r="AN786" s="23" t="n"/>
      <c r="AO786" s="23" t="n"/>
      <c r="AP786" s="23" t="n"/>
      <c r="AQ786" s="23" t="n"/>
      <c r="AT786" s="23">
        <f>tbl_MTG_Set[[#This Row],[Play Booster Sell Price CardMarket]]*tbl_MTG_Set[[#This Row],[Play Booster Expected Market Value]]/tbl_MTG_Set[[#This Row],[Play Boost Sealed Market Value]]</f>
        <v/>
      </c>
    </row>
    <row r="787" ht="15" customHeight="1" s="20">
      <c r="A787" s="19" t="n">
        <v>1001</v>
      </c>
      <c r="B787" s="19" t="inlineStr">
        <is>
          <t>Rinascimento RIN</t>
        </is>
      </c>
      <c r="C787" s="19" t="n">
        <v>69</v>
      </c>
      <c r="D787" s="28" t="n">
        <v>34912</v>
      </c>
      <c r="F787" s="19" t="inlineStr">
        <is>
          <t>en es fr de it pt ja ko ru 汉语 漢語</t>
        </is>
      </c>
      <c r="G787" s="19" t="n">
        <v>1948</v>
      </c>
      <c r="H787" s="19">
        <f>MONTH(NOW())+12*YEAR(NOW())-MONTH(tbl_MTG_Set[[#This Row],[Released On]])-12*YEAR(tbl_MTG_Set[[#This Row],[Released On]])</f>
        <v/>
      </c>
      <c r="I787" s="19">
        <f>_xlfn.xlookup(tbl_MTG_Set[[#This Row],[Type Name]], tbl_MTG_Set_Type[Set Type], tbl_MTG_Set_Type[Index], "(Set Type not found)")</f>
        <v/>
      </c>
      <c r="J787" s="19">
        <f>_xlfn.xlookup(tbl_MTG_Set[[#This Row],[Type Name]], tbl_MTG_Set_Type[Set Type], tbl_MTG_Set_Type[Buy Window Month Start], "(Set Type not found)")</f>
        <v/>
      </c>
      <c r="K787" s="28">
        <f>tbl_MTG_Set[[#This Row],[Released On]]+tbl_MTG_Set[[#This Row],[Buy Window Month Start]]*365.25/12</f>
        <v/>
      </c>
      <c r="L787" s="19">
        <f>_xlfn.xlookup(tbl_MTG_Set[[#This Row],[Type Name]], tbl_MTG_Set_Type[Set Type], tbl_MTG_Set_Type[Buy Window Month End], "(Set Type not found)", 0, 1)</f>
        <v/>
      </c>
      <c r="M787" s="28">
        <f>tbl_MTG_Set[[#This Row],[Released On]]+tbl_MTG_Set[[#This Row],[Buy Window Month End]]*365.25/12</f>
        <v/>
      </c>
      <c r="N787" s="28">
        <f>AND(NOW()&gt;=tbl_MTG_Set[[#This Row],[Buy Window Start]], NOW()&lt;=tbl_MTG_Set[[#This Row],[Buy Window End]])</f>
        <v/>
      </c>
      <c r="O787" s="19">
        <f>_xlfn.xlookup(tbl_MTG_Set[[#This Row],[Type Name]], tbl_MTG_Set_Type[Set Type], tbl_MTG_Set_Type[Heavy Printing Window Month Start], "(Set Type not found)", 0, 1)</f>
        <v/>
      </c>
      <c r="P787" s="28">
        <f>tbl_MTG_Set[[#This Row],[Released On]]+tbl_MTG_Set[[#This Row],[Heavy Printing Window Month Start]]*365.25/12</f>
        <v/>
      </c>
      <c r="Q787" s="19">
        <f>_xlfn.xlookup(tbl_MTG_Set[[#This Row],[Type Name]], tbl_MTG_Set_Type[Set Type], tbl_MTG_Set_Type[Heavy Printing Window Month End], "(Set Type not found)", 0, 1)</f>
        <v/>
      </c>
      <c r="R787" s="28">
        <f>tbl_MTG_Set[[#This Row],[Released On]]+tbl_MTG_Set[[#This Row],[Heavy Printing Window Month End]]*365.25/12</f>
        <v/>
      </c>
      <c r="S787" s="28">
        <f>AND(NOW()&gt;=tbl_MTG_Set[[#This Row],[Heavy Printing Window Start]], NOW()&lt;=tbl_MTG_Set[[#This Row],[Heavy Printing Window End]])</f>
        <v/>
      </c>
      <c r="T787" s="19">
        <f>_xlfn.xlookup(tbl_MTG_Set[[#This Row],[Type Name]], tbl_MTG_Set_Type[Set Type], tbl_MTG_Set_Type[Sell Window Month Start], "(Set Type not found)", 0, 1)</f>
        <v/>
      </c>
      <c r="U787" s="28">
        <f>tbl_MTG_Set[[#This Row],[Released On]]+tbl_MTG_Set[[#This Row],[Sell Window Month Start]]*365.25/12</f>
        <v/>
      </c>
      <c r="V787" s="19">
        <f>_xlfn.xlookup(tbl_MTG_Set[[#This Row],[Type Name]], tbl_MTG_Set_Type[Set Type], tbl_MTG_Set_Type[Sell Window Month End], "(Set Type not found)", 0, 1)</f>
        <v/>
      </c>
      <c r="W787" s="28">
        <f>tbl_MTG_Set[[#This Row],[Released On]]+tbl_MTG_Set[[#This Row],[Sell Window Month End]]*365.25/12</f>
        <v/>
      </c>
      <c r="X787" s="28">
        <f>AND(NOW()&gt;=tbl_MTG_Set[[#This Row],[Sell Window Start]], NOW()&lt;=tbl_MTG_Set[[#This Row],[Sell Window End]])</f>
        <v/>
      </c>
      <c r="AG787" s="23" t="n"/>
      <c r="AH787" s="23" t="n"/>
      <c r="AJ787" s="23">
        <f t="array" ref="AJ787:AJ787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787" s="23">
        <f t="array" ref="AK787:AK787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787" s="24">
        <f>_xlfn.xlookup(tbl_MTG_Set[[#This Row],[Play Booster Box Product Id]], tbl_Product[Product Id], tbl_Product[Pack Size])</f>
        <v/>
      </c>
      <c r="AM787" s="23">
        <f>(tbl_MTG_Set[[#This Row],[Play Booster Box Cost]]+v_Item_Shipping_Cost_In)/tbl_MTG_Set[[#This Row],[Play Booster Box Size]]</f>
        <v/>
      </c>
      <c r="AN787" s="23" t="n"/>
      <c r="AO787" s="23" t="n"/>
      <c r="AP787" s="23" t="n"/>
      <c r="AQ787" s="23" t="n"/>
      <c r="AT787" s="23">
        <f>tbl_MTG_Set[[#This Row],[Play Booster Sell Price CardMarket]]*tbl_MTG_Set[[#This Row],[Play Booster Expected Market Value]]/tbl_MTG_Set[[#This Row],[Play Boost Sealed Market Value]]</f>
        <v/>
      </c>
    </row>
    <row r="788" ht="15" customHeight="1" s="20">
      <c r="A788" s="19" t="n">
        <v>761</v>
      </c>
      <c r="B788" s="19" t="inlineStr">
        <is>
          <t>Rise of the Eldrazi Promos PROE</t>
        </is>
      </c>
      <c r="C788" s="19" t="n">
        <v>4</v>
      </c>
      <c r="D788" s="28" t="n">
        <v>40291</v>
      </c>
      <c r="F788" s="19" t="inlineStr">
        <is>
          <t>en es fr de it pt ja ko ru 汉语 漢語</t>
        </is>
      </c>
      <c r="G788" s="19" t="n">
        <v>1468</v>
      </c>
      <c r="H788" s="19">
        <f>MONTH(NOW())+12*YEAR(NOW())-MONTH(tbl_MTG_Set[[#This Row],[Released On]])-12*YEAR(tbl_MTG_Set[[#This Row],[Released On]])</f>
        <v/>
      </c>
      <c r="I788" s="19">
        <f>_xlfn.xlookup(tbl_MTG_Set[[#This Row],[Type Name]], tbl_MTG_Set_Type[Set Type], tbl_MTG_Set_Type[Index], "(Set Type not found)")</f>
        <v/>
      </c>
      <c r="J788" s="19">
        <f>_xlfn.xlookup(tbl_MTG_Set[[#This Row],[Type Name]], tbl_MTG_Set_Type[Set Type], tbl_MTG_Set_Type[Buy Window Month Start], "(Set Type not found)")</f>
        <v/>
      </c>
      <c r="K788" s="28">
        <f>tbl_MTG_Set[[#This Row],[Released On]]+tbl_MTG_Set[[#This Row],[Buy Window Month Start]]*365.25/12</f>
        <v/>
      </c>
      <c r="L788" s="19">
        <f>_xlfn.xlookup(tbl_MTG_Set[[#This Row],[Type Name]], tbl_MTG_Set_Type[Set Type], tbl_MTG_Set_Type[Buy Window Month End], "(Set Type not found)", 0, 1)</f>
        <v/>
      </c>
      <c r="M788" s="28">
        <f>tbl_MTG_Set[[#This Row],[Released On]]+tbl_MTG_Set[[#This Row],[Buy Window Month End]]*365.25/12</f>
        <v/>
      </c>
      <c r="N788" s="28">
        <f>AND(NOW()&gt;=tbl_MTG_Set[[#This Row],[Buy Window Start]], NOW()&lt;=tbl_MTG_Set[[#This Row],[Buy Window End]])</f>
        <v/>
      </c>
      <c r="O788" s="19">
        <f>_xlfn.xlookup(tbl_MTG_Set[[#This Row],[Type Name]], tbl_MTG_Set_Type[Set Type], tbl_MTG_Set_Type[Heavy Printing Window Month Start], "(Set Type not found)", 0, 1)</f>
        <v/>
      </c>
      <c r="P788" s="28">
        <f>tbl_MTG_Set[[#This Row],[Released On]]+tbl_MTG_Set[[#This Row],[Heavy Printing Window Month Start]]*365.25/12</f>
        <v/>
      </c>
      <c r="Q788" s="19">
        <f>_xlfn.xlookup(tbl_MTG_Set[[#This Row],[Type Name]], tbl_MTG_Set_Type[Set Type], tbl_MTG_Set_Type[Heavy Printing Window Month End], "(Set Type not found)", 0, 1)</f>
        <v/>
      </c>
      <c r="R788" s="28">
        <f>tbl_MTG_Set[[#This Row],[Released On]]+tbl_MTG_Set[[#This Row],[Heavy Printing Window Month End]]*365.25/12</f>
        <v/>
      </c>
      <c r="S788" s="28">
        <f>AND(NOW()&gt;=tbl_MTG_Set[[#This Row],[Heavy Printing Window Start]], NOW()&lt;=tbl_MTG_Set[[#This Row],[Heavy Printing Window End]])</f>
        <v/>
      </c>
      <c r="T788" s="19">
        <f>_xlfn.xlookup(tbl_MTG_Set[[#This Row],[Type Name]], tbl_MTG_Set_Type[Set Type], tbl_MTG_Set_Type[Sell Window Month Start], "(Set Type not found)", 0, 1)</f>
        <v/>
      </c>
      <c r="U788" s="28">
        <f>tbl_MTG_Set[[#This Row],[Released On]]+tbl_MTG_Set[[#This Row],[Sell Window Month Start]]*365.25/12</f>
        <v/>
      </c>
      <c r="V788" s="19">
        <f>_xlfn.xlookup(tbl_MTG_Set[[#This Row],[Type Name]], tbl_MTG_Set_Type[Set Type], tbl_MTG_Set_Type[Sell Window Month End], "(Set Type not found)", 0, 1)</f>
        <v/>
      </c>
      <c r="W788" s="28">
        <f>tbl_MTG_Set[[#This Row],[Released On]]+tbl_MTG_Set[[#This Row],[Sell Window Month End]]*365.25/12</f>
        <v/>
      </c>
      <c r="X788" s="28">
        <f>AND(NOW()&gt;=tbl_MTG_Set[[#This Row],[Sell Window Start]], NOW()&lt;=tbl_MTG_Set[[#This Row],[Sell Window End]])</f>
        <v/>
      </c>
      <c r="AG788" s="23" t="n"/>
      <c r="AH788" s="23" t="n"/>
      <c r="AJ788" s="23">
        <f t="array" ref="AJ788:AJ788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788" s="23">
        <f t="array" ref="AK788:AK788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788" s="24">
        <f>_xlfn.xlookup(tbl_MTG_Set[[#This Row],[Play Booster Box Product Id]], tbl_Product[Product Id], tbl_Product[Pack Size])</f>
        <v/>
      </c>
      <c r="AM788" s="23">
        <f>(tbl_MTG_Set[[#This Row],[Play Booster Box Cost]]+v_Item_Shipping_Cost_In)/tbl_MTG_Set[[#This Row],[Play Booster Box Size]]</f>
        <v/>
      </c>
      <c r="AN788" s="23" t="n"/>
      <c r="AO788" s="23" t="n"/>
      <c r="AP788" s="23" t="n"/>
      <c r="AQ788" s="23" t="n"/>
      <c r="AT788" s="23">
        <f>tbl_MTG_Set[[#This Row],[Play Booster Sell Price CardMarket]]*tbl_MTG_Set[[#This Row],[Play Booster Expected Market Value]]/tbl_MTG_Set[[#This Row],[Play Boost Sealed Market Value]]</f>
        <v/>
      </c>
    </row>
    <row r="789" ht="15" customHeight="1" s="20">
      <c r="A789" s="19" t="n">
        <v>760</v>
      </c>
      <c r="B789" s="19" t="inlineStr">
        <is>
          <t>Rise of the Eldrazi ROE</t>
        </is>
      </c>
      <c r="C789" s="19" t="n">
        <v>248</v>
      </c>
      <c r="D789" s="28" t="n">
        <v>40291</v>
      </c>
      <c r="F789" s="19" t="inlineStr">
        <is>
          <t>en es fr de it pt ja ko ru 汉语 漢語</t>
        </is>
      </c>
      <c r="G789" s="19" t="n">
        <v>1466</v>
      </c>
      <c r="H789" s="19">
        <f>MONTH(NOW())+12*YEAR(NOW())-MONTH(tbl_MTG_Set[[#This Row],[Released On]])-12*YEAR(tbl_MTG_Set[[#This Row],[Released On]])</f>
        <v/>
      </c>
      <c r="I789" s="19">
        <f>_xlfn.xlookup(tbl_MTG_Set[[#This Row],[Type Name]], tbl_MTG_Set_Type[Set Type], tbl_MTG_Set_Type[Index], "(Set Type not found)")</f>
        <v/>
      </c>
      <c r="J789" s="19">
        <f>_xlfn.xlookup(tbl_MTG_Set[[#This Row],[Type Name]], tbl_MTG_Set_Type[Set Type], tbl_MTG_Set_Type[Buy Window Month Start], "(Set Type not found)")</f>
        <v/>
      </c>
      <c r="K789" s="28">
        <f>tbl_MTG_Set[[#This Row],[Released On]]+tbl_MTG_Set[[#This Row],[Buy Window Month Start]]*365.25/12</f>
        <v/>
      </c>
      <c r="L789" s="19">
        <f>_xlfn.xlookup(tbl_MTG_Set[[#This Row],[Type Name]], tbl_MTG_Set_Type[Set Type], tbl_MTG_Set_Type[Buy Window Month End], "(Set Type not found)", 0, 1)</f>
        <v/>
      </c>
      <c r="M789" s="28">
        <f>tbl_MTG_Set[[#This Row],[Released On]]+tbl_MTG_Set[[#This Row],[Buy Window Month End]]*365.25/12</f>
        <v/>
      </c>
      <c r="N789" s="28">
        <f>AND(NOW()&gt;=tbl_MTG_Set[[#This Row],[Buy Window Start]], NOW()&lt;=tbl_MTG_Set[[#This Row],[Buy Window End]])</f>
        <v/>
      </c>
      <c r="O789" s="19">
        <f>_xlfn.xlookup(tbl_MTG_Set[[#This Row],[Type Name]], tbl_MTG_Set_Type[Set Type], tbl_MTG_Set_Type[Heavy Printing Window Month Start], "(Set Type not found)", 0, 1)</f>
        <v/>
      </c>
      <c r="P789" s="28">
        <f>tbl_MTG_Set[[#This Row],[Released On]]+tbl_MTG_Set[[#This Row],[Heavy Printing Window Month Start]]*365.25/12</f>
        <v/>
      </c>
      <c r="Q789" s="19">
        <f>_xlfn.xlookup(tbl_MTG_Set[[#This Row],[Type Name]], tbl_MTG_Set_Type[Set Type], tbl_MTG_Set_Type[Heavy Printing Window Month End], "(Set Type not found)", 0, 1)</f>
        <v/>
      </c>
      <c r="R789" s="28">
        <f>tbl_MTG_Set[[#This Row],[Released On]]+tbl_MTG_Set[[#This Row],[Heavy Printing Window Month End]]*365.25/12</f>
        <v/>
      </c>
      <c r="S789" s="28">
        <f>AND(NOW()&gt;=tbl_MTG_Set[[#This Row],[Heavy Printing Window Start]], NOW()&lt;=tbl_MTG_Set[[#This Row],[Heavy Printing Window End]])</f>
        <v/>
      </c>
      <c r="T789" s="19">
        <f>_xlfn.xlookup(tbl_MTG_Set[[#This Row],[Type Name]], tbl_MTG_Set_Type[Set Type], tbl_MTG_Set_Type[Sell Window Month Start], "(Set Type not found)", 0, 1)</f>
        <v/>
      </c>
      <c r="U789" s="28">
        <f>tbl_MTG_Set[[#This Row],[Released On]]+tbl_MTG_Set[[#This Row],[Sell Window Month Start]]*365.25/12</f>
        <v/>
      </c>
      <c r="V789" s="19">
        <f>_xlfn.xlookup(tbl_MTG_Set[[#This Row],[Type Name]], tbl_MTG_Set_Type[Set Type], tbl_MTG_Set_Type[Sell Window Month End], "(Set Type not found)", 0, 1)</f>
        <v/>
      </c>
      <c r="W789" s="28">
        <f>tbl_MTG_Set[[#This Row],[Released On]]+tbl_MTG_Set[[#This Row],[Sell Window Month End]]*365.25/12</f>
        <v/>
      </c>
      <c r="X789" s="28">
        <f>AND(NOW()&gt;=tbl_MTG_Set[[#This Row],[Sell Window Start]], NOW()&lt;=tbl_MTG_Set[[#This Row],[Sell Window End]])</f>
        <v/>
      </c>
      <c r="AG789" s="23" t="n"/>
      <c r="AH789" s="23" t="n"/>
      <c r="AJ789" s="23">
        <f t="array" ref="AJ789:AJ789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789" s="23">
        <f t="array" ref="AK789:AK789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789" s="24">
        <f>_xlfn.xlookup(tbl_MTG_Set[[#This Row],[Play Booster Box Product Id]], tbl_Product[Product Id], tbl_Product[Pack Size])</f>
        <v/>
      </c>
      <c r="AM789" s="23">
        <f>(tbl_MTG_Set[[#This Row],[Play Booster Box Cost]]+v_Item_Shipping_Cost_In)/tbl_MTG_Set[[#This Row],[Play Booster Box Size]]</f>
        <v/>
      </c>
      <c r="AN789" s="23" t="n"/>
      <c r="AO789" s="23" t="n"/>
      <c r="AP789" s="23" t="n"/>
      <c r="AQ789" s="23" t="n"/>
      <c r="AT789" s="23">
        <f>tbl_MTG_Set[[#This Row],[Play Booster Sell Price CardMarket]]*tbl_MTG_Set[[#This Row],[Play Booster Expected Market Value]]/tbl_MTG_Set[[#This Row],[Play Boost Sealed Market Value]]</f>
        <v/>
      </c>
    </row>
    <row r="790" ht="15" customHeight="1" s="20">
      <c r="A790" s="19" t="n">
        <v>762</v>
      </c>
      <c r="B790" s="19" t="inlineStr">
        <is>
          <t>Rise of the Eldrazi Tokens TROE</t>
        </is>
      </c>
      <c r="C790" s="19" t="n">
        <v>7</v>
      </c>
      <c r="D790" s="28" t="n">
        <v>40291</v>
      </c>
      <c r="F790" s="19" t="inlineStr">
        <is>
          <t>en es fr de it pt ja ko ru 汉语 漢語</t>
        </is>
      </c>
      <c r="G790" s="19" t="n">
        <v>1470</v>
      </c>
      <c r="H790" s="19">
        <f>MONTH(NOW())+12*YEAR(NOW())-MONTH(tbl_MTG_Set[[#This Row],[Released On]])-12*YEAR(tbl_MTG_Set[[#This Row],[Released On]])</f>
        <v/>
      </c>
      <c r="I790" s="19">
        <f>_xlfn.xlookup(tbl_MTG_Set[[#This Row],[Type Name]], tbl_MTG_Set_Type[Set Type], tbl_MTG_Set_Type[Index], "(Set Type not found)")</f>
        <v/>
      </c>
      <c r="J790" s="19">
        <f>_xlfn.xlookup(tbl_MTG_Set[[#This Row],[Type Name]], tbl_MTG_Set_Type[Set Type], tbl_MTG_Set_Type[Buy Window Month Start], "(Set Type not found)")</f>
        <v/>
      </c>
      <c r="K790" s="28">
        <f>tbl_MTG_Set[[#This Row],[Released On]]+tbl_MTG_Set[[#This Row],[Buy Window Month Start]]*365.25/12</f>
        <v/>
      </c>
      <c r="L790" s="19">
        <f>_xlfn.xlookup(tbl_MTG_Set[[#This Row],[Type Name]], tbl_MTG_Set_Type[Set Type], tbl_MTG_Set_Type[Buy Window Month End], "(Set Type not found)", 0, 1)</f>
        <v/>
      </c>
      <c r="M790" s="28">
        <f>tbl_MTG_Set[[#This Row],[Released On]]+tbl_MTG_Set[[#This Row],[Buy Window Month End]]*365.25/12</f>
        <v/>
      </c>
      <c r="N790" s="28">
        <f>AND(NOW()&gt;=tbl_MTG_Set[[#This Row],[Buy Window Start]], NOW()&lt;=tbl_MTG_Set[[#This Row],[Buy Window End]])</f>
        <v/>
      </c>
      <c r="O790" s="19">
        <f>_xlfn.xlookup(tbl_MTG_Set[[#This Row],[Type Name]], tbl_MTG_Set_Type[Set Type], tbl_MTG_Set_Type[Heavy Printing Window Month Start], "(Set Type not found)", 0, 1)</f>
        <v/>
      </c>
      <c r="P790" s="28">
        <f>tbl_MTG_Set[[#This Row],[Released On]]+tbl_MTG_Set[[#This Row],[Heavy Printing Window Month Start]]*365.25/12</f>
        <v/>
      </c>
      <c r="Q790" s="19">
        <f>_xlfn.xlookup(tbl_MTG_Set[[#This Row],[Type Name]], tbl_MTG_Set_Type[Set Type], tbl_MTG_Set_Type[Heavy Printing Window Month End], "(Set Type not found)", 0, 1)</f>
        <v/>
      </c>
      <c r="R790" s="28">
        <f>tbl_MTG_Set[[#This Row],[Released On]]+tbl_MTG_Set[[#This Row],[Heavy Printing Window Month End]]*365.25/12</f>
        <v/>
      </c>
      <c r="S790" s="28">
        <f>AND(NOW()&gt;=tbl_MTG_Set[[#This Row],[Heavy Printing Window Start]], NOW()&lt;=tbl_MTG_Set[[#This Row],[Heavy Printing Window End]])</f>
        <v/>
      </c>
      <c r="T790" s="19">
        <f>_xlfn.xlookup(tbl_MTG_Set[[#This Row],[Type Name]], tbl_MTG_Set_Type[Set Type], tbl_MTG_Set_Type[Sell Window Month Start], "(Set Type not found)", 0, 1)</f>
        <v/>
      </c>
      <c r="U790" s="28">
        <f>tbl_MTG_Set[[#This Row],[Released On]]+tbl_MTG_Set[[#This Row],[Sell Window Month Start]]*365.25/12</f>
        <v/>
      </c>
      <c r="V790" s="19">
        <f>_xlfn.xlookup(tbl_MTG_Set[[#This Row],[Type Name]], tbl_MTG_Set_Type[Set Type], tbl_MTG_Set_Type[Sell Window Month End], "(Set Type not found)", 0, 1)</f>
        <v/>
      </c>
      <c r="W790" s="28">
        <f>tbl_MTG_Set[[#This Row],[Released On]]+tbl_MTG_Set[[#This Row],[Sell Window Month End]]*365.25/12</f>
        <v/>
      </c>
      <c r="X790" s="28">
        <f>AND(NOW()&gt;=tbl_MTG_Set[[#This Row],[Sell Window Start]], NOW()&lt;=tbl_MTG_Set[[#This Row],[Sell Window End]])</f>
        <v/>
      </c>
      <c r="AG790" s="23" t="n"/>
      <c r="AH790" s="23" t="n"/>
      <c r="AJ790" s="23">
        <f t="array" ref="AJ790:AJ790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790" s="23">
        <f t="array" ref="AK790:AK790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790" s="24">
        <f>_xlfn.xlookup(tbl_MTG_Set[[#This Row],[Play Booster Box Product Id]], tbl_Product[Product Id], tbl_Product[Pack Size])</f>
        <v/>
      </c>
      <c r="AM790" s="23">
        <f>(tbl_MTG_Set[[#This Row],[Play Booster Box Cost]]+v_Item_Shipping_Cost_In)/tbl_MTG_Set[[#This Row],[Play Booster Box Size]]</f>
        <v/>
      </c>
      <c r="AN790" s="23" t="n"/>
      <c r="AO790" s="23" t="n"/>
      <c r="AP790" s="23" t="n"/>
      <c r="AQ790" s="23" t="n"/>
      <c r="AT790" s="23">
        <f>tbl_MTG_Set[[#This Row],[Play Booster Sell Price CardMarket]]*tbl_MTG_Set[[#This Row],[Play Booster Expected Market Value]]/tbl_MTG_Set[[#This Row],[Play Boost Sealed Market Value]]</f>
        <v/>
      </c>
    </row>
    <row r="791" ht="15" customHeight="1" s="20">
      <c r="A791" s="19" t="n">
        <v>499</v>
      </c>
      <c r="B791" s="19" t="inlineStr">
        <is>
          <t>Rivals of Ixalan Promos PRIX</t>
        </is>
      </c>
      <c r="C791" s="19" t="n">
        <v>98</v>
      </c>
      <c r="D791" s="28" t="n">
        <v>43119</v>
      </c>
      <c r="E791" s="19" t="inlineStr">
        <is>
          <t>Standard Expansion</t>
        </is>
      </c>
      <c r="F791" s="19" t="inlineStr">
        <is>
          <t>en es fr de it pt ja ko ru 汉语 漢語</t>
        </is>
      </c>
      <c r="G791" s="19" t="n">
        <v>944</v>
      </c>
      <c r="H791" s="19">
        <f>MONTH(NOW())+12*YEAR(NOW())-MONTH(tbl_MTG_Set[[#This Row],[Released On]])-12*YEAR(tbl_MTG_Set[[#This Row],[Released On]])</f>
        <v/>
      </c>
      <c r="I791" s="19">
        <f>_xlfn.xlookup(tbl_MTG_Set[[#This Row],[Type Name]], tbl_MTG_Set_Type[Set Type], tbl_MTG_Set_Type[Index], "(Set Type not found)")</f>
        <v/>
      </c>
      <c r="J791" s="19">
        <f>_xlfn.xlookup(tbl_MTG_Set[[#This Row],[Type Name]], tbl_MTG_Set_Type[Set Type], tbl_MTG_Set_Type[Buy Window Month Start], "(Set Type not found)")</f>
        <v/>
      </c>
      <c r="K791" s="28">
        <f>tbl_MTG_Set[[#This Row],[Released On]]+tbl_MTG_Set[[#This Row],[Buy Window Month Start]]*365.25/12</f>
        <v/>
      </c>
      <c r="L791" s="19">
        <f>_xlfn.xlookup(tbl_MTG_Set[[#This Row],[Type Name]], tbl_MTG_Set_Type[Set Type], tbl_MTG_Set_Type[Buy Window Month End], "(Set Type not found)", 0, 1)</f>
        <v/>
      </c>
      <c r="M791" s="28">
        <f>tbl_MTG_Set[[#This Row],[Released On]]+tbl_MTG_Set[[#This Row],[Buy Window Month End]]*365.25/12</f>
        <v/>
      </c>
      <c r="N791" s="28">
        <f>AND(NOW()&gt;=tbl_MTG_Set[[#This Row],[Buy Window Start]], NOW()&lt;=tbl_MTG_Set[[#This Row],[Buy Window End]])</f>
        <v/>
      </c>
      <c r="O791" s="19">
        <f>_xlfn.xlookup(tbl_MTG_Set[[#This Row],[Type Name]], tbl_MTG_Set_Type[Set Type], tbl_MTG_Set_Type[Heavy Printing Window Month Start], "(Set Type not found)", 0, 1)</f>
        <v/>
      </c>
      <c r="P791" s="28">
        <f>tbl_MTG_Set[[#This Row],[Released On]]+tbl_MTG_Set[[#This Row],[Heavy Printing Window Month Start]]*365.25/12</f>
        <v/>
      </c>
      <c r="Q791" s="19">
        <f>_xlfn.xlookup(tbl_MTG_Set[[#This Row],[Type Name]], tbl_MTG_Set_Type[Set Type], tbl_MTG_Set_Type[Heavy Printing Window Month End], "(Set Type not found)", 0, 1)</f>
        <v/>
      </c>
      <c r="R791" s="28">
        <f>tbl_MTG_Set[[#This Row],[Released On]]+tbl_MTG_Set[[#This Row],[Heavy Printing Window Month End]]*365.25/12</f>
        <v/>
      </c>
      <c r="S791" s="28">
        <f>AND(NOW()&gt;=tbl_MTG_Set[[#This Row],[Heavy Printing Window Start]], NOW()&lt;=tbl_MTG_Set[[#This Row],[Heavy Printing Window End]])</f>
        <v/>
      </c>
      <c r="T791" s="19">
        <f>_xlfn.xlookup(tbl_MTG_Set[[#This Row],[Type Name]], tbl_MTG_Set_Type[Set Type], tbl_MTG_Set_Type[Sell Window Month Start], "(Set Type not found)", 0, 1)</f>
        <v/>
      </c>
      <c r="U791" s="28">
        <f>tbl_MTG_Set[[#This Row],[Released On]]+tbl_MTG_Set[[#This Row],[Sell Window Month Start]]*365.25/12</f>
        <v/>
      </c>
      <c r="V791" s="19">
        <f>_xlfn.xlookup(tbl_MTG_Set[[#This Row],[Type Name]], tbl_MTG_Set_Type[Set Type], tbl_MTG_Set_Type[Sell Window Month End], "(Set Type not found)", 0, 1)</f>
        <v/>
      </c>
      <c r="W791" s="28">
        <f>tbl_MTG_Set[[#This Row],[Released On]]+tbl_MTG_Set[[#This Row],[Sell Window Month End]]*365.25/12</f>
        <v/>
      </c>
      <c r="X791" s="28">
        <f>AND(NOW()&gt;=tbl_MTG_Set[[#This Row],[Sell Window Start]], NOW()&lt;=tbl_MTG_Set[[#This Row],[Sell Window End]])</f>
        <v/>
      </c>
      <c r="AG791" s="23" t="n"/>
      <c r="AH791" s="23" t="n"/>
      <c r="AJ791" s="23">
        <f t="array" ref="AJ791:AJ791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791" s="23">
        <f t="array" ref="AK791:AK791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791" s="24">
        <f>_xlfn.xlookup(tbl_MTG_Set[[#This Row],[Play Booster Box Product Id]], tbl_Product[Product Id], tbl_Product[Pack Size])</f>
        <v/>
      </c>
      <c r="AM791" s="23">
        <f>(tbl_MTG_Set[[#This Row],[Play Booster Box Cost]]+v_Item_Shipping_Cost_In)/tbl_MTG_Set[[#This Row],[Play Booster Box Size]]</f>
        <v/>
      </c>
      <c r="AN791" s="23" t="n"/>
      <c r="AO791" s="23" t="n"/>
      <c r="AP791" s="23" t="n"/>
      <c r="AQ791" s="23" t="n"/>
      <c r="AT791" s="23">
        <f>tbl_MTG_Set[[#This Row],[Play Booster Sell Price CardMarket]]*tbl_MTG_Set[[#This Row],[Play Booster Expected Market Value]]/tbl_MTG_Set[[#This Row],[Play Boost Sealed Market Value]]</f>
        <v/>
      </c>
    </row>
    <row r="792" ht="15" customHeight="1" s="20">
      <c r="A792" s="19" t="n">
        <v>498</v>
      </c>
      <c r="B792" s="19" t="inlineStr">
        <is>
          <t>Rivals of Ixalan RIX</t>
        </is>
      </c>
      <c r="C792" s="19" t="n">
        <v>205</v>
      </c>
      <c r="D792" s="28" t="n">
        <v>43119</v>
      </c>
      <c r="E792" s="19" t="inlineStr">
        <is>
          <t>Standard Expansion</t>
        </is>
      </c>
      <c r="F792" s="19" t="inlineStr">
        <is>
          <t>en es fr de it pt ja ko ru 汉语 漢語</t>
        </is>
      </c>
      <c r="G792" s="19" t="n">
        <v>942</v>
      </c>
      <c r="H792" s="19">
        <f>MONTH(NOW())+12*YEAR(NOW())-MONTH(tbl_MTG_Set[[#This Row],[Released On]])-12*YEAR(tbl_MTG_Set[[#This Row],[Released On]])</f>
        <v/>
      </c>
      <c r="I792" s="19">
        <f>_xlfn.xlookup(tbl_MTG_Set[[#This Row],[Type Name]], tbl_MTG_Set_Type[Set Type], tbl_MTG_Set_Type[Index], "(Set Type not found)")</f>
        <v/>
      </c>
      <c r="J792" s="19">
        <f>_xlfn.xlookup(tbl_MTG_Set[[#This Row],[Type Name]], tbl_MTG_Set_Type[Set Type], tbl_MTG_Set_Type[Buy Window Month Start], "(Set Type not found)")</f>
        <v/>
      </c>
      <c r="K792" s="28">
        <f>tbl_MTG_Set[[#This Row],[Released On]]+tbl_MTG_Set[[#This Row],[Buy Window Month Start]]*365.25/12</f>
        <v/>
      </c>
      <c r="L792" s="19">
        <f>_xlfn.xlookup(tbl_MTG_Set[[#This Row],[Type Name]], tbl_MTG_Set_Type[Set Type], tbl_MTG_Set_Type[Buy Window Month End], "(Set Type not found)", 0, 1)</f>
        <v/>
      </c>
      <c r="M792" s="28">
        <f>tbl_MTG_Set[[#This Row],[Released On]]+tbl_MTG_Set[[#This Row],[Buy Window Month End]]*365.25/12</f>
        <v/>
      </c>
      <c r="N792" s="28">
        <f>AND(NOW()&gt;=tbl_MTG_Set[[#This Row],[Buy Window Start]], NOW()&lt;=tbl_MTG_Set[[#This Row],[Buy Window End]])</f>
        <v/>
      </c>
      <c r="O792" s="19">
        <f>_xlfn.xlookup(tbl_MTG_Set[[#This Row],[Type Name]], tbl_MTG_Set_Type[Set Type], tbl_MTG_Set_Type[Heavy Printing Window Month Start], "(Set Type not found)", 0, 1)</f>
        <v/>
      </c>
      <c r="P792" s="28">
        <f>tbl_MTG_Set[[#This Row],[Released On]]+tbl_MTG_Set[[#This Row],[Heavy Printing Window Month Start]]*365.25/12</f>
        <v/>
      </c>
      <c r="Q792" s="19">
        <f>_xlfn.xlookup(tbl_MTG_Set[[#This Row],[Type Name]], tbl_MTG_Set_Type[Set Type], tbl_MTG_Set_Type[Heavy Printing Window Month End], "(Set Type not found)", 0, 1)</f>
        <v/>
      </c>
      <c r="R792" s="28">
        <f>tbl_MTG_Set[[#This Row],[Released On]]+tbl_MTG_Set[[#This Row],[Heavy Printing Window Month End]]*365.25/12</f>
        <v/>
      </c>
      <c r="S792" s="28">
        <f>AND(NOW()&gt;=tbl_MTG_Set[[#This Row],[Heavy Printing Window Start]], NOW()&lt;=tbl_MTG_Set[[#This Row],[Heavy Printing Window End]])</f>
        <v/>
      </c>
      <c r="T792" s="19">
        <f>_xlfn.xlookup(tbl_MTG_Set[[#This Row],[Type Name]], tbl_MTG_Set_Type[Set Type], tbl_MTG_Set_Type[Sell Window Month Start], "(Set Type not found)", 0, 1)</f>
        <v/>
      </c>
      <c r="U792" s="28">
        <f>tbl_MTG_Set[[#This Row],[Released On]]+tbl_MTG_Set[[#This Row],[Sell Window Month Start]]*365.25/12</f>
        <v/>
      </c>
      <c r="V792" s="19">
        <f>_xlfn.xlookup(tbl_MTG_Set[[#This Row],[Type Name]], tbl_MTG_Set_Type[Set Type], tbl_MTG_Set_Type[Sell Window Month End], "(Set Type not found)", 0, 1)</f>
        <v/>
      </c>
      <c r="W792" s="28">
        <f>tbl_MTG_Set[[#This Row],[Released On]]+tbl_MTG_Set[[#This Row],[Sell Window Month End]]*365.25/12</f>
        <v/>
      </c>
      <c r="X792" s="28">
        <f>AND(NOW()&gt;=tbl_MTG_Set[[#This Row],[Sell Window Start]], NOW()&lt;=tbl_MTG_Set[[#This Row],[Sell Window End]])</f>
        <v/>
      </c>
      <c r="AG792" s="23" t="n"/>
      <c r="AH792" s="23" t="n"/>
      <c r="AJ792" s="23">
        <f t="array" ref="AJ792:AJ792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792" s="23">
        <f t="array" ref="AK792:AK792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792" s="24">
        <f>_xlfn.xlookup(tbl_MTG_Set[[#This Row],[Play Booster Box Product Id]], tbl_Product[Product Id], tbl_Product[Pack Size])</f>
        <v/>
      </c>
      <c r="AM792" s="23">
        <f>(tbl_MTG_Set[[#This Row],[Play Booster Box Cost]]+v_Item_Shipping_Cost_In)/tbl_MTG_Set[[#This Row],[Play Booster Box Size]]</f>
        <v/>
      </c>
      <c r="AN792" s="23" t="n"/>
      <c r="AO792" s="23" t="n"/>
      <c r="AP792" s="23" t="n"/>
      <c r="AQ792" s="23" t="n"/>
      <c r="AT792" s="23">
        <f>tbl_MTG_Set[[#This Row],[Play Booster Sell Price CardMarket]]*tbl_MTG_Set[[#This Row],[Play Booster Expected Market Value]]/tbl_MTG_Set[[#This Row],[Play Boost Sealed Market Value]]</f>
        <v/>
      </c>
    </row>
    <row r="793" ht="15" customHeight="1" s="20">
      <c r="A793" s="19" t="n">
        <v>500</v>
      </c>
      <c r="B793" s="19" t="inlineStr">
        <is>
          <t>Rivals of Ixalan Tokens TRIX</t>
        </is>
      </c>
      <c r="C793" s="19" t="n">
        <v>7</v>
      </c>
      <c r="D793" s="28" t="n">
        <v>43119</v>
      </c>
      <c r="E793" s="19" t="inlineStr">
        <is>
          <t>Standard Expansion</t>
        </is>
      </c>
      <c r="F793" s="19" t="inlineStr">
        <is>
          <t>en es fr de it pt ja ko ru 汉语 漢語</t>
        </is>
      </c>
      <c r="G793" s="19" t="n">
        <v>946</v>
      </c>
      <c r="H793" s="19">
        <f>MONTH(NOW())+12*YEAR(NOW())-MONTH(tbl_MTG_Set[[#This Row],[Released On]])-12*YEAR(tbl_MTG_Set[[#This Row],[Released On]])</f>
        <v/>
      </c>
      <c r="I793" s="19">
        <f>_xlfn.xlookup(tbl_MTG_Set[[#This Row],[Type Name]], tbl_MTG_Set_Type[Set Type], tbl_MTG_Set_Type[Index], "(Set Type not found)")</f>
        <v/>
      </c>
      <c r="J793" s="19">
        <f>_xlfn.xlookup(tbl_MTG_Set[[#This Row],[Type Name]], tbl_MTG_Set_Type[Set Type], tbl_MTG_Set_Type[Buy Window Month Start], "(Set Type not found)")</f>
        <v/>
      </c>
      <c r="K793" s="28">
        <f>tbl_MTG_Set[[#This Row],[Released On]]+tbl_MTG_Set[[#This Row],[Buy Window Month Start]]*365.25/12</f>
        <v/>
      </c>
      <c r="L793" s="19">
        <f>_xlfn.xlookup(tbl_MTG_Set[[#This Row],[Type Name]], tbl_MTG_Set_Type[Set Type], tbl_MTG_Set_Type[Buy Window Month End], "(Set Type not found)", 0, 1)</f>
        <v/>
      </c>
      <c r="M793" s="28">
        <f>tbl_MTG_Set[[#This Row],[Released On]]+tbl_MTG_Set[[#This Row],[Buy Window Month End]]*365.25/12</f>
        <v/>
      </c>
      <c r="N793" s="28">
        <f>AND(NOW()&gt;=tbl_MTG_Set[[#This Row],[Buy Window Start]], NOW()&lt;=tbl_MTG_Set[[#This Row],[Buy Window End]])</f>
        <v/>
      </c>
      <c r="O793" s="19">
        <f>_xlfn.xlookup(tbl_MTG_Set[[#This Row],[Type Name]], tbl_MTG_Set_Type[Set Type], tbl_MTG_Set_Type[Heavy Printing Window Month Start], "(Set Type not found)", 0, 1)</f>
        <v/>
      </c>
      <c r="P793" s="28">
        <f>tbl_MTG_Set[[#This Row],[Released On]]+tbl_MTG_Set[[#This Row],[Heavy Printing Window Month Start]]*365.25/12</f>
        <v/>
      </c>
      <c r="Q793" s="19">
        <f>_xlfn.xlookup(tbl_MTG_Set[[#This Row],[Type Name]], tbl_MTG_Set_Type[Set Type], tbl_MTG_Set_Type[Heavy Printing Window Month End], "(Set Type not found)", 0, 1)</f>
        <v/>
      </c>
      <c r="R793" s="28">
        <f>tbl_MTG_Set[[#This Row],[Released On]]+tbl_MTG_Set[[#This Row],[Heavy Printing Window Month End]]*365.25/12</f>
        <v/>
      </c>
      <c r="S793" s="28">
        <f>AND(NOW()&gt;=tbl_MTG_Set[[#This Row],[Heavy Printing Window Start]], NOW()&lt;=tbl_MTG_Set[[#This Row],[Heavy Printing Window End]])</f>
        <v/>
      </c>
      <c r="T793" s="19">
        <f>_xlfn.xlookup(tbl_MTG_Set[[#This Row],[Type Name]], tbl_MTG_Set_Type[Set Type], tbl_MTG_Set_Type[Sell Window Month Start], "(Set Type not found)", 0, 1)</f>
        <v/>
      </c>
      <c r="U793" s="28">
        <f>tbl_MTG_Set[[#This Row],[Released On]]+tbl_MTG_Set[[#This Row],[Sell Window Month Start]]*365.25/12</f>
        <v/>
      </c>
      <c r="V793" s="19">
        <f>_xlfn.xlookup(tbl_MTG_Set[[#This Row],[Type Name]], tbl_MTG_Set_Type[Set Type], tbl_MTG_Set_Type[Sell Window Month End], "(Set Type not found)", 0, 1)</f>
        <v/>
      </c>
      <c r="W793" s="28">
        <f>tbl_MTG_Set[[#This Row],[Released On]]+tbl_MTG_Set[[#This Row],[Sell Window Month End]]*365.25/12</f>
        <v/>
      </c>
      <c r="X793" s="28">
        <f>AND(NOW()&gt;=tbl_MTG_Set[[#This Row],[Sell Window Start]], NOW()&lt;=tbl_MTG_Set[[#This Row],[Sell Window End]])</f>
        <v/>
      </c>
      <c r="AG793" s="23" t="n"/>
      <c r="AH793" s="23" t="n"/>
      <c r="AJ793" s="23">
        <f t="array" ref="AJ793:AJ793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793" s="23">
        <f t="array" ref="AK793:AK793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793" s="24">
        <f>_xlfn.xlookup(tbl_MTG_Set[[#This Row],[Play Booster Box Product Id]], tbl_Product[Product Id], tbl_Product[Pack Size])</f>
        <v/>
      </c>
      <c r="AM793" s="23">
        <f>(tbl_MTG_Set[[#This Row],[Play Booster Box Cost]]+v_Item_Shipping_Cost_In)/tbl_MTG_Set[[#This Row],[Play Booster Box Size]]</f>
        <v/>
      </c>
      <c r="AN793" s="23" t="n"/>
      <c r="AO793" s="23" t="n"/>
      <c r="AP793" s="23" t="n"/>
      <c r="AQ793" s="23" t="n"/>
      <c r="AT793" s="23">
        <f>tbl_MTG_Set[[#This Row],[Play Booster Sell Price CardMarket]]*tbl_MTG_Set[[#This Row],[Play Booster Expected Market Value]]/tbl_MTG_Set[[#This Row],[Play Boost Sealed Market Value]]</f>
        <v/>
      </c>
    </row>
    <row r="794" ht="15" customHeight="1" s="20">
      <c r="A794" s="19" t="n">
        <v>995</v>
      </c>
      <c r="B794" s="19" t="inlineStr">
        <is>
          <t>Rivals Quick Start Set RQS</t>
        </is>
      </c>
      <c r="C794" s="19" t="n">
        <v>65</v>
      </c>
      <c r="D794" s="28" t="n">
        <v>35247</v>
      </c>
      <c r="F794" s="19" t="inlineStr">
        <is>
          <t>en es fr de it pt ja ko ru 汉语 漢語</t>
        </is>
      </c>
      <c r="G794" s="19" t="n">
        <v>1936</v>
      </c>
      <c r="H794" s="19">
        <f>MONTH(NOW())+12*YEAR(NOW())-MONTH(tbl_MTG_Set[[#This Row],[Released On]])-12*YEAR(tbl_MTG_Set[[#This Row],[Released On]])</f>
        <v/>
      </c>
      <c r="I794" s="19">
        <f>_xlfn.xlookup(tbl_MTG_Set[[#This Row],[Type Name]], tbl_MTG_Set_Type[Set Type], tbl_MTG_Set_Type[Index], "(Set Type not found)")</f>
        <v/>
      </c>
      <c r="J794" s="19">
        <f>_xlfn.xlookup(tbl_MTG_Set[[#This Row],[Type Name]], tbl_MTG_Set_Type[Set Type], tbl_MTG_Set_Type[Buy Window Month Start], "(Set Type not found)")</f>
        <v/>
      </c>
      <c r="K794" s="28">
        <f>tbl_MTG_Set[[#This Row],[Released On]]+tbl_MTG_Set[[#This Row],[Buy Window Month Start]]*365.25/12</f>
        <v/>
      </c>
      <c r="L794" s="19">
        <f>_xlfn.xlookup(tbl_MTG_Set[[#This Row],[Type Name]], tbl_MTG_Set_Type[Set Type], tbl_MTG_Set_Type[Buy Window Month End], "(Set Type not found)", 0, 1)</f>
        <v/>
      </c>
      <c r="M794" s="28">
        <f>tbl_MTG_Set[[#This Row],[Released On]]+tbl_MTG_Set[[#This Row],[Buy Window Month End]]*365.25/12</f>
        <v/>
      </c>
      <c r="N794" s="28">
        <f>AND(NOW()&gt;=tbl_MTG_Set[[#This Row],[Buy Window Start]], NOW()&lt;=tbl_MTG_Set[[#This Row],[Buy Window End]])</f>
        <v/>
      </c>
      <c r="O794" s="19">
        <f>_xlfn.xlookup(tbl_MTG_Set[[#This Row],[Type Name]], tbl_MTG_Set_Type[Set Type], tbl_MTG_Set_Type[Heavy Printing Window Month Start], "(Set Type not found)", 0, 1)</f>
        <v/>
      </c>
      <c r="P794" s="28">
        <f>tbl_MTG_Set[[#This Row],[Released On]]+tbl_MTG_Set[[#This Row],[Heavy Printing Window Month Start]]*365.25/12</f>
        <v/>
      </c>
      <c r="Q794" s="19">
        <f>_xlfn.xlookup(tbl_MTG_Set[[#This Row],[Type Name]], tbl_MTG_Set_Type[Set Type], tbl_MTG_Set_Type[Heavy Printing Window Month End], "(Set Type not found)", 0, 1)</f>
        <v/>
      </c>
      <c r="R794" s="28">
        <f>tbl_MTG_Set[[#This Row],[Released On]]+tbl_MTG_Set[[#This Row],[Heavy Printing Window Month End]]*365.25/12</f>
        <v/>
      </c>
      <c r="S794" s="28">
        <f>AND(NOW()&gt;=tbl_MTG_Set[[#This Row],[Heavy Printing Window Start]], NOW()&lt;=tbl_MTG_Set[[#This Row],[Heavy Printing Window End]])</f>
        <v/>
      </c>
      <c r="T794" s="19">
        <f>_xlfn.xlookup(tbl_MTG_Set[[#This Row],[Type Name]], tbl_MTG_Set_Type[Set Type], tbl_MTG_Set_Type[Sell Window Month Start], "(Set Type not found)", 0, 1)</f>
        <v/>
      </c>
      <c r="U794" s="28">
        <f>tbl_MTG_Set[[#This Row],[Released On]]+tbl_MTG_Set[[#This Row],[Sell Window Month Start]]*365.25/12</f>
        <v/>
      </c>
      <c r="V794" s="19">
        <f>_xlfn.xlookup(tbl_MTG_Set[[#This Row],[Type Name]], tbl_MTG_Set_Type[Set Type], tbl_MTG_Set_Type[Sell Window Month End], "(Set Type not found)", 0, 1)</f>
        <v/>
      </c>
      <c r="W794" s="28">
        <f>tbl_MTG_Set[[#This Row],[Released On]]+tbl_MTG_Set[[#This Row],[Sell Window Month End]]*365.25/12</f>
        <v/>
      </c>
      <c r="X794" s="28">
        <f>AND(NOW()&gt;=tbl_MTG_Set[[#This Row],[Sell Window Start]], NOW()&lt;=tbl_MTG_Set[[#This Row],[Sell Window End]])</f>
        <v/>
      </c>
      <c r="AG794" s="23" t="n"/>
      <c r="AH794" s="23" t="n"/>
      <c r="AJ794" s="23">
        <f t="array" ref="AJ794:AJ794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794" s="23">
        <f t="array" ref="AK794:AK794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794" s="24">
        <f>_xlfn.xlookup(tbl_MTG_Set[[#This Row],[Play Booster Box Product Id]], tbl_Product[Product Id], tbl_Product[Pack Size])</f>
        <v/>
      </c>
      <c r="AM794" s="23">
        <f>(tbl_MTG_Set[[#This Row],[Play Booster Box Cost]]+v_Item_Shipping_Cost_In)/tbl_MTG_Set[[#This Row],[Play Booster Box Size]]</f>
        <v/>
      </c>
      <c r="AN794" s="23" t="n"/>
      <c r="AO794" s="23" t="n"/>
      <c r="AP794" s="23" t="n"/>
      <c r="AQ794" s="23" t="n"/>
      <c r="AT794" s="23">
        <f>tbl_MTG_Set[[#This Row],[Play Booster Sell Price CardMarket]]*tbl_MTG_Set[[#This Row],[Play Booster Expected Market Value]]/tbl_MTG_Set[[#This Row],[Play Boost Sealed Market Value]]</f>
        <v/>
      </c>
    </row>
    <row r="795" ht="15" customHeight="1" s="20">
      <c r="A795" s="19" t="n">
        <v>446</v>
      </c>
      <c r="B795" s="19" t="inlineStr">
        <is>
          <t>RNA Guild Kit GK2</t>
        </is>
      </c>
      <c r="C795" s="19" t="n">
        <v>133</v>
      </c>
      <c r="D795" s="28" t="n">
        <v>43511</v>
      </c>
      <c r="F795" s="19" t="inlineStr">
        <is>
          <t>en es fr de it pt ja ko ru 汉语 漢語</t>
        </is>
      </c>
      <c r="G795" s="19" t="n">
        <v>838</v>
      </c>
      <c r="H795" s="19">
        <f>MONTH(NOW())+12*YEAR(NOW())-MONTH(tbl_MTG_Set[[#This Row],[Released On]])-12*YEAR(tbl_MTG_Set[[#This Row],[Released On]])</f>
        <v/>
      </c>
      <c r="I795" s="19">
        <f>_xlfn.xlookup(tbl_MTG_Set[[#This Row],[Type Name]], tbl_MTG_Set_Type[Set Type], tbl_MTG_Set_Type[Index], "(Set Type not found)")</f>
        <v/>
      </c>
      <c r="J795" s="19">
        <f>_xlfn.xlookup(tbl_MTG_Set[[#This Row],[Type Name]], tbl_MTG_Set_Type[Set Type], tbl_MTG_Set_Type[Buy Window Month Start], "(Set Type not found)")</f>
        <v/>
      </c>
      <c r="K795" s="28">
        <f>tbl_MTG_Set[[#This Row],[Released On]]+tbl_MTG_Set[[#This Row],[Buy Window Month Start]]*365.25/12</f>
        <v/>
      </c>
      <c r="L795" s="19">
        <f>_xlfn.xlookup(tbl_MTG_Set[[#This Row],[Type Name]], tbl_MTG_Set_Type[Set Type], tbl_MTG_Set_Type[Buy Window Month End], "(Set Type not found)", 0, 1)</f>
        <v/>
      </c>
      <c r="M795" s="28">
        <f>tbl_MTG_Set[[#This Row],[Released On]]+tbl_MTG_Set[[#This Row],[Buy Window Month End]]*365.25/12</f>
        <v/>
      </c>
      <c r="N795" s="28">
        <f>AND(NOW()&gt;=tbl_MTG_Set[[#This Row],[Buy Window Start]], NOW()&lt;=tbl_MTG_Set[[#This Row],[Buy Window End]])</f>
        <v/>
      </c>
      <c r="O795" s="19">
        <f>_xlfn.xlookup(tbl_MTG_Set[[#This Row],[Type Name]], tbl_MTG_Set_Type[Set Type], tbl_MTG_Set_Type[Heavy Printing Window Month Start], "(Set Type not found)", 0, 1)</f>
        <v/>
      </c>
      <c r="P795" s="28">
        <f>tbl_MTG_Set[[#This Row],[Released On]]+tbl_MTG_Set[[#This Row],[Heavy Printing Window Month Start]]*365.25/12</f>
        <v/>
      </c>
      <c r="Q795" s="19">
        <f>_xlfn.xlookup(tbl_MTG_Set[[#This Row],[Type Name]], tbl_MTG_Set_Type[Set Type], tbl_MTG_Set_Type[Heavy Printing Window Month End], "(Set Type not found)", 0, 1)</f>
        <v/>
      </c>
      <c r="R795" s="28">
        <f>tbl_MTG_Set[[#This Row],[Released On]]+tbl_MTG_Set[[#This Row],[Heavy Printing Window Month End]]*365.25/12</f>
        <v/>
      </c>
      <c r="S795" s="28">
        <f>AND(NOW()&gt;=tbl_MTG_Set[[#This Row],[Heavy Printing Window Start]], NOW()&lt;=tbl_MTG_Set[[#This Row],[Heavy Printing Window End]])</f>
        <v/>
      </c>
      <c r="T795" s="19">
        <f>_xlfn.xlookup(tbl_MTG_Set[[#This Row],[Type Name]], tbl_MTG_Set_Type[Set Type], tbl_MTG_Set_Type[Sell Window Month Start], "(Set Type not found)", 0, 1)</f>
        <v/>
      </c>
      <c r="U795" s="28">
        <f>tbl_MTG_Set[[#This Row],[Released On]]+tbl_MTG_Set[[#This Row],[Sell Window Month Start]]*365.25/12</f>
        <v/>
      </c>
      <c r="V795" s="19">
        <f>_xlfn.xlookup(tbl_MTG_Set[[#This Row],[Type Name]], tbl_MTG_Set_Type[Set Type], tbl_MTG_Set_Type[Sell Window Month End], "(Set Type not found)", 0, 1)</f>
        <v/>
      </c>
      <c r="W795" s="28">
        <f>tbl_MTG_Set[[#This Row],[Released On]]+tbl_MTG_Set[[#This Row],[Sell Window Month End]]*365.25/12</f>
        <v/>
      </c>
      <c r="X795" s="28">
        <f>AND(NOW()&gt;=tbl_MTG_Set[[#This Row],[Sell Window Start]], NOW()&lt;=tbl_MTG_Set[[#This Row],[Sell Window End]])</f>
        <v/>
      </c>
      <c r="AG795" s="23" t="n"/>
      <c r="AH795" s="23" t="n"/>
      <c r="AJ795" s="23">
        <f t="array" ref="AJ795:AJ795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795" s="23">
        <f t="array" ref="AK795:AK795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795" s="24">
        <f>_xlfn.xlookup(tbl_MTG_Set[[#This Row],[Play Booster Box Product Id]], tbl_Product[Product Id], tbl_Product[Pack Size])</f>
        <v/>
      </c>
      <c r="AM795" s="23">
        <f>(tbl_MTG_Set[[#This Row],[Play Booster Box Cost]]+v_Item_Shipping_Cost_In)/tbl_MTG_Set[[#This Row],[Play Booster Box Size]]</f>
        <v/>
      </c>
      <c r="AN795" s="23" t="n"/>
      <c r="AO795" s="23" t="n"/>
      <c r="AP795" s="23" t="n"/>
      <c r="AQ795" s="23" t="n"/>
      <c r="AT795" s="23">
        <f>tbl_MTG_Set[[#This Row],[Play Booster Sell Price CardMarket]]*tbl_MTG_Set[[#This Row],[Play Booster Expected Market Value]]/tbl_MTG_Set[[#This Row],[Play Boost Sealed Market Value]]</f>
        <v/>
      </c>
    </row>
    <row r="796" ht="15" customHeight="1" s="20">
      <c r="A796" s="19" t="n">
        <v>447</v>
      </c>
      <c r="B796" s="19" t="inlineStr">
        <is>
          <t>RNA Guild Kit Tokens TGK2</t>
        </is>
      </c>
      <c r="C796" s="19" t="n">
        <v>9</v>
      </c>
      <c r="D796" s="28" t="n">
        <v>43511</v>
      </c>
      <c r="F796" s="19" t="inlineStr">
        <is>
          <t>en es fr de it pt ja ko ru 汉语 漢語</t>
        </is>
      </c>
      <c r="G796" s="19" t="n">
        <v>840</v>
      </c>
      <c r="H796" s="19">
        <f>MONTH(NOW())+12*YEAR(NOW())-MONTH(tbl_MTG_Set[[#This Row],[Released On]])-12*YEAR(tbl_MTG_Set[[#This Row],[Released On]])</f>
        <v/>
      </c>
      <c r="I796" s="19">
        <f>_xlfn.xlookup(tbl_MTG_Set[[#This Row],[Type Name]], tbl_MTG_Set_Type[Set Type], tbl_MTG_Set_Type[Index], "(Set Type not found)")</f>
        <v/>
      </c>
      <c r="J796" s="19">
        <f>_xlfn.xlookup(tbl_MTG_Set[[#This Row],[Type Name]], tbl_MTG_Set_Type[Set Type], tbl_MTG_Set_Type[Buy Window Month Start], "(Set Type not found)")</f>
        <v/>
      </c>
      <c r="K796" s="28">
        <f>tbl_MTG_Set[[#This Row],[Released On]]+tbl_MTG_Set[[#This Row],[Buy Window Month Start]]*365.25/12</f>
        <v/>
      </c>
      <c r="L796" s="19">
        <f>_xlfn.xlookup(tbl_MTG_Set[[#This Row],[Type Name]], tbl_MTG_Set_Type[Set Type], tbl_MTG_Set_Type[Buy Window Month End], "(Set Type not found)", 0, 1)</f>
        <v/>
      </c>
      <c r="M796" s="28">
        <f>tbl_MTG_Set[[#This Row],[Released On]]+tbl_MTG_Set[[#This Row],[Buy Window Month End]]*365.25/12</f>
        <v/>
      </c>
      <c r="N796" s="28">
        <f>AND(NOW()&gt;=tbl_MTG_Set[[#This Row],[Buy Window Start]], NOW()&lt;=tbl_MTG_Set[[#This Row],[Buy Window End]])</f>
        <v/>
      </c>
      <c r="O796" s="19">
        <f>_xlfn.xlookup(tbl_MTG_Set[[#This Row],[Type Name]], tbl_MTG_Set_Type[Set Type], tbl_MTG_Set_Type[Heavy Printing Window Month Start], "(Set Type not found)", 0, 1)</f>
        <v/>
      </c>
      <c r="P796" s="28">
        <f>tbl_MTG_Set[[#This Row],[Released On]]+tbl_MTG_Set[[#This Row],[Heavy Printing Window Month Start]]*365.25/12</f>
        <v/>
      </c>
      <c r="Q796" s="19">
        <f>_xlfn.xlookup(tbl_MTG_Set[[#This Row],[Type Name]], tbl_MTG_Set_Type[Set Type], tbl_MTG_Set_Type[Heavy Printing Window Month End], "(Set Type not found)", 0, 1)</f>
        <v/>
      </c>
      <c r="R796" s="28">
        <f>tbl_MTG_Set[[#This Row],[Released On]]+tbl_MTG_Set[[#This Row],[Heavy Printing Window Month End]]*365.25/12</f>
        <v/>
      </c>
      <c r="S796" s="28">
        <f>AND(NOW()&gt;=tbl_MTG_Set[[#This Row],[Heavy Printing Window Start]], NOW()&lt;=tbl_MTG_Set[[#This Row],[Heavy Printing Window End]])</f>
        <v/>
      </c>
      <c r="T796" s="19">
        <f>_xlfn.xlookup(tbl_MTG_Set[[#This Row],[Type Name]], tbl_MTG_Set_Type[Set Type], tbl_MTG_Set_Type[Sell Window Month Start], "(Set Type not found)", 0, 1)</f>
        <v/>
      </c>
      <c r="U796" s="28">
        <f>tbl_MTG_Set[[#This Row],[Released On]]+tbl_MTG_Set[[#This Row],[Sell Window Month Start]]*365.25/12</f>
        <v/>
      </c>
      <c r="V796" s="19">
        <f>_xlfn.xlookup(tbl_MTG_Set[[#This Row],[Type Name]], tbl_MTG_Set_Type[Set Type], tbl_MTG_Set_Type[Sell Window Month End], "(Set Type not found)", 0, 1)</f>
        <v/>
      </c>
      <c r="W796" s="28">
        <f>tbl_MTG_Set[[#This Row],[Released On]]+tbl_MTG_Set[[#This Row],[Sell Window Month End]]*365.25/12</f>
        <v/>
      </c>
      <c r="X796" s="28">
        <f>AND(NOW()&gt;=tbl_MTG_Set[[#This Row],[Sell Window Start]], NOW()&lt;=tbl_MTG_Set[[#This Row],[Sell Window End]])</f>
        <v/>
      </c>
      <c r="AG796" s="23" t="n"/>
      <c r="AH796" s="23" t="n"/>
      <c r="AJ796" s="23">
        <f t="array" ref="AJ796:AJ796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796" s="23">
        <f t="array" ref="AK796:AK796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796" s="24">
        <f>_xlfn.xlookup(tbl_MTG_Set[[#This Row],[Play Booster Box Product Id]], tbl_Product[Product Id], tbl_Product[Pack Size])</f>
        <v/>
      </c>
      <c r="AM796" s="23">
        <f>(tbl_MTG_Set[[#This Row],[Play Booster Box Cost]]+v_Item_Shipping_Cost_In)/tbl_MTG_Set[[#This Row],[Play Booster Box Size]]</f>
        <v/>
      </c>
      <c r="AN796" s="23" t="n"/>
      <c r="AO796" s="23" t="n"/>
      <c r="AP796" s="23" t="n"/>
      <c r="AQ796" s="23" t="n"/>
      <c r="AT796" s="23">
        <f>tbl_MTG_Set[[#This Row],[Play Booster Sell Price CardMarket]]*tbl_MTG_Set[[#This Row],[Play Booster Expected Market Value]]/tbl_MTG_Set[[#This Row],[Play Boost Sealed Market Value]]</f>
        <v/>
      </c>
    </row>
    <row r="797" ht="15" customHeight="1" s="20">
      <c r="A797" s="19" t="n">
        <v>451</v>
      </c>
      <c r="B797" s="19" t="inlineStr">
        <is>
          <t>RNA Ravnica Weekend PRW2</t>
        </is>
      </c>
      <c r="C797" s="19" t="n">
        <v>10</v>
      </c>
      <c r="D797" s="28" t="n">
        <v>43512</v>
      </c>
      <c r="F797" s="19" t="inlineStr">
        <is>
          <t>en es fr de it pt ja ko ru 汉语 漢語</t>
        </is>
      </c>
      <c r="G797" s="19" t="n">
        <v>848</v>
      </c>
      <c r="H797" s="19">
        <f>MONTH(NOW())+12*YEAR(NOW())-MONTH(tbl_MTG_Set[[#This Row],[Released On]])-12*YEAR(tbl_MTG_Set[[#This Row],[Released On]])</f>
        <v/>
      </c>
      <c r="I797" s="19">
        <f>_xlfn.xlookup(tbl_MTG_Set[[#This Row],[Type Name]], tbl_MTG_Set_Type[Set Type], tbl_MTG_Set_Type[Index], "(Set Type not found)")</f>
        <v/>
      </c>
      <c r="J797" s="19">
        <f>_xlfn.xlookup(tbl_MTG_Set[[#This Row],[Type Name]], tbl_MTG_Set_Type[Set Type], tbl_MTG_Set_Type[Buy Window Month Start], "(Set Type not found)")</f>
        <v/>
      </c>
      <c r="K797" s="28">
        <f>tbl_MTG_Set[[#This Row],[Released On]]+tbl_MTG_Set[[#This Row],[Buy Window Month Start]]*365.25/12</f>
        <v/>
      </c>
      <c r="L797" s="19">
        <f>_xlfn.xlookup(tbl_MTG_Set[[#This Row],[Type Name]], tbl_MTG_Set_Type[Set Type], tbl_MTG_Set_Type[Buy Window Month End], "(Set Type not found)", 0, 1)</f>
        <v/>
      </c>
      <c r="M797" s="28">
        <f>tbl_MTG_Set[[#This Row],[Released On]]+tbl_MTG_Set[[#This Row],[Buy Window Month End]]*365.25/12</f>
        <v/>
      </c>
      <c r="N797" s="28">
        <f>AND(NOW()&gt;=tbl_MTG_Set[[#This Row],[Buy Window Start]], NOW()&lt;=tbl_MTG_Set[[#This Row],[Buy Window End]])</f>
        <v/>
      </c>
      <c r="O797" s="19">
        <f>_xlfn.xlookup(tbl_MTG_Set[[#This Row],[Type Name]], tbl_MTG_Set_Type[Set Type], tbl_MTG_Set_Type[Heavy Printing Window Month Start], "(Set Type not found)", 0, 1)</f>
        <v/>
      </c>
      <c r="P797" s="28">
        <f>tbl_MTG_Set[[#This Row],[Released On]]+tbl_MTG_Set[[#This Row],[Heavy Printing Window Month Start]]*365.25/12</f>
        <v/>
      </c>
      <c r="Q797" s="19">
        <f>_xlfn.xlookup(tbl_MTG_Set[[#This Row],[Type Name]], tbl_MTG_Set_Type[Set Type], tbl_MTG_Set_Type[Heavy Printing Window Month End], "(Set Type not found)", 0, 1)</f>
        <v/>
      </c>
      <c r="R797" s="28">
        <f>tbl_MTG_Set[[#This Row],[Released On]]+tbl_MTG_Set[[#This Row],[Heavy Printing Window Month End]]*365.25/12</f>
        <v/>
      </c>
      <c r="S797" s="28">
        <f>AND(NOW()&gt;=tbl_MTG_Set[[#This Row],[Heavy Printing Window Start]], NOW()&lt;=tbl_MTG_Set[[#This Row],[Heavy Printing Window End]])</f>
        <v/>
      </c>
      <c r="T797" s="19">
        <f>_xlfn.xlookup(tbl_MTG_Set[[#This Row],[Type Name]], tbl_MTG_Set_Type[Set Type], tbl_MTG_Set_Type[Sell Window Month Start], "(Set Type not found)", 0, 1)</f>
        <v/>
      </c>
      <c r="U797" s="28">
        <f>tbl_MTG_Set[[#This Row],[Released On]]+tbl_MTG_Set[[#This Row],[Sell Window Month Start]]*365.25/12</f>
        <v/>
      </c>
      <c r="V797" s="19">
        <f>_xlfn.xlookup(tbl_MTG_Set[[#This Row],[Type Name]], tbl_MTG_Set_Type[Set Type], tbl_MTG_Set_Type[Sell Window Month End], "(Set Type not found)", 0, 1)</f>
        <v/>
      </c>
      <c r="W797" s="28">
        <f>tbl_MTG_Set[[#This Row],[Released On]]+tbl_MTG_Set[[#This Row],[Sell Window Month End]]*365.25/12</f>
        <v/>
      </c>
      <c r="X797" s="28">
        <f>AND(NOW()&gt;=tbl_MTG_Set[[#This Row],[Sell Window Start]], NOW()&lt;=tbl_MTG_Set[[#This Row],[Sell Window End]])</f>
        <v/>
      </c>
      <c r="AG797" s="23" t="n"/>
      <c r="AH797" s="23" t="n"/>
      <c r="AJ797" s="23">
        <f t="array" ref="AJ797:AJ797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797" s="23">
        <f t="array" ref="AK797:AK797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797" s="24">
        <f>_xlfn.xlookup(tbl_MTG_Set[[#This Row],[Play Booster Box Product Id]], tbl_Product[Product Id], tbl_Product[Pack Size])</f>
        <v/>
      </c>
      <c r="AM797" s="23">
        <f>(tbl_MTG_Set[[#This Row],[Play Booster Box Cost]]+v_Item_Shipping_Cost_In)/tbl_MTG_Set[[#This Row],[Play Booster Box Size]]</f>
        <v/>
      </c>
      <c r="AN797" s="23" t="n"/>
      <c r="AO797" s="23" t="n"/>
      <c r="AP797" s="23" t="n"/>
      <c r="AQ797" s="23" t="n"/>
      <c r="AT797" s="23">
        <f>tbl_MTG_Set[[#This Row],[Play Booster Sell Price CardMarket]]*tbl_MTG_Set[[#This Row],[Play Booster Expected Market Value]]/tbl_MTG_Set[[#This Row],[Play Boost Sealed Market Value]]</f>
        <v/>
      </c>
    </row>
    <row r="798" ht="15" customHeight="1" s="20">
      <c r="A798" s="19" t="n">
        <v>865</v>
      </c>
      <c r="B798" s="19" t="inlineStr">
        <is>
          <t>Salvat 2005 PSAL</t>
        </is>
      </c>
      <c r="C798" s="19" t="n">
        <v>720</v>
      </c>
      <c r="D798" s="28" t="n">
        <v>38586</v>
      </c>
      <c r="F798" s="19" t="inlineStr">
        <is>
          <t>en es fr de it pt ja ko ru 汉语 漢語</t>
        </is>
      </c>
      <c r="G798" s="19" t="n">
        <v>1676</v>
      </c>
      <c r="H798" s="19">
        <f>MONTH(NOW())+12*YEAR(NOW())-MONTH(tbl_MTG_Set[[#This Row],[Released On]])-12*YEAR(tbl_MTG_Set[[#This Row],[Released On]])</f>
        <v/>
      </c>
      <c r="I798" s="19">
        <f>_xlfn.xlookup(tbl_MTG_Set[[#This Row],[Type Name]], tbl_MTG_Set_Type[Set Type], tbl_MTG_Set_Type[Index], "(Set Type not found)")</f>
        <v/>
      </c>
      <c r="J798" s="19">
        <f>_xlfn.xlookup(tbl_MTG_Set[[#This Row],[Type Name]], tbl_MTG_Set_Type[Set Type], tbl_MTG_Set_Type[Buy Window Month Start], "(Set Type not found)")</f>
        <v/>
      </c>
      <c r="K798" s="28">
        <f>tbl_MTG_Set[[#This Row],[Released On]]+tbl_MTG_Set[[#This Row],[Buy Window Month Start]]*365.25/12</f>
        <v/>
      </c>
      <c r="L798" s="19">
        <f>_xlfn.xlookup(tbl_MTG_Set[[#This Row],[Type Name]], tbl_MTG_Set_Type[Set Type], tbl_MTG_Set_Type[Buy Window Month End], "(Set Type not found)", 0, 1)</f>
        <v/>
      </c>
      <c r="M798" s="28">
        <f>tbl_MTG_Set[[#This Row],[Released On]]+tbl_MTG_Set[[#This Row],[Buy Window Month End]]*365.25/12</f>
        <v/>
      </c>
      <c r="N798" s="28">
        <f>AND(NOW()&gt;=tbl_MTG_Set[[#This Row],[Buy Window Start]], NOW()&lt;=tbl_MTG_Set[[#This Row],[Buy Window End]])</f>
        <v/>
      </c>
      <c r="O798" s="19">
        <f>_xlfn.xlookup(tbl_MTG_Set[[#This Row],[Type Name]], tbl_MTG_Set_Type[Set Type], tbl_MTG_Set_Type[Heavy Printing Window Month Start], "(Set Type not found)", 0, 1)</f>
        <v/>
      </c>
      <c r="P798" s="28">
        <f>tbl_MTG_Set[[#This Row],[Released On]]+tbl_MTG_Set[[#This Row],[Heavy Printing Window Month Start]]*365.25/12</f>
        <v/>
      </c>
      <c r="Q798" s="19">
        <f>_xlfn.xlookup(tbl_MTG_Set[[#This Row],[Type Name]], tbl_MTG_Set_Type[Set Type], tbl_MTG_Set_Type[Heavy Printing Window Month End], "(Set Type not found)", 0, 1)</f>
        <v/>
      </c>
      <c r="R798" s="28">
        <f>tbl_MTG_Set[[#This Row],[Released On]]+tbl_MTG_Set[[#This Row],[Heavy Printing Window Month End]]*365.25/12</f>
        <v/>
      </c>
      <c r="S798" s="28">
        <f>AND(NOW()&gt;=tbl_MTG_Set[[#This Row],[Heavy Printing Window Start]], NOW()&lt;=tbl_MTG_Set[[#This Row],[Heavy Printing Window End]])</f>
        <v/>
      </c>
      <c r="T798" s="19">
        <f>_xlfn.xlookup(tbl_MTG_Set[[#This Row],[Type Name]], tbl_MTG_Set_Type[Set Type], tbl_MTG_Set_Type[Sell Window Month Start], "(Set Type not found)", 0, 1)</f>
        <v/>
      </c>
      <c r="U798" s="28">
        <f>tbl_MTG_Set[[#This Row],[Released On]]+tbl_MTG_Set[[#This Row],[Sell Window Month Start]]*365.25/12</f>
        <v/>
      </c>
      <c r="V798" s="19">
        <f>_xlfn.xlookup(tbl_MTG_Set[[#This Row],[Type Name]], tbl_MTG_Set_Type[Set Type], tbl_MTG_Set_Type[Sell Window Month End], "(Set Type not found)", 0, 1)</f>
        <v/>
      </c>
      <c r="W798" s="28">
        <f>tbl_MTG_Set[[#This Row],[Released On]]+tbl_MTG_Set[[#This Row],[Sell Window Month End]]*365.25/12</f>
        <v/>
      </c>
      <c r="X798" s="28">
        <f>AND(NOW()&gt;=tbl_MTG_Set[[#This Row],[Sell Window Start]], NOW()&lt;=tbl_MTG_Set[[#This Row],[Sell Window End]])</f>
        <v/>
      </c>
      <c r="AG798" s="23" t="n"/>
      <c r="AH798" s="23" t="n"/>
      <c r="AJ798" s="23">
        <f t="array" ref="AJ798:AJ798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798" s="23">
        <f t="array" ref="AK798:AK798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798" s="24">
        <f>_xlfn.xlookup(tbl_MTG_Set[[#This Row],[Play Booster Box Product Id]], tbl_Product[Product Id], tbl_Product[Pack Size])</f>
        <v/>
      </c>
      <c r="AM798" s="23">
        <f>(tbl_MTG_Set[[#This Row],[Play Booster Box Cost]]+v_Item_Shipping_Cost_In)/tbl_MTG_Set[[#This Row],[Play Booster Box Size]]</f>
        <v/>
      </c>
      <c r="AN798" s="23" t="n"/>
      <c r="AO798" s="23" t="n"/>
      <c r="AP798" s="23" t="n"/>
      <c r="AQ798" s="23" t="n"/>
      <c r="AT798" s="23">
        <f>tbl_MTG_Set[[#This Row],[Play Booster Sell Price CardMarket]]*tbl_MTG_Set[[#This Row],[Play Booster Expected Market Value]]/tbl_MTG_Set[[#This Row],[Play Boost Sealed Market Value]]</f>
        <v/>
      </c>
    </row>
    <row r="799" ht="15" customHeight="1" s="20">
      <c r="A799" s="19" t="n">
        <v>741</v>
      </c>
      <c r="B799" s="19" t="inlineStr">
        <is>
          <t>Salvat 2011 PS11</t>
        </is>
      </c>
      <c r="C799" s="19" t="n">
        <v>224</v>
      </c>
      <c r="D799" s="28" t="n">
        <v>40544</v>
      </c>
      <c r="F799" s="19" t="inlineStr">
        <is>
          <t>en es fr de it pt ja ko ru 汉语 漢語</t>
        </is>
      </c>
      <c r="G799" s="19" t="n">
        <v>1428</v>
      </c>
      <c r="H799" s="19">
        <f>MONTH(NOW())+12*YEAR(NOW())-MONTH(tbl_MTG_Set[[#This Row],[Released On]])-12*YEAR(tbl_MTG_Set[[#This Row],[Released On]])</f>
        <v/>
      </c>
      <c r="I799" s="19">
        <f>_xlfn.xlookup(tbl_MTG_Set[[#This Row],[Type Name]], tbl_MTG_Set_Type[Set Type], tbl_MTG_Set_Type[Index], "(Set Type not found)")</f>
        <v/>
      </c>
      <c r="J799" s="19">
        <f>_xlfn.xlookup(tbl_MTG_Set[[#This Row],[Type Name]], tbl_MTG_Set_Type[Set Type], tbl_MTG_Set_Type[Buy Window Month Start], "(Set Type not found)")</f>
        <v/>
      </c>
      <c r="K799" s="28">
        <f>tbl_MTG_Set[[#This Row],[Released On]]+tbl_MTG_Set[[#This Row],[Buy Window Month Start]]*365.25/12</f>
        <v/>
      </c>
      <c r="L799" s="19">
        <f>_xlfn.xlookup(tbl_MTG_Set[[#This Row],[Type Name]], tbl_MTG_Set_Type[Set Type], tbl_MTG_Set_Type[Buy Window Month End], "(Set Type not found)", 0, 1)</f>
        <v/>
      </c>
      <c r="M799" s="28">
        <f>tbl_MTG_Set[[#This Row],[Released On]]+tbl_MTG_Set[[#This Row],[Buy Window Month End]]*365.25/12</f>
        <v/>
      </c>
      <c r="N799" s="28">
        <f>AND(NOW()&gt;=tbl_MTG_Set[[#This Row],[Buy Window Start]], NOW()&lt;=tbl_MTG_Set[[#This Row],[Buy Window End]])</f>
        <v/>
      </c>
      <c r="O799" s="19">
        <f>_xlfn.xlookup(tbl_MTG_Set[[#This Row],[Type Name]], tbl_MTG_Set_Type[Set Type], tbl_MTG_Set_Type[Heavy Printing Window Month Start], "(Set Type not found)", 0, 1)</f>
        <v/>
      </c>
      <c r="P799" s="28">
        <f>tbl_MTG_Set[[#This Row],[Released On]]+tbl_MTG_Set[[#This Row],[Heavy Printing Window Month Start]]*365.25/12</f>
        <v/>
      </c>
      <c r="Q799" s="19">
        <f>_xlfn.xlookup(tbl_MTG_Set[[#This Row],[Type Name]], tbl_MTG_Set_Type[Set Type], tbl_MTG_Set_Type[Heavy Printing Window Month End], "(Set Type not found)", 0, 1)</f>
        <v/>
      </c>
      <c r="R799" s="28">
        <f>tbl_MTG_Set[[#This Row],[Released On]]+tbl_MTG_Set[[#This Row],[Heavy Printing Window Month End]]*365.25/12</f>
        <v/>
      </c>
      <c r="S799" s="28">
        <f>AND(NOW()&gt;=tbl_MTG_Set[[#This Row],[Heavy Printing Window Start]], NOW()&lt;=tbl_MTG_Set[[#This Row],[Heavy Printing Window End]])</f>
        <v/>
      </c>
      <c r="T799" s="19">
        <f>_xlfn.xlookup(tbl_MTG_Set[[#This Row],[Type Name]], tbl_MTG_Set_Type[Set Type], tbl_MTG_Set_Type[Sell Window Month Start], "(Set Type not found)", 0, 1)</f>
        <v/>
      </c>
      <c r="U799" s="28">
        <f>tbl_MTG_Set[[#This Row],[Released On]]+tbl_MTG_Set[[#This Row],[Sell Window Month Start]]*365.25/12</f>
        <v/>
      </c>
      <c r="V799" s="19">
        <f>_xlfn.xlookup(tbl_MTG_Set[[#This Row],[Type Name]], tbl_MTG_Set_Type[Set Type], tbl_MTG_Set_Type[Sell Window Month End], "(Set Type not found)", 0, 1)</f>
        <v/>
      </c>
      <c r="W799" s="28">
        <f>tbl_MTG_Set[[#This Row],[Released On]]+tbl_MTG_Set[[#This Row],[Sell Window Month End]]*365.25/12</f>
        <v/>
      </c>
      <c r="X799" s="28">
        <f>AND(NOW()&gt;=tbl_MTG_Set[[#This Row],[Sell Window Start]], NOW()&lt;=tbl_MTG_Set[[#This Row],[Sell Window End]])</f>
        <v/>
      </c>
      <c r="AG799" s="23" t="n"/>
      <c r="AH799" s="23" t="n"/>
      <c r="AJ799" s="23">
        <f t="array" ref="AJ799:AJ799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799" s="23">
        <f t="array" ref="AK799:AK799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799" s="24">
        <f>_xlfn.xlookup(tbl_MTG_Set[[#This Row],[Play Booster Box Product Id]], tbl_Product[Product Id], tbl_Product[Pack Size])</f>
        <v/>
      </c>
      <c r="AM799" s="23">
        <f>(tbl_MTG_Set[[#This Row],[Play Booster Box Cost]]+v_Item_Shipping_Cost_In)/tbl_MTG_Set[[#This Row],[Play Booster Box Size]]</f>
        <v/>
      </c>
      <c r="AN799" s="23" t="n"/>
      <c r="AO799" s="23" t="n"/>
      <c r="AP799" s="23" t="n"/>
      <c r="AQ799" s="23" t="n"/>
      <c r="AT799" s="23">
        <f>tbl_MTG_Set[[#This Row],[Play Booster Sell Price CardMarket]]*tbl_MTG_Set[[#This Row],[Play Booster Expected Market Value]]/tbl_MTG_Set[[#This Row],[Play Boost Sealed Market Value]]</f>
        <v/>
      </c>
    </row>
    <row r="800" ht="15" customHeight="1" s="20">
      <c r="A800" s="19" t="n">
        <v>671</v>
      </c>
      <c r="B800" s="19" t="inlineStr">
        <is>
          <t>San Diego Comic-Con 2013 PSDC</t>
        </is>
      </c>
      <c r="C800" s="19" t="n">
        <v>5</v>
      </c>
      <c r="D800" s="28" t="n">
        <v>41473</v>
      </c>
      <c r="F800" s="19" t="inlineStr">
        <is>
          <t>en es fr de it pt ja ko ru 汉语 漢語</t>
        </is>
      </c>
      <c r="G800" s="19" t="n">
        <v>1288</v>
      </c>
      <c r="H800" s="19">
        <f>MONTH(NOW())+12*YEAR(NOW())-MONTH(tbl_MTG_Set[[#This Row],[Released On]])-12*YEAR(tbl_MTG_Set[[#This Row],[Released On]])</f>
        <v/>
      </c>
      <c r="I800" s="19">
        <f>_xlfn.xlookup(tbl_MTG_Set[[#This Row],[Type Name]], tbl_MTG_Set_Type[Set Type], tbl_MTG_Set_Type[Index], "(Set Type not found)")</f>
        <v/>
      </c>
      <c r="J800" s="19">
        <f>_xlfn.xlookup(tbl_MTG_Set[[#This Row],[Type Name]], tbl_MTG_Set_Type[Set Type], tbl_MTG_Set_Type[Buy Window Month Start], "(Set Type not found)")</f>
        <v/>
      </c>
      <c r="K800" s="28">
        <f>tbl_MTG_Set[[#This Row],[Released On]]+tbl_MTG_Set[[#This Row],[Buy Window Month Start]]*365.25/12</f>
        <v/>
      </c>
      <c r="L800" s="19">
        <f>_xlfn.xlookup(tbl_MTG_Set[[#This Row],[Type Name]], tbl_MTG_Set_Type[Set Type], tbl_MTG_Set_Type[Buy Window Month End], "(Set Type not found)", 0, 1)</f>
        <v/>
      </c>
      <c r="M800" s="28">
        <f>tbl_MTG_Set[[#This Row],[Released On]]+tbl_MTG_Set[[#This Row],[Buy Window Month End]]*365.25/12</f>
        <v/>
      </c>
      <c r="N800" s="28">
        <f>AND(NOW()&gt;=tbl_MTG_Set[[#This Row],[Buy Window Start]], NOW()&lt;=tbl_MTG_Set[[#This Row],[Buy Window End]])</f>
        <v/>
      </c>
      <c r="O800" s="19">
        <f>_xlfn.xlookup(tbl_MTG_Set[[#This Row],[Type Name]], tbl_MTG_Set_Type[Set Type], tbl_MTG_Set_Type[Heavy Printing Window Month Start], "(Set Type not found)", 0, 1)</f>
        <v/>
      </c>
      <c r="P800" s="28">
        <f>tbl_MTG_Set[[#This Row],[Released On]]+tbl_MTG_Set[[#This Row],[Heavy Printing Window Month Start]]*365.25/12</f>
        <v/>
      </c>
      <c r="Q800" s="19">
        <f>_xlfn.xlookup(tbl_MTG_Set[[#This Row],[Type Name]], tbl_MTG_Set_Type[Set Type], tbl_MTG_Set_Type[Heavy Printing Window Month End], "(Set Type not found)", 0, 1)</f>
        <v/>
      </c>
      <c r="R800" s="28">
        <f>tbl_MTG_Set[[#This Row],[Released On]]+tbl_MTG_Set[[#This Row],[Heavy Printing Window Month End]]*365.25/12</f>
        <v/>
      </c>
      <c r="S800" s="28">
        <f>AND(NOW()&gt;=tbl_MTG_Set[[#This Row],[Heavy Printing Window Start]], NOW()&lt;=tbl_MTG_Set[[#This Row],[Heavy Printing Window End]])</f>
        <v/>
      </c>
      <c r="T800" s="19">
        <f>_xlfn.xlookup(tbl_MTG_Set[[#This Row],[Type Name]], tbl_MTG_Set_Type[Set Type], tbl_MTG_Set_Type[Sell Window Month Start], "(Set Type not found)", 0, 1)</f>
        <v/>
      </c>
      <c r="U800" s="28">
        <f>tbl_MTG_Set[[#This Row],[Released On]]+tbl_MTG_Set[[#This Row],[Sell Window Month Start]]*365.25/12</f>
        <v/>
      </c>
      <c r="V800" s="19">
        <f>_xlfn.xlookup(tbl_MTG_Set[[#This Row],[Type Name]], tbl_MTG_Set_Type[Set Type], tbl_MTG_Set_Type[Sell Window Month End], "(Set Type not found)", 0, 1)</f>
        <v/>
      </c>
      <c r="W800" s="28">
        <f>tbl_MTG_Set[[#This Row],[Released On]]+tbl_MTG_Set[[#This Row],[Sell Window Month End]]*365.25/12</f>
        <v/>
      </c>
      <c r="X800" s="28">
        <f>AND(NOW()&gt;=tbl_MTG_Set[[#This Row],[Sell Window Start]], NOW()&lt;=tbl_MTG_Set[[#This Row],[Sell Window End]])</f>
        <v/>
      </c>
      <c r="AG800" s="23" t="n"/>
      <c r="AH800" s="23" t="n"/>
      <c r="AJ800" s="23">
        <f t="array" ref="AJ800:AJ800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800" s="23">
        <f t="array" ref="AK800:AK800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800" s="24">
        <f>_xlfn.xlookup(tbl_MTG_Set[[#This Row],[Play Booster Box Product Id]], tbl_Product[Product Id], tbl_Product[Pack Size])</f>
        <v/>
      </c>
      <c r="AM800" s="23">
        <f>(tbl_MTG_Set[[#This Row],[Play Booster Box Cost]]+v_Item_Shipping_Cost_In)/tbl_MTG_Set[[#This Row],[Play Booster Box Size]]</f>
        <v/>
      </c>
      <c r="AN800" s="23" t="n"/>
      <c r="AO800" s="23" t="n"/>
      <c r="AP800" s="23" t="n"/>
      <c r="AQ800" s="23" t="n"/>
      <c r="AT800" s="23">
        <f>tbl_MTG_Set[[#This Row],[Play Booster Sell Price CardMarket]]*tbl_MTG_Set[[#This Row],[Play Booster Expected Market Value]]/tbl_MTG_Set[[#This Row],[Play Boost Sealed Market Value]]</f>
        <v/>
      </c>
    </row>
    <row r="801" ht="15" customHeight="1" s="20">
      <c r="A801" s="19" t="n">
        <v>636</v>
      </c>
      <c r="B801" s="19" t="inlineStr">
        <is>
          <t>San Diego Comic-Con 2014 PS14</t>
        </is>
      </c>
      <c r="C801" s="19" t="n">
        <v>6</v>
      </c>
      <c r="D801" s="28" t="n">
        <v>41828</v>
      </c>
      <c r="F801" s="19" t="inlineStr">
        <is>
          <t>en es fr de it pt ja ko ru 汉语 漢語</t>
        </is>
      </c>
      <c r="G801" s="19" t="n">
        <v>1218</v>
      </c>
      <c r="H801" s="19">
        <f>MONTH(NOW())+12*YEAR(NOW())-MONTH(tbl_MTG_Set[[#This Row],[Released On]])-12*YEAR(tbl_MTG_Set[[#This Row],[Released On]])</f>
        <v/>
      </c>
      <c r="I801" s="19">
        <f>_xlfn.xlookup(tbl_MTG_Set[[#This Row],[Type Name]], tbl_MTG_Set_Type[Set Type], tbl_MTG_Set_Type[Index], "(Set Type not found)")</f>
        <v/>
      </c>
      <c r="J801" s="19">
        <f>_xlfn.xlookup(tbl_MTG_Set[[#This Row],[Type Name]], tbl_MTG_Set_Type[Set Type], tbl_MTG_Set_Type[Buy Window Month Start], "(Set Type not found)")</f>
        <v/>
      </c>
      <c r="K801" s="28">
        <f>tbl_MTG_Set[[#This Row],[Released On]]+tbl_MTG_Set[[#This Row],[Buy Window Month Start]]*365.25/12</f>
        <v/>
      </c>
      <c r="L801" s="19">
        <f>_xlfn.xlookup(tbl_MTG_Set[[#This Row],[Type Name]], tbl_MTG_Set_Type[Set Type], tbl_MTG_Set_Type[Buy Window Month End], "(Set Type not found)", 0, 1)</f>
        <v/>
      </c>
      <c r="M801" s="28">
        <f>tbl_MTG_Set[[#This Row],[Released On]]+tbl_MTG_Set[[#This Row],[Buy Window Month End]]*365.25/12</f>
        <v/>
      </c>
      <c r="N801" s="28">
        <f>AND(NOW()&gt;=tbl_MTG_Set[[#This Row],[Buy Window Start]], NOW()&lt;=tbl_MTG_Set[[#This Row],[Buy Window End]])</f>
        <v/>
      </c>
      <c r="O801" s="19">
        <f>_xlfn.xlookup(tbl_MTG_Set[[#This Row],[Type Name]], tbl_MTG_Set_Type[Set Type], tbl_MTG_Set_Type[Heavy Printing Window Month Start], "(Set Type not found)", 0, 1)</f>
        <v/>
      </c>
      <c r="P801" s="28">
        <f>tbl_MTG_Set[[#This Row],[Released On]]+tbl_MTG_Set[[#This Row],[Heavy Printing Window Month Start]]*365.25/12</f>
        <v/>
      </c>
      <c r="Q801" s="19">
        <f>_xlfn.xlookup(tbl_MTG_Set[[#This Row],[Type Name]], tbl_MTG_Set_Type[Set Type], tbl_MTG_Set_Type[Heavy Printing Window Month End], "(Set Type not found)", 0, 1)</f>
        <v/>
      </c>
      <c r="R801" s="28">
        <f>tbl_MTG_Set[[#This Row],[Released On]]+tbl_MTG_Set[[#This Row],[Heavy Printing Window Month End]]*365.25/12</f>
        <v/>
      </c>
      <c r="S801" s="28">
        <f>AND(NOW()&gt;=tbl_MTG_Set[[#This Row],[Heavy Printing Window Start]], NOW()&lt;=tbl_MTG_Set[[#This Row],[Heavy Printing Window End]])</f>
        <v/>
      </c>
      <c r="T801" s="19">
        <f>_xlfn.xlookup(tbl_MTG_Set[[#This Row],[Type Name]], tbl_MTG_Set_Type[Set Type], tbl_MTG_Set_Type[Sell Window Month Start], "(Set Type not found)", 0, 1)</f>
        <v/>
      </c>
      <c r="U801" s="28">
        <f>tbl_MTG_Set[[#This Row],[Released On]]+tbl_MTG_Set[[#This Row],[Sell Window Month Start]]*365.25/12</f>
        <v/>
      </c>
      <c r="V801" s="19">
        <f>_xlfn.xlookup(tbl_MTG_Set[[#This Row],[Type Name]], tbl_MTG_Set_Type[Set Type], tbl_MTG_Set_Type[Sell Window Month End], "(Set Type not found)", 0, 1)</f>
        <v/>
      </c>
      <c r="W801" s="28">
        <f>tbl_MTG_Set[[#This Row],[Released On]]+tbl_MTG_Set[[#This Row],[Sell Window Month End]]*365.25/12</f>
        <v/>
      </c>
      <c r="X801" s="28">
        <f>AND(NOW()&gt;=tbl_MTG_Set[[#This Row],[Sell Window Start]], NOW()&lt;=tbl_MTG_Set[[#This Row],[Sell Window End]])</f>
        <v/>
      </c>
      <c r="AG801" s="23" t="n"/>
      <c r="AH801" s="23" t="n"/>
      <c r="AJ801" s="23">
        <f t="array" ref="AJ801:AJ801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801" s="23">
        <f t="array" ref="AK801:AK801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801" s="24">
        <f>_xlfn.xlookup(tbl_MTG_Set[[#This Row],[Play Booster Box Product Id]], tbl_Product[Product Id], tbl_Product[Pack Size])</f>
        <v/>
      </c>
      <c r="AM801" s="23">
        <f>(tbl_MTG_Set[[#This Row],[Play Booster Box Cost]]+v_Item_Shipping_Cost_In)/tbl_MTG_Set[[#This Row],[Play Booster Box Size]]</f>
        <v/>
      </c>
      <c r="AN801" s="23" t="n"/>
      <c r="AO801" s="23" t="n"/>
      <c r="AP801" s="23" t="n"/>
      <c r="AQ801" s="23" t="n"/>
      <c r="AT801" s="23">
        <f>tbl_MTG_Set[[#This Row],[Play Booster Sell Price CardMarket]]*tbl_MTG_Set[[#This Row],[Play Booster Expected Market Value]]/tbl_MTG_Set[[#This Row],[Play Boost Sealed Market Value]]</f>
        <v/>
      </c>
    </row>
    <row r="802" ht="15" customHeight="1" s="20">
      <c r="A802" s="19" t="n">
        <v>597</v>
      </c>
      <c r="B802" s="19" t="inlineStr">
        <is>
          <t>San Diego Comic-Con 2015 PS15</t>
        </is>
      </c>
      <c r="C802" s="19" t="n">
        <v>5</v>
      </c>
      <c r="D802" s="28" t="n">
        <v>42194</v>
      </c>
      <c r="F802" s="19" t="inlineStr">
        <is>
          <t>en es fr de it pt ja ko ru 汉语 漢語</t>
        </is>
      </c>
      <c r="G802" s="19" t="n">
        <v>1140</v>
      </c>
      <c r="H802" s="19">
        <f>MONTH(NOW())+12*YEAR(NOW())-MONTH(tbl_MTG_Set[[#This Row],[Released On]])-12*YEAR(tbl_MTG_Set[[#This Row],[Released On]])</f>
        <v/>
      </c>
      <c r="I802" s="19">
        <f>_xlfn.xlookup(tbl_MTG_Set[[#This Row],[Type Name]], tbl_MTG_Set_Type[Set Type], tbl_MTG_Set_Type[Index], "(Set Type not found)")</f>
        <v/>
      </c>
      <c r="J802" s="19">
        <f>_xlfn.xlookup(tbl_MTG_Set[[#This Row],[Type Name]], tbl_MTG_Set_Type[Set Type], tbl_MTG_Set_Type[Buy Window Month Start], "(Set Type not found)")</f>
        <v/>
      </c>
      <c r="K802" s="28">
        <f>tbl_MTG_Set[[#This Row],[Released On]]+tbl_MTG_Set[[#This Row],[Buy Window Month Start]]*365.25/12</f>
        <v/>
      </c>
      <c r="L802" s="19">
        <f>_xlfn.xlookup(tbl_MTG_Set[[#This Row],[Type Name]], tbl_MTG_Set_Type[Set Type], tbl_MTG_Set_Type[Buy Window Month End], "(Set Type not found)", 0, 1)</f>
        <v/>
      </c>
      <c r="M802" s="28">
        <f>tbl_MTG_Set[[#This Row],[Released On]]+tbl_MTG_Set[[#This Row],[Buy Window Month End]]*365.25/12</f>
        <v/>
      </c>
      <c r="N802" s="28">
        <f>AND(NOW()&gt;=tbl_MTG_Set[[#This Row],[Buy Window Start]], NOW()&lt;=tbl_MTG_Set[[#This Row],[Buy Window End]])</f>
        <v/>
      </c>
      <c r="O802" s="19">
        <f>_xlfn.xlookup(tbl_MTG_Set[[#This Row],[Type Name]], tbl_MTG_Set_Type[Set Type], tbl_MTG_Set_Type[Heavy Printing Window Month Start], "(Set Type not found)", 0, 1)</f>
        <v/>
      </c>
      <c r="P802" s="28">
        <f>tbl_MTG_Set[[#This Row],[Released On]]+tbl_MTG_Set[[#This Row],[Heavy Printing Window Month Start]]*365.25/12</f>
        <v/>
      </c>
      <c r="Q802" s="19">
        <f>_xlfn.xlookup(tbl_MTG_Set[[#This Row],[Type Name]], tbl_MTG_Set_Type[Set Type], tbl_MTG_Set_Type[Heavy Printing Window Month End], "(Set Type not found)", 0, 1)</f>
        <v/>
      </c>
      <c r="R802" s="28">
        <f>tbl_MTG_Set[[#This Row],[Released On]]+tbl_MTG_Set[[#This Row],[Heavy Printing Window Month End]]*365.25/12</f>
        <v/>
      </c>
      <c r="S802" s="28">
        <f>AND(NOW()&gt;=tbl_MTG_Set[[#This Row],[Heavy Printing Window Start]], NOW()&lt;=tbl_MTG_Set[[#This Row],[Heavy Printing Window End]])</f>
        <v/>
      </c>
      <c r="T802" s="19">
        <f>_xlfn.xlookup(tbl_MTG_Set[[#This Row],[Type Name]], tbl_MTG_Set_Type[Set Type], tbl_MTG_Set_Type[Sell Window Month Start], "(Set Type not found)", 0, 1)</f>
        <v/>
      </c>
      <c r="U802" s="28">
        <f>tbl_MTG_Set[[#This Row],[Released On]]+tbl_MTG_Set[[#This Row],[Sell Window Month Start]]*365.25/12</f>
        <v/>
      </c>
      <c r="V802" s="19">
        <f>_xlfn.xlookup(tbl_MTG_Set[[#This Row],[Type Name]], tbl_MTG_Set_Type[Set Type], tbl_MTG_Set_Type[Sell Window Month End], "(Set Type not found)", 0, 1)</f>
        <v/>
      </c>
      <c r="W802" s="28">
        <f>tbl_MTG_Set[[#This Row],[Released On]]+tbl_MTG_Set[[#This Row],[Sell Window Month End]]*365.25/12</f>
        <v/>
      </c>
      <c r="X802" s="28">
        <f>AND(NOW()&gt;=tbl_MTG_Set[[#This Row],[Sell Window Start]], NOW()&lt;=tbl_MTG_Set[[#This Row],[Sell Window End]])</f>
        <v/>
      </c>
      <c r="AG802" s="23" t="n"/>
      <c r="AH802" s="23" t="n"/>
      <c r="AJ802" s="23">
        <f t="array" ref="AJ802:AJ802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802" s="23">
        <f t="array" ref="AK802:AK802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802" s="24">
        <f>_xlfn.xlookup(tbl_MTG_Set[[#This Row],[Play Booster Box Product Id]], tbl_Product[Product Id], tbl_Product[Pack Size])</f>
        <v/>
      </c>
      <c r="AM802" s="23">
        <f>(tbl_MTG_Set[[#This Row],[Play Booster Box Cost]]+v_Item_Shipping_Cost_In)/tbl_MTG_Set[[#This Row],[Play Booster Box Size]]</f>
        <v/>
      </c>
      <c r="AN802" s="23" t="n"/>
      <c r="AO802" s="23" t="n"/>
      <c r="AP802" s="23" t="n"/>
      <c r="AQ802" s="23" t="n"/>
      <c r="AT802" s="23">
        <f>tbl_MTG_Set[[#This Row],[Play Booster Sell Price CardMarket]]*tbl_MTG_Set[[#This Row],[Play Booster Expected Market Value]]/tbl_MTG_Set[[#This Row],[Play Boost Sealed Market Value]]</f>
        <v/>
      </c>
    </row>
    <row r="803" ht="15" customHeight="1" s="20">
      <c r="A803" s="19" t="n">
        <v>557</v>
      </c>
      <c r="B803" s="19" t="inlineStr">
        <is>
          <t>San Diego Comic-Con 2016 PS16</t>
        </is>
      </c>
      <c r="C803" s="19" t="n">
        <v>5</v>
      </c>
      <c r="D803" s="28" t="n">
        <v>42644</v>
      </c>
      <c r="F803" s="19" t="inlineStr">
        <is>
          <t>en es fr de it pt ja ko ru 汉语 漢語</t>
        </is>
      </c>
      <c r="G803" s="19" t="n">
        <v>1060</v>
      </c>
      <c r="H803" s="19">
        <f>MONTH(NOW())+12*YEAR(NOW())-MONTH(tbl_MTG_Set[[#This Row],[Released On]])-12*YEAR(tbl_MTG_Set[[#This Row],[Released On]])</f>
        <v/>
      </c>
      <c r="I803" s="19">
        <f>_xlfn.xlookup(tbl_MTG_Set[[#This Row],[Type Name]], tbl_MTG_Set_Type[Set Type], tbl_MTG_Set_Type[Index], "(Set Type not found)")</f>
        <v/>
      </c>
      <c r="J803" s="19">
        <f>_xlfn.xlookup(tbl_MTG_Set[[#This Row],[Type Name]], tbl_MTG_Set_Type[Set Type], tbl_MTG_Set_Type[Buy Window Month Start], "(Set Type not found)")</f>
        <v/>
      </c>
      <c r="K803" s="28">
        <f>tbl_MTG_Set[[#This Row],[Released On]]+tbl_MTG_Set[[#This Row],[Buy Window Month Start]]*365.25/12</f>
        <v/>
      </c>
      <c r="L803" s="19">
        <f>_xlfn.xlookup(tbl_MTG_Set[[#This Row],[Type Name]], tbl_MTG_Set_Type[Set Type], tbl_MTG_Set_Type[Buy Window Month End], "(Set Type not found)", 0, 1)</f>
        <v/>
      </c>
      <c r="M803" s="28">
        <f>tbl_MTG_Set[[#This Row],[Released On]]+tbl_MTG_Set[[#This Row],[Buy Window Month End]]*365.25/12</f>
        <v/>
      </c>
      <c r="N803" s="28">
        <f>AND(NOW()&gt;=tbl_MTG_Set[[#This Row],[Buy Window Start]], NOW()&lt;=tbl_MTG_Set[[#This Row],[Buy Window End]])</f>
        <v/>
      </c>
      <c r="O803" s="19">
        <f>_xlfn.xlookup(tbl_MTG_Set[[#This Row],[Type Name]], tbl_MTG_Set_Type[Set Type], tbl_MTG_Set_Type[Heavy Printing Window Month Start], "(Set Type not found)", 0, 1)</f>
        <v/>
      </c>
      <c r="P803" s="28">
        <f>tbl_MTG_Set[[#This Row],[Released On]]+tbl_MTG_Set[[#This Row],[Heavy Printing Window Month Start]]*365.25/12</f>
        <v/>
      </c>
      <c r="Q803" s="19">
        <f>_xlfn.xlookup(tbl_MTG_Set[[#This Row],[Type Name]], tbl_MTG_Set_Type[Set Type], tbl_MTG_Set_Type[Heavy Printing Window Month End], "(Set Type not found)", 0, 1)</f>
        <v/>
      </c>
      <c r="R803" s="28">
        <f>tbl_MTG_Set[[#This Row],[Released On]]+tbl_MTG_Set[[#This Row],[Heavy Printing Window Month End]]*365.25/12</f>
        <v/>
      </c>
      <c r="S803" s="28">
        <f>AND(NOW()&gt;=tbl_MTG_Set[[#This Row],[Heavy Printing Window Start]], NOW()&lt;=tbl_MTG_Set[[#This Row],[Heavy Printing Window End]])</f>
        <v/>
      </c>
      <c r="T803" s="19">
        <f>_xlfn.xlookup(tbl_MTG_Set[[#This Row],[Type Name]], tbl_MTG_Set_Type[Set Type], tbl_MTG_Set_Type[Sell Window Month Start], "(Set Type not found)", 0, 1)</f>
        <v/>
      </c>
      <c r="U803" s="28">
        <f>tbl_MTG_Set[[#This Row],[Released On]]+tbl_MTG_Set[[#This Row],[Sell Window Month Start]]*365.25/12</f>
        <v/>
      </c>
      <c r="V803" s="19">
        <f>_xlfn.xlookup(tbl_MTG_Set[[#This Row],[Type Name]], tbl_MTG_Set_Type[Set Type], tbl_MTG_Set_Type[Sell Window Month End], "(Set Type not found)", 0, 1)</f>
        <v/>
      </c>
      <c r="W803" s="28">
        <f>tbl_MTG_Set[[#This Row],[Released On]]+tbl_MTG_Set[[#This Row],[Sell Window Month End]]*365.25/12</f>
        <v/>
      </c>
      <c r="X803" s="28">
        <f>AND(NOW()&gt;=tbl_MTG_Set[[#This Row],[Sell Window Start]], NOW()&lt;=tbl_MTG_Set[[#This Row],[Sell Window End]])</f>
        <v/>
      </c>
      <c r="AG803" s="23" t="n"/>
      <c r="AH803" s="23" t="n"/>
      <c r="AJ803" s="23">
        <f t="array" ref="AJ803:AJ803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803" s="23">
        <f t="array" ref="AK803:AK803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803" s="24">
        <f>_xlfn.xlookup(tbl_MTG_Set[[#This Row],[Play Booster Box Product Id]], tbl_Product[Product Id], tbl_Product[Pack Size])</f>
        <v/>
      </c>
      <c r="AM803" s="23">
        <f>(tbl_MTG_Set[[#This Row],[Play Booster Box Cost]]+v_Item_Shipping_Cost_In)/tbl_MTG_Set[[#This Row],[Play Booster Box Size]]</f>
        <v/>
      </c>
      <c r="AN803" s="23" t="n"/>
      <c r="AO803" s="23" t="n"/>
      <c r="AP803" s="23" t="n"/>
      <c r="AQ803" s="23" t="n"/>
      <c r="AT803" s="23">
        <f>tbl_MTG_Set[[#This Row],[Play Booster Sell Price CardMarket]]*tbl_MTG_Set[[#This Row],[Play Booster Expected Market Value]]/tbl_MTG_Set[[#This Row],[Play Boost Sealed Market Value]]</f>
        <v/>
      </c>
    </row>
    <row r="804" ht="15" customHeight="1" s="20">
      <c r="A804" s="19" t="n">
        <v>524</v>
      </c>
      <c r="B804" s="19" t="inlineStr">
        <is>
          <t>San Diego Comic-Con 2017 PS17</t>
        </is>
      </c>
      <c r="C804" s="19" t="n">
        <v>6</v>
      </c>
      <c r="D804" s="28" t="n">
        <v>42936</v>
      </c>
      <c r="F804" s="19" t="inlineStr">
        <is>
          <t>en es fr de it pt ja ko ru 汉语 漢語</t>
        </is>
      </c>
      <c r="G804" s="19" t="n">
        <v>994</v>
      </c>
      <c r="H804" s="19">
        <f>MONTH(NOW())+12*YEAR(NOW())-MONTH(tbl_MTG_Set[[#This Row],[Released On]])-12*YEAR(tbl_MTG_Set[[#This Row],[Released On]])</f>
        <v/>
      </c>
      <c r="I804" s="19">
        <f>_xlfn.xlookup(tbl_MTG_Set[[#This Row],[Type Name]], tbl_MTG_Set_Type[Set Type], tbl_MTG_Set_Type[Index], "(Set Type not found)")</f>
        <v/>
      </c>
      <c r="J804" s="19">
        <f>_xlfn.xlookup(tbl_MTG_Set[[#This Row],[Type Name]], tbl_MTG_Set_Type[Set Type], tbl_MTG_Set_Type[Buy Window Month Start], "(Set Type not found)")</f>
        <v/>
      </c>
      <c r="K804" s="28">
        <f>tbl_MTG_Set[[#This Row],[Released On]]+tbl_MTG_Set[[#This Row],[Buy Window Month Start]]*365.25/12</f>
        <v/>
      </c>
      <c r="L804" s="19">
        <f>_xlfn.xlookup(tbl_MTG_Set[[#This Row],[Type Name]], tbl_MTG_Set_Type[Set Type], tbl_MTG_Set_Type[Buy Window Month End], "(Set Type not found)", 0, 1)</f>
        <v/>
      </c>
      <c r="M804" s="28">
        <f>tbl_MTG_Set[[#This Row],[Released On]]+tbl_MTG_Set[[#This Row],[Buy Window Month End]]*365.25/12</f>
        <v/>
      </c>
      <c r="N804" s="28">
        <f>AND(NOW()&gt;=tbl_MTG_Set[[#This Row],[Buy Window Start]], NOW()&lt;=tbl_MTG_Set[[#This Row],[Buy Window End]])</f>
        <v/>
      </c>
      <c r="O804" s="19">
        <f>_xlfn.xlookup(tbl_MTG_Set[[#This Row],[Type Name]], tbl_MTG_Set_Type[Set Type], tbl_MTG_Set_Type[Heavy Printing Window Month Start], "(Set Type not found)", 0, 1)</f>
        <v/>
      </c>
      <c r="P804" s="28">
        <f>tbl_MTG_Set[[#This Row],[Released On]]+tbl_MTG_Set[[#This Row],[Heavy Printing Window Month Start]]*365.25/12</f>
        <v/>
      </c>
      <c r="Q804" s="19">
        <f>_xlfn.xlookup(tbl_MTG_Set[[#This Row],[Type Name]], tbl_MTG_Set_Type[Set Type], tbl_MTG_Set_Type[Heavy Printing Window Month End], "(Set Type not found)", 0, 1)</f>
        <v/>
      </c>
      <c r="R804" s="28">
        <f>tbl_MTG_Set[[#This Row],[Released On]]+tbl_MTG_Set[[#This Row],[Heavy Printing Window Month End]]*365.25/12</f>
        <v/>
      </c>
      <c r="S804" s="28">
        <f>AND(NOW()&gt;=tbl_MTG_Set[[#This Row],[Heavy Printing Window Start]], NOW()&lt;=tbl_MTG_Set[[#This Row],[Heavy Printing Window End]])</f>
        <v/>
      </c>
      <c r="T804" s="19">
        <f>_xlfn.xlookup(tbl_MTG_Set[[#This Row],[Type Name]], tbl_MTG_Set_Type[Set Type], tbl_MTG_Set_Type[Sell Window Month Start], "(Set Type not found)", 0, 1)</f>
        <v/>
      </c>
      <c r="U804" s="28">
        <f>tbl_MTG_Set[[#This Row],[Released On]]+tbl_MTG_Set[[#This Row],[Sell Window Month Start]]*365.25/12</f>
        <v/>
      </c>
      <c r="V804" s="19">
        <f>_xlfn.xlookup(tbl_MTG_Set[[#This Row],[Type Name]], tbl_MTG_Set_Type[Set Type], tbl_MTG_Set_Type[Sell Window Month End], "(Set Type not found)", 0, 1)</f>
        <v/>
      </c>
      <c r="W804" s="28">
        <f>tbl_MTG_Set[[#This Row],[Released On]]+tbl_MTG_Set[[#This Row],[Sell Window Month End]]*365.25/12</f>
        <v/>
      </c>
      <c r="X804" s="28">
        <f>AND(NOW()&gt;=tbl_MTG_Set[[#This Row],[Sell Window Start]], NOW()&lt;=tbl_MTG_Set[[#This Row],[Sell Window End]])</f>
        <v/>
      </c>
      <c r="AG804" s="23" t="n"/>
      <c r="AH804" s="23" t="n"/>
      <c r="AJ804" s="23">
        <f t="array" ref="AJ804:AJ804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804" s="23">
        <f t="array" ref="AK804:AK804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804" s="24">
        <f>_xlfn.xlookup(tbl_MTG_Set[[#This Row],[Play Booster Box Product Id]], tbl_Product[Product Id], tbl_Product[Pack Size])</f>
        <v/>
      </c>
      <c r="AM804" s="23">
        <f>(tbl_MTG_Set[[#This Row],[Play Booster Box Cost]]+v_Item_Shipping_Cost_In)/tbl_MTG_Set[[#This Row],[Play Booster Box Size]]</f>
        <v/>
      </c>
      <c r="AN804" s="23" t="n"/>
      <c r="AO804" s="23" t="n"/>
      <c r="AP804" s="23" t="n"/>
      <c r="AQ804" s="23" t="n"/>
      <c r="AT804" s="23">
        <f>tbl_MTG_Set[[#This Row],[Play Booster Sell Price CardMarket]]*tbl_MTG_Set[[#This Row],[Play Booster Expected Market Value]]/tbl_MTG_Set[[#This Row],[Play Boost Sealed Market Value]]</f>
        <v/>
      </c>
    </row>
    <row r="805" ht="15" customHeight="1" s="20">
      <c r="A805" s="19" t="n">
        <v>470</v>
      </c>
      <c r="B805" s="19" t="inlineStr">
        <is>
          <t>San Diego Comic-Con 2018 PS18</t>
        </is>
      </c>
      <c r="C805" s="19" t="n">
        <v>5</v>
      </c>
      <c r="D805" s="28" t="n">
        <v>43300</v>
      </c>
      <c r="F805" s="19" t="inlineStr">
        <is>
          <t>en es fr de it pt ja ko ru 汉语 漢語</t>
        </is>
      </c>
      <c r="G805" s="19" t="n">
        <v>886</v>
      </c>
      <c r="H805" s="19">
        <f>MONTH(NOW())+12*YEAR(NOW())-MONTH(tbl_MTG_Set[[#This Row],[Released On]])-12*YEAR(tbl_MTG_Set[[#This Row],[Released On]])</f>
        <v/>
      </c>
      <c r="I805" s="19">
        <f>_xlfn.xlookup(tbl_MTG_Set[[#This Row],[Type Name]], tbl_MTG_Set_Type[Set Type], tbl_MTG_Set_Type[Index], "(Set Type not found)")</f>
        <v/>
      </c>
      <c r="J805" s="19">
        <f>_xlfn.xlookup(tbl_MTG_Set[[#This Row],[Type Name]], tbl_MTG_Set_Type[Set Type], tbl_MTG_Set_Type[Buy Window Month Start], "(Set Type not found)")</f>
        <v/>
      </c>
      <c r="K805" s="28">
        <f>tbl_MTG_Set[[#This Row],[Released On]]+tbl_MTG_Set[[#This Row],[Buy Window Month Start]]*365.25/12</f>
        <v/>
      </c>
      <c r="L805" s="19">
        <f>_xlfn.xlookup(tbl_MTG_Set[[#This Row],[Type Name]], tbl_MTG_Set_Type[Set Type], tbl_MTG_Set_Type[Buy Window Month End], "(Set Type not found)", 0, 1)</f>
        <v/>
      </c>
      <c r="M805" s="28">
        <f>tbl_MTG_Set[[#This Row],[Released On]]+tbl_MTG_Set[[#This Row],[Buy Window Month End]]*365.25/12</f>
        <v/>
      </c>
      <c r="N805" s="28">
        <f>AND(NOW()&gt;=tbl_MTG_Set[[#This Row],[Buy Window Start]], NOW()&lt;=tbl_MTG_Set[[#This Row],[Buy Window End]])</f>
        <v/>
      </c>
      <c r="O805" s="19">
        <f>_xlfn.xlookup(tbl_MTG_Set[[#This Row],[Type Name]], tbl_MTG_Set_Type[Set Type], tbl_MTG_Set_Type[Heavy Printing Window Month Start], "(Set Type not found)", 0, 1)</f>
        <v/>
      </c>
      <c r="P805" s="28">
        <f>tbl_MTG_Set[[#This Row],[Released On]]+tbl_MTG_Set[[#This Row],[Heavy Printing Window Month Start]]*365.25/12</f>
        <v/>
      </c>
      <c r="Q805" s="19">
        <f>_xlfn.xlookup(tbl_MTG_Set[[#This Row],[Type Name]], tbl_MTG_Set_Type[Set Type], tbl_MTG_Set_Type[Heavy Printing Window Month End], "(Set Type not found)", 0, 1)</f>
        <v/>
      </c>
      <c r="R805" s="28">
        <f>tbl_MTG_Set[[#This Row],[Released On]]+tbl_MTG_Set[[#This Row],[Heavy Printing Window Month End]]*365.25/12</f>
        <v/>
      </c>
      <c r="S805" s="28">
        <f>AND(NOW()&gt;=tbl_MTG_Set[[#This Row],[Heavy Printing Window Start]], NOW()&lt;=tbl_MTG_Set[[#This Row],[Heavy Printing Window End]])</f>
        <v/>
      </c>
      <c r="T805" s="19">
        <f>_xlfn.xlookup(tbl_MTG_Set[[#This Row],[Type Name]], tbl_MTG_Set_Type[Set Type], tbl_MTG_Set_Type[Sell Window Month Start], "(Set Type not found)", 0, 1)</f>
        <v/>
      </c>
      <c r="U805" s="28">
        <f>tbl_MTG_Set[[#This Row],[Released On]]+tbl_MTG_Set[[#This Row],[Sell Window Month Start]]*365.25/12</f>
        <v/>
      </c>
      <c r="V805" s="19">
        <f>_xlfn.xlookup(tbl_MTG_Set[[#This Row],[Type Name]], tbl_MTG_Set_Type[Set Type], tbl_MTG_Set_Type[Sell Window Month End], "(Set Type not found)", 0, 1)</f>
        <v/>
      </c>
      <c r="W805" s="28">
        <f>tbl_MTG_Set[[#This Row],[Released On]]+tbl_MTG_Set[[#This Row],[Sell Window Month End]]*365.25/12</f>
        <v/>
      </c>
      <c r="X805" s="28">
        <f>AND(NOW()&gt;=tbl_MTG_Set[[#This Row],[Sell Window Start]], NOW()&lt;=tbl_MTG_Set[[#This Row],[Sell Window End]])</f>
        <v/>
      </c>
      <c r="AG805" s="23" t="n"/>
      <c r="AH805" s="23" t="n"/>
      <c r="AJ805" s="23">
        <f t="array" ref="AJ805:AJ805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805" s="23">
        <f t="array" ref="AK805:AK805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805" s="24">
        <f>_xlfn.xlookup(tbl_MTG_Set[[#This Row],[Play Booster Box Product Id]], tbl_Product[Product Id], tbl_Product[Pack Size])</f>
        <v/>
      </c>
      <c r="AM805" s="23">
        <f>(tbl_MTG_Set[[#This Row],[Play Booster Box Cost]]+v_Item_Shipping_Cost_In)/tbl_MTG_Set[[#This Row],[Play Booster Box Size]]</f>
        <v/>
      </c>
      <c r="AN805" s="23" t="n"/>
      <c r="AO805" s="23" t="n"/>
      <c r="AP805" s="23" t="n"/>
      <c r="AQ805" s="23" t="n"/>
      <c r="AT805" s="23">
        <f>tbl_MTG_Set[[#This Row],[Play Booster Sell Price CardMarket]]*tbl_MTG_Set[[#This Row],[Play Booster Expected Market Value]]/tbl_MTG_Set[[#This Row],[Play Boost Sealed Market Value]]</f>
        <v/>
      </c>
    </row>
    <row r="806" ht="15" customHeight="1" s="20">
      <c r="A806" s="19" t="n">
        <v>432</v>
      </c>
      <c r="B806" s="19" t="inlineStr">
        <is>
          <t>San Diego Comic-Con 2019 PS19</t>
        </is>
      </c>
      <c r="C806" s="19" t="n">
        <v>5</v>
      </c>
      <c r="D806" s="28" t="n">
        <v>43664</v>
      </c>
      <c r="F806" s="19" t="inlineStr">
        <is>
          <t>en es fr de it pt ja ko ru 汉语 漢語</t>
        </is>
      </c>
      <c r="G806" s="19" t="n">
        <v>810</v>
      </c>
      <c r="H806" s="19">
        <f>MONTH(NOW())+12*YEAR(NOW())-MONTH(tbl_MTG_Set[[#This Row],[Released On]])-12*YEAR(tbl_MTG_Set[[#This Row],[Released On]])</f>
        <v/>
      </c>
      <c r="I806" s="19">
        <f>_xlfn.xlookup(tbl_MTG_Set[[#This Row],[Type Name]], tbl_MTG_Set_Type[Set Type], tbl_MTG_Set_Type[Index], "(Set Type not found)")</f>
        <v/>
      </c>
      <c r="J806" s="19">
        <f>_xlfn.xlookup(tbl_MTG_Set[[#This Row],[Type Name]], tbl_MTG_Set_Type[Set Type], tbl_MTG_Set_Type[Buy Window Month Start], "(Set Type not found)")</f>
        <v/>
      </c>
      <c r="K806" s="28">
        <f>tbl_MTG_Set[[#This Row],[Released On]]+tbl_MTG_Set[[#This Row],[Buy Window Month Start]]*365.25/12</f>
        <v/>
      </c>
      <c r="L806" s="19">
        <f>_xlfn.xlookup(tbl_MTG_Set[[#This Row],[Type Name]], tbl_MTG_Set_Type[Set Type], tbl_MTG_Set_Type[Buy Window Month End], "(Set Type not found)", 0, 1)</f>
        <v/>
      </c>
      <c r="M806" s="28">
        <f>tbl_MTG_Set[[#This Row],[Released On]]+tbl_MTG_Set[[#This Row],[Buy Window Month End]]*365.25/12</f>
        <v/>
      </c>
      <c r="N806" s="28">
        <f>AND(NOW()&gt;=tbl_MTG_Set[[#This Row],[Buy Window Start]], NOW()&lt;=tbl_MTG_Set[[#This Row],[Buy Window End]])</f>
        <v/>
      </c>
      <c r="O806" s="19">
        <f>_xlfn.xlookup(tbl_MTG_Set[[#This Row],[Type Name]], tbl_MTG_Set_Type[Set Type], tbl_MTG_Set_Type[Heavy Printing Window Month Start], "(Set Type not found)", 0, 1)</f>
        <v/>
      </c>
      <c r="P806" s="28">
        <f>tbl_MTG_Set[[#This Row],[Released On]]+tbl_MTG_Set[[#This Row],[Heavy Printing Window Month Start]]*365.25/12</f>
        <v/>
      </c>
      <c r="Q806" s="19">
        <f>_xlfn.xlookup(tbl_MTG_Set[[#This Row],[Type Name]], tbl_MTG_Set_Type[Set Type], tbl_MTG_Set_Type[Heavy Printing Window Month End], "(Set Type not found)", 0, 1)</f>
        <v/>
      </c>
      <c r="R806" s="28">
        <f>tbl_MTG_Set[[#This Row],[Released On]]+tbl_MTG_Set[[#This Row],[Heavy Printing Window Month End]]*365.25/12</f>
        <v/>
      </c>
      <c r="S806" s="28">
        <f>AND(NOW()&gt;=tbl_MTG_Set[[#This Row],[Heavy Printing Window Start]], NOW()&lt;=tbl_MTG_Set[[#This Row],[Heavy Printing Window End]])</f>
        <v/>
      </c>
      <c r="T806" s="19">
        <f>_xlfn.xlookup(tbl_MTG_Set[[#This Row],[Type Name]], tbl_MTG_Set_Type[Set Type], tbl_MTG_Set_Type[Sell Window Month Start], "(Set Type not found)", 0, 1)</f>
        <v/>
      </c>
      <c r="U806" s="28">
        <f>tbl_MTG_Set[[#This Row],[Released On]]+tbl_MTG_Set[[#This Row],[Sell Window Month Start]]*365.25/12</f>
        <v/>
      </c>
      <c r="V806" s="19">
        <f>_xlfn.xlookup(tbl_MTG_Set[[#This Row],[Type Name]], tbl_MTG_Set_Type[Set Type], tbl_MTG_Set_Type[Sell Window Month End], "(Set Type not found)", 0, 1)</f>
        <v/>
      </c>
      <c r="W806" s="28">
        <f>tbl_MTG_Set[[#This Row],[Released On]]+tbl_MTG_Set[[#This Row],[Sell Window Month End]]*365.25/12</f>
        <v/>
      </c>
      <c r="X806" s="28">
        <f>AND(NOW()&gt;=tbl_MTG_Set[[#This Row],[Sell Window Start]], NOW()&lt;=tbl_MTG_Set[[#This Row],[Sell Window End]])</f>
        <v/>
      </c>
      <c r="AG806" s="23" t="n"/>
      <c r="AH806" s="23" t="n"/>
      <c r="AJ806" s="23">
        <f t="array" ref="AJ806:AJ806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806" s="23">
        <f t="array" ref="AK806:AK806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806" s="24">
        <f>_xlfn.xlookup(tbl_MTG_Set[[#This Row],[Play Booster Box Product Id]], tbl_Product[Product Id], tbl_Product[Pack Size])</f>
        <v/>
      </c>
      <c r="AM806" s="23">
        <f>(tbl_MTG_Set[[#This Row],[Play Booster Box Cost]]+v_Item_Shipping_Cost_In)/tbl_MTG_Set[[#This Row],[Play Booster Box Size]]</f>
        <v/>
      </c>
      <c r="AN806" s="23" t="n"/>
      <c r="AO806" s="23" t="n"/>
      <c r="AP806" s="23" t="n"/>
      <c r="AQ806" s="23" t="n"/>
      <c r="AT806" s="23">
        <f>tbl_MTG_Set[[#This Row],[Play Booster Sell Price CardMarket]]*tbl_MTG_Set[[#This Row],[Play Booster Expected Market Value]]/tbl_MTG_Set[[#This Row],[Play Boost Sealed Market Value]]</f>
        <v/>
      </c>
    </row>
    <row r="807" ht="15" customHeight="1" s="20">
      <c r="A807" s="19" t="n">
        <v>869</v>
      </c>
      <c r="B807" s="19" t="inlineStr">
        <is>
          <t>Saviors of Kamigawa Promos PSOK</t>
        </is>
      </c>
      <c r="C807" s="19" t="n">
        <v>2</v>
      </c>
      <c r="D807" s="28" t="n">
        <v>38506</v>
      </c>
      <c r="F807" s="19" t="inlineStr">
        <is>
          <t>en es fr de it pt ja ko ru 汉语 漢語</t>
        </is>
      </c>
      <c r="G807" s="19" t="n">
        <v>1684</v>
      </c>
      <c r="H807" s="19">
        <f>MONTH(NOW())+12*YEAR(NOW())-MONTH(tbl_MTG_Set[[#This Row],[Released On]])-12*YEAR(tbl_MTG_Set[[#This Row],[Released On]])</f>
        <v/>
      </c>
      <c r="I807" s="19">
        <f>_xlfn.xlookup(tbl_MTG_Set[[#This Row],[Type Name]], tbl_MTG_Set_Type[Set Type], tbl_MTG_Set_Type[Index], "(Set Type not found)")</f>
        <v/>
      </c>
      <c r="J807" s="19">
        <f>_xlfn.xlookup(tbl_MTG_Set[[#This Row],[Type Name]], tbl_MTG_Set_Type[Set Type], tbl_MTG_Set_Type[Buy Window Month Start], "(Set Type not found)")</f>
        <v/>
      </c>
      <c r="K807" s="28">
        <f>tbl_MTG_Set[[#This Row],[Released On]]+tbl_MTG_Set[[#This Row],[Buy Window Month Start]]*365.25/12</f>
        <v/>
      </c>
      <c r="L807" s="19">
        <f>_xlfn.xlookup(tbl_MTG_Set[[#This Row],[Type Name]], tbl_MTG_Set_Type[Set Type], tbl_MTG_Set_Type[Buy Window Month End], "(Set Type not found)", 0, 1)</f>
        <v/>
      </c>
      <c r="M807" s="28">
        <f>tbl_MTG_Set[[#This Row],[Released On]]+tbl_MTG_Set[[#This Row],[Buy Window Month End]]*365.25/12</f>
        <v/>
      </c>
      <c r="N807" s="28">
        <f>AND(NOW()&gt;=tbl_MTG_Set[[#This Row],[Buy Window Start]], NOW()&lt;=tbl_MTG_Set[[#This Row],[Buy Window End]])</f>
        <v/>
      </c>
      <c r="O807" s="19">
        <f>_xlfn.xlookup(tbl_MTG_Set[[#This Row],[Type Name]], tbl_MTG_Set_Type[Set Type], tbl_MTG_Set_Type[Heavy Printing Window Month Start], "(Set Type not found)", 0, 1)</f>
        <v/>
      </c>
      <c r="P807" s="28">
        <f>tbl_MTG_Set[[#This Row],[Released On]]+tbl_MTG_Set[[#This Row],[Heavy Printing Window Month Start]]*365.25/12</f>
        <v/>
      </c>
      <c r="Q807" s="19">
        <f>_xlfn.xlookup(tbl_MTG_Set[[#This Row],[Type Name]], tbl_MTG_Set_Type[Set Type], tbl_MTG_Set_Type[Heavy Printing Window Month End], "(Set Type not found)", 0, 1)</f>
        <v/>
      </c>
      <c r="R807" s="28">
        <f>tbl_MTG_Set[[#This Row],[Released On]]+tbl_MTG_Set[[#This Row],[Heavy Printing Window Month End]]*365.25/12</f>
        <v/>
      </c>
      <c r="S807" s="28">
        <f>AND(NOW()&gt;=tbl_MTG_Set[[#This Row],[Heavy Printing Window Start]], NOW()&lt;=tbl_MTG_Set[[#This Row],[Heavy Printing Window End]])</f>
        <v/>
      </c>
      <c r="T807" s="19">
        <f>_xlfn.xlookup(tbl_MTG_Set[[#This Row],[Type Name]], tbl_MTG_Set_Type[Set Type], tbl_MTG_Set_Type[Sell Window Month Start], "(Set Type not found)", 0, 1)</f>
        <v/>
      </c>
      <c r="U807" s="28">
        <f>tbl_MTG_Set[[#This Row],[Released On]]+tbl_MTG_Set[[#This Row],[Sell Window Month Start]]*365.25/12</f>
        <v/>
      </c>
      <c r="V807" s="19">
        <f>_xlfn.xlookup(tbl_MTG_Set[[#This Row],[Type Name]], tbl_MTG_Set_Type[Set Type], tbl_MTG_Set_Type[Sell Window Month End], "(Set Type not found)", 0, 1)</f>
        <v/>
      </c>
      <c r="W807" s="28">
        <f>tbl_MTG_Set[[#This Row],[Released On]]+tbl_MTG_Set[[#This Row],[Sell Window Month End]]*365.25/12</f>
        <v/>
      </c>
      <c r="X807" s="28">
        <f>AND(NOW()&gt;=tbl_MTG_Set[[#This Row],[Sell Window Start]], NOW()&lt;=tbl_MTG_Set[[#This Row],[Sell Window End]])</f>
        <v/>
      </c>
      <c r="AG807" s="23" t="n"/>
      <c r="AH807" s="23" t="n"/>
      <c r="AJ807" s="23">
        <f t="array" ref="AJ807:AJ807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807" s="23">
        <f t="array" ref="AK807:AK807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807" s="24">
        <f>_xlfn.xlookup(tbl_MTG_Set[[#This Row],[Play Booster Box Product Id]], tbl_Product[Product Id], tbl_Product[Pack Size])</f>
        <v/>
      </c>
      <c r="AM807" s="23">
        <f>(tbl_MTG_Set[[#This Row],[Play Booster Box Cost]]+v_Item_Shipping_Cost_In)/tbl_MTG_Set[[#This Row],[Play Booster Box Size]]</f>
        <v/>
      </c>
      <c r="AN807" s="23" t="n"/>
      <c r="AO807" s="23" t="n"/>
      <c r="AP807" s="23" t="n"/>
      <c r="AQ807" s="23" t="n"/>
      <c r="AT807" s="23">
        <f>tbl_MTG_Set[[#This Row],[Play Booster Sell Price CardMarket]]*tbl_MTG_Set[[#This Row],[Play Booster Expected Market Value]]/tbl_MTG_Set[[#This Row],[Play Boost Sealed Market Value]]</f>
        <v/>
      </c>
    </row>
    <row r="808" ht="15" customHeight="1" s="20">
      <c r="A808" s="19" t="n">
        <v>868</v>
      </c>
      <c r="B808" s="19" t="inlineStr">
        <is>
          <t>Saviors of Kamigawa SOK</t>
        </is>
      </c>
      <c r="C808" s="19" t="n">
        <v>165</v>
      </c>
      <c r="D808" s="28" t="n">
        <v>38506</v>
      </c>
      <c r="F808" s="19" t="inlineStr">
        <is>
          <t>en es fr de it pt ja ko ru 汉语 漢語</t>
        </is>
      </c>
      <c r="G808" s="19" t="n">
        <v>1682</v>
      </c>
      <c r="H808" s="19">
        <f>MONTH(NOW())+12*YEAR(NOW())-MONTH(tbl_MTG_Set[[#This Row],[Released On]])-12*YEAR(tbl_MTG_Set[[#This Row],[Released On]])</f>
        <v/>
      </c>
      <c r="I808" s="19">
        <f>_xlfn.xlookup(tbl_MTG_Set[[#This Row],[Type Name]], tbl_MTG_Set_Type[Set Type], tbl_MTG_Set_Type[Index], "(Set Type not found)")</f>
        <v/>
      </c>
      <c r="J808" s="19">
        <f>_xlfn.xlookup(tbl_MTG_Set[[#This Row],[Type Name]], tbl_MTG_Set_Type[Set Type], tbl_MTG_Set_Type[Buy Window Month Start], "(Set Type not found)")</f>
        <v/>
      </c>
      <c r="K808" s="28">
        <f>tbl_MTG_Set[[#This Row],[Released On]]+tbl_MTG_Set[[#This Row],[Buy Window Month Start]]*365.25/12</f>
        <v/>
      </c>
      <c r="L808" s="19">
        <f>_xlfn.xlookup(tbl_MTG_Set[[#This Row],[Type Name]], tbl_MTG_Set_Type[Set Type], tbl_MTG_Set_Type[Buy Window Month End], "(Set Type not found)", 0, 1)</f>
        <v/>
      </c>
      <c r="M808" s="28">
        <f>tbl_MTG_Set[[#This Row],[Released On]]+tbl_MTG_Set[[#This Row],[Buy Window Month End]]*365.25/12</f>
        <v/>
      </c>
      <c r="N808" s="28">
        <f>AND(NOW()&gt;=tbl_MTG_Set[[#This Row],[Buy Window Start]], NOW()&lt;=tbl_MTG_Set[[#This Row],[Buy Window End]])</f>
        <v/>
      </c>
      <c r="O808" s="19">
        <f>_xlfn.xlookup(tbl_MTG_Set[[#This Row],[Type Name]], tbl_MTG_Set_Type[Set Type], tbl_MTG_Set_Type[Heavy Printing Window Month Start], "(Set Type not found)", 0, 1)</f>
        <v/>
      </c>
      <c r="P808" s="28">
        <f>tbl_MTG_Set[[#This Row],[Released On]]+tbl_MTG_Set[[#This Row],[Heavy Printing Window Month Start]]*365.25/12</f>
        <v/>
      </c>
      <c r="Q808" s="19">
        <f>_xlfn.xlookup(tbl_MTG_Set[[#This Row],[Type Name]], tbl_MTG_Set_Type[Set Type], tbl_MTG_Set_Type[Heavy Printing Window Month End], "(Set Type not found)", 0, 1)</f>
        <v/>
      </c>
      <c r="R808" s="28">
        <f>tbl_MTG_Set[[#This Row],[Released On]]+tbl_MTG_Set[[#This Row],[Heavy Printing Window Month End]]*365.25/12</f>
        <v/>
      </c>
      <c r="S808" s="28">
        <f>AND(NOW()&gt;=tbl_MTG_Set[[#This Row],[Heavy Printing Window Start]], NOW()&lt;=tbl_MTG_Set[[#This Row],[Heavy Printing Window End]])</f>
        <v/>
      </c>
      <c r="T808" s="19">
        <f>_xlfn.xlookup(tbl_MTG_Set[[#This Row],[Type Name]], tbl_MTG_Set_Type[Set Type], tbl_MTG_Set_Type[Sell Window Month Start], "(Set Type not found)", 0, 1)</f>
        <v/>
      </c>
      <c r="U808" s="28">
        <f>tbl_MTG_Set[[#This Row],[Released On]]+tbl_MTG_Set[[#This Row],[Sell Window Month Start]]*365.25/12</f>
        <v/>
      </c>
      <c r="V808" s="19">
        <f>_xlfn.xlookup(tbl_MTG_Set[[#This Row],[Type Name]], tbl_MTG_Set_Type[Set Type], tbl_MTG_Set_Type[Sell Window Month End], "(Set Type not found)", 0, 1)</f>
        <v/>
      </c>
      <c r="W808" s="28">
        <f>tbl_MTG_Set[[#This Row],[Released On]]+tbl_MTG_Set[[#This Row],[Sell Window Month End]]*365.25/12</f>
        <v/>
      </c>
      <c r="X808" s="28">
        <f>AND(NOW()&gt;=tbl_MTG_Set[[#This Row],[Sell Window Start]], NOW()&lt;=tbl_MTG_Set[[#This Row],[Sell Window End]])</f>
        <v/>
      </c>
      <c r="AG808" s="23" t="n"/>
      <c r="AH808" s="23" t="n"/>
      <c r="AJ808" s="23">
        <f t="array" ref="AJ808:AJ808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808" s="23">
        <f t="array" ref="AK808:AK808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808" s="24">
        <f>_xlfn.xlookup(tbl_MTG_Set[[#This Row],[Play Booster Box Product Id]], tbl_Product[Product Id], tbl_Product[Pack Size])</f>
        <v/>
      </c>
      <c r="AM808" s="23">
        <f>(tbl_MTG_Set[[#This Row],[Play Booster Box Cost]]+v_Item_Shipping_Cost_In)/tbl_MTG_Set[[#This Row],[Play Booster Box Size]]</f>
        <v/>
      </c>
      <c r="AN808" s="23" t="n"/>
      <c r="AO808" s="23" t="n"/>
      <c r="AP808" s="23" t="n"/>
      <c r="AQ808" s="23" t="n"/>
      <c r="AT808" s="23">
        <f>tbl_MTG_Set[[#This Row],[Play Booster Sell Price CardMarket]]*tbl_MTG_Set[[#This Row],[Play Booster Expected Market Value]]/tbl_MTG_Set[[#This Row],[Play Boost Sealed Market Value]]</f>
        <v/>
      </c>
    </row>
    <row r="809" ht="15" customHeight="1" s="20">
      <c r="A809" s="19" t="n">
        <v>749</v>
      </c>
      <c r="B809" s="19" t="inlineStr">
        <is>
          <t>Scars of Mirrodin Promos PSOM</t>
        </is>
      </c>
      <c r="C809" s="19" t="n">
        <v>4</v>
      </c>
      <c r="D809" s="28" t="n">
        <v>40451</v>
      </c>
      <c r="F809" s="19" t="inlineStr">
        <is>
          <t>en es fr de it pt ja ko ru 汉语 漢語</t>
        </is>
      </c>
      <c r="G809" s="19" t="n">
        <v>1444</v>
      </c>
      <c r="H809" s="19">
        <f>MONTH(NOW())+12*YEAR(NOW())-MONTH(tbl_MTG_Set[[#This Row],[Released On]])-12*YEAR(tbl_MTG_Set[[#This Row],[Released On]])</f>
        <v/>
      </c>
      <c r="I809" s="19">
        <f>_xlfn.xlookup(tbl_MTG_Set[[#This Row],[Type Name]], tbl_MTG_Set_Type[Set Type], tbl_MTG_Set_Type[Index], "(Set Type not found)")</f>
        <v/>
      </c>
      <c r="J809" s="19">
        <f>_xlfn.xlookup(tbl_MTG_Set[[#This Row],[Type Name]], tbl_MTG_Set_Type[Set Type], tbl_MTG_Set_Type[Buy Window Month Start], "(Set Type not found)")</f>
        <v/>
      </c>
      <c r="K809" s="28">
        <f>tbl_MTG_Set[[#This Row],[Released On]]+tbl_MTG_Set[[#This Row],[Buy Window Month Start]]*365.25/12</f>
        <v/>
      </c>
      <c r="L809" s="19">
        <f>_xlfn.xlookup(tbl_MTG_Set[[#This Row],[Type Name]], tbl_MTG_Set_Type[Set Type], tbl_MTG_Set_Type[Buy Window Month End], "(Set Type not found)", 0, 1)</f>
        <v/>
      </c>
      <c r="M809" s="28">
        <f>tbl_MTG_Set[[#This Row],[Released On]]+tbl_MTG_Set[[#This Row],[Buy Window Month End]]*365.25/12</f>
        <v/>
      </c>
      <c r="N809" s="28">
        <f>AND(NOW()&gt;=tbl_MTG_Set[[#This Row],[Buy Window Start]], NOW()&lt;=tbl_MTG_Set[[#This Row],[Buy Window End]])</f>
        <v/>
      </c>
      <c r="O809" s="19">
        <f>_xlfn.xlookup(tbl_MTG_Set[[#This Row],[Type Name]], tbl_MTG_Set_Type[Set Type], tbl_MTG_Set_Type[Heavy Printing Window Month Start], "(Set Type not found)", 0, 1)</f>
        <v/>
      </c>
      <c r="P809" s="28">
        <f>tbl_MTG_Set[[#This Row],[Released On]]+tbl_MTG_Set[[#This Row],[Heavy Printing Window Month Start]]*365.25/12</f>
        <v/>
      </c>
      <c r="Q809" s="19">
        <f>_xlfn.xlookup(tbl_MTG_Set[[#This Row],[Type Name]], tbl_MTG_Set_Type[Set Type], tbl_MTG_Set_Type[Heavy Printing Window Month End], "(Set Type not found)", 0, 1)</f>
        <v/>
      </c>
      <c r="R809" s="28">
        <f>tbl_MTG_Set[[#This Row],[Released On]]+tbl_MTG_Set[[#This Row],[Heavy Printing Window Month End]]*365.25/12</f>
        <v/>
      </c>
      <c r="S809" s="28">
        <f>AND(NOW()&gt;=tbl_MTG_Set[[#This Row],[Heavy Printing Window Start]], NOW()&lt;=tbl_MTG_Set[[#This Row],[Heavy Printing Window End]])</f>
        <v/>
      </c>
      <c r="T809" s="19">
        <f>_xlfn.xlookup(tbl_MTG_Set[[#This Row],[Type Name]], tbl_MTG_Set_Type[Set Type], tbl_MTG_Set_Type[Sell Window Month Start], "(Set Type not found)", 0, 1)</f>
        <v/>
      </c>
      <c r="U809" s="28">
        <f>tbl_MTG_Set[[#This Row],[Released On]]+tbl_MTG_Set[[#This Row],[Sell Window Month Start]]*365.25/12</f>
        <v/>
      </c>
      <c r="V809" s="19">
        <f>_xlfn.xlookup(tbl_MTG_Set[[#This Row],[Type Name]], tbl_MTG_Set_Type[Set Type], tbl_MTG_Set_Type[Sell Window Month End], "(Set Type not found)", 0, 1)</f>
        <v/>
      </c>
      <c r="W809" s="28">
        <f>tbl_MTG_Set[[#This Row],[Released On]]+tbl_MTG_Set[[#This Row],[Sell Window Month End]]*365.25/12</f>
        <v/>
      </c>
      <c r="X809" s="28">
        <f>AND(NOW()&gt;=tbl_MTG_Set[[#This Row],[Sell Window Start]], NOW()&lt;=tbl_MTG_Set[[#This Row],[Sell Window End]])</f>
        <v/>
      </c>
      <c r="AG809" s="23" t="n"/>
      <c r="AH809" s="23" t="n"/>
      <c r="AJ809" s="23">
        <f t="array" ref="AJ809:AJ809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809" s="23">
        <f t="array" ref="AK809:AK809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809" s="24">
        <f>_xlfn.xlookup(tbl_MTG_Set[[#This Row],[Play Booster Box Product Id]], tbl_Product[Product Id], tbl_Product[Pack Size])</f>
        <v/>
      </c>
      <c r="AM809" s="23">
        <f>(tbl_MTG_Set[[#This Row],[Play Booster Box Cost]]+v_Item_Shipping_Cost_In)/tbl_MTG_Set[[#This Row],[Play Booster Box Size]]</f>
        <v/>
      </c>
      <c r="AN809" s="23" t="n"/>
      <c r="AO809" s="23" t="n"/>
      <c r="AP809" s="23" t="n"/>
      <c r="AQ809" s="23" t="n"/>
      <c r="AT809" s="23">
        <f>tbl_MTG_Set[[#This Row],[Play Booster Sell Price CardMarket]]*tbl_MTG_Set[[#This Row],[Play Booster Expected Market Value]]/tbl_MTG_Set[[#This Row],[Play Boost Sealed Market Value]]</f>
        <v/>
      </c>
    </row>
    <row r="810" ht="15" customHeight="1" s="20">
      <c r="A810" s="19" t="n">
        <v>748</v>
      </c>
      <c r="B810" s="19" t="inlineStr">
        <is>
          <t>Scars of Mirrodin SOM</t>
        </is>
      </c>
      <c r="C810" s="19" t="n">
        <v>249</v>
      </c>
      <c r="D810" s="28" t="n">
        <v>40452</v>
      </c>
      <c r="F810" s="19" t="inlineStr">
        <is>
          <t>en es fr de it pt ja ko ru 汉语 漢語</t>
        </is>
      </c>
      <c r="G810" s="19" t="n">
        <v>1442</v>
      </c>
      <c r="H810" s="19">
        <f>MONTH(NOW())+12*YEAR(NOW())-MONTH(tbl_MTG_Set[[#This Row],[Released On]])-12*YEAR(tbl_MTG_Set[[#This Row],[Released On]])</f>
        <v/>
      </c>
      <c r="I810" s="19">
        <f>_xlfn.xlookup(tbl_MTG_Set[[#This Row],[Type Name]], tbl_MTG_Set_Type[Set Type], tbl_MTG_Set_Type[Index], "(Set Type not found)")</f>
        <v/>
      </c>
      <c r="J810" s="19">
        <f>_xlfn.xlookup(tbl_MTG_Set[[#This Row],[Type Name]], tbl_MTG_Set_Type[Set Type], tbl_MTG_Set_Type[Buy Window Month Start], "(Set Type not found)")</f>
        <v/>
      </c>
      <c r="K810" s="28">
        <f>tbl_MTG_Set[[#This Row],[Released On]]+tbl_MTG_Set[[#This Row],[Buy Window Month Start]]*365.25/12</f>
        <v/>
      </c>
      <c r="L810" s="19">
        <f>_xlfn.xlookup(tbl_MTG_Set[[#This Row],[Type Name]], tbl_MTG_Set_Type[Set Type], tbl_MTG_Set_Type[Buy Window Month End], "(Set Type not found)", 0, 1)</f>
        <v/>
      </c>
      <c r="M810" s="28">
        <f>tbl_MTG_Set[[#This Row],[Released On]]+tbl_MTG_Set[[#This Row],[Buy Window Month End]]*365.25/12</f>
        <v/>
      </c>
      <c r="N810" s="28">
        <f>AND(NOW()&gt;=tbl_MTG_Set[[#This Row],[Buy Window Start]], NOW()&lt;=tbl_MTG_Set[[#This Row],[Buy Window End]])</f>
        <v/>
      </c>
      <c r="O810" s="19">
        <f>_xlfn.xlookup(tbl_MTG_Set[[#This Row],[Type Name]], tbl_MTG_Set_Type[Set Type], tbl_MTG_Set_Type[Heavy Printing Window Month Start], "(Set Type not found)", 0, 1)</f>
        <v/>
      </c>
      <c r="P810" s="28">
        <f>tbl_MTG_Set[[#This Row],[Released On]]+tbl_MTG_Set[[#This Row],[Heavy Printing Window Month Start]]*365.25/12</f>
        <v/>
      </c>
      <c r="Q810" s="19">
        <f>_xlfn.xlookup(tbl_MTG_Set[[#This Row],[Type Name]], tbl_MTG_Set_Type[Set Type], tbl_MTG_Set_Type[Heavy Printing Window Month End], "(Set Type not found)", 0, 1)</f>
        <v/>
      </c>
      <c r="R810" s="28">
        <f>tbl_MTG_Set[[#This Row],[Released On]]+tbl_MTG_Set[[#This Row],[Heavy Printing Window Month End]]*365.25/12</f>
        <v/>
      </c>
      <c r="S810" s="28">
        <f>AND(NOW()&gt;=tbl_MTG_Set[[#This Row],[Heavy Printing Window Start]], NOW()&lt;=tbl_MTG_Set[[#This Row],[Heavy Printing Window End]])</f>
        <v/>
      </c>
      <c r="T810" s="19">
        <f>_xlfn.xlookup(tbl_MTG_Set[[#This Row],[Type Name]], tbl_MTG_Set_Type[Set Type], tbl_MTG_Set_Type[Sell Window Month Start], "(Set Type not found)", 0, 1)</f>
        <v/>
      </c>
      <c r="U810" s="28">
        <f>tbl_MTG_Set[[#This Row],[Released On]]+tbl_MTG_Set[[#This Row],[Sell Window Month Start]]*365.25/12</f>
        <v/>
      </c>
      <c r="V810" s="19">
        <f>_xlfn.xlookup(tbl_MTG_Set[[#This Row],[Type Name]], tbl_MTG_Set_Type[Set Type], tbl_MTG_Set_Type[Sell Window Month End], "(Set Type not found)", 0, 1)</f>
        <v/>
      </c>
      <c r="W810" s="28">
        <f>tbl_MTG_Set[[#This Row],[Released On]]+tbl_MTG_Set[[#This Row],[Sell Window Month End]]*365.25/12</f>
        <v/>
      </c>
      <c r="X810" s="28">
        <f>AND(NOW()&gt;=tbl_MTG_Set[[#This Row],[Sell Window Start]], NOW()&lt;=tbl_MTG_Set[[#This Row],[Sell Window End]])</f>
        <v/>
      </c>
      <c r="AG810" s="23" t="n"/>
      <c r="AH810" s="23" t="n"/>
      <c r="AJ810" s="23">
        <f t="array" ref="AJ810:AJ810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810" s="23">
        <f t="array" ref="AK810:AK810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810" s="24">
        <f>_xlfn.xlookup(tbl_MTG_Set[[#This Row],[Play Booster Box Product Id]], tbl_Product[Product Id], tbl_Product[Pack Size])</f>
        <v/>
      </c>
      <c r="AM810" s="23">
        <f>(tbl_MTG_Set[[#This Row],[Play Booster Box Cost]]+v_Item_Shipping_Cost_In)/tbl_MTG_Set[[#This Row],[Play Booster Box Size]]</f>
        <v/>
      </c>
      <c r="AN810" s="23" t="n"/>
      <c r="AO810" s="23" t="n"/>
      <c r="AP810" s="23" t="n"/>
      <c r="AQ810" s="23" t="n"/>
      <c r="AT810" s="23">
        <f>tbl_MTG_Set[[#This Row],[Play Booster Sell Price CardMarket]]*tbl_MTG_Set[[#This Row],[Play Booster Expected Market Value]]/tbl_MTG_Set[[#This Row],[Play Boost Sealed Market Value]]</f>
        <v/>
      </c>
    </row>
    <row r="811" ht="15" customHeight="1" s="20">
      <c r="A811" s="19" t="n">
        <v>750</v>
      </c>
      <c r="B811" s="19" t="inlineStr">
        <is>
          <t>Scars of Mirrodin Tokens TSOM</t>
        </is>
      </c>
      <c r="C811" s="19" t="n">
        <v>10</v>
      </c>
      <c r="D811" s="28" t="n">
        <v>40452</v>
      </c>
      <c r="F811" s="19" t="inlineStr">
        <is>
          <t>en es fr de it pt ja ko ru 汉语 漢語</t>
        </is>
      </c>
      <c r="G811" s="19" t="n">
        <v>1446</v>
      </c>
      <c r="H811" s="19">
        <f>MONTH(NOW())+12*YEAR(NOW())-MONTH(tbl_MTG_Set[[#This Row],[Released On]])-12*YEAR(tbl_MTG_Set[[#This Row],[Released On]])</f>
        <v/>
      </c>
      <c r="I811" s="19">
        <f>_xlfn.xlookup(tbl_MTG_Set[[#This Row],[Type Name]], tbl_MTG_Set_Type[Set Type], tbl_MTG_Set_Type[Index], "(Set Type not found)")</f>
        <v/>
      </c>
      <c r="J811" s="19">
        <f>_xlfn.xlookup(tbl_MTG_Set[[#This Row],[Type Name]], tbl_MTG_Set_Type[Set Type], tbl_MTG_Set_Type[Buy Window Month Start], "(Set Type not found)")</f>
        <v/>
      </c>
      <c r="K811" s="28">
        <f>tbl_MTG_Set[[#This Row],[Released On]]+tbl_MTG_Set[[#This Row],[Buy Window Month Start]]*365.25/12</f>
        <v/>
      </c>
      <c r="L811" s="19">
        <f>_xlfn.xlookup(tbl_MTG_Set[[#This Row],[Type Name]], tbl_MTG_Set_Type[Set Type], tbl_MTG_Set_Type[Buy Window Month End], "(Set Type not found)", 0, 1)</f>
        <v/>
      </c>
      <c r="M811" s="28">
        <f>tbl_MTG_Set[[#This Row],[Released On]]+tbl_MTG_Set[[#This Row],[Buy Window Month End]]*365.25/12</f>
        <v/>
      </c>
      <c r="N811" s="28">
        <f>AND(NOW()&gt;=tbl_MTG_Set[[#This Row],[Buy Window Start]], NOW()&lt;=tbl_MTG_Set[[#This Row],[Buy Window End]])</f>
        <v/>
      </c>
      <c r="O811" s="19">
        <f>_xlfn.xlookup(tbl_MTG_Set[[#This Row],[Type Name]], tbl_MTG_Set_Type[Set Type], tbl_MTG_Set_Type[Heavy Printing Window Month Start], "(Set Type not found)", 0, 1)</f>
        <v/>
      </c>
      <c r="P811" s="28">
        <f>tbl_MTG_Set[[#This Row],[Released On]]+tbl_MTG_Set[[#This Row],[Heavy Printing Window Month Start]]*365.25/12</f>
        <v/>
      </c>
      <c r="Q811" s="19">
        <f>_xlfn.xlookup(tbl_MTG_Set[[#This Row],[Type Name]], tbl_MTG_Set_Type[Set Type], tbl_MTG_Set_Type[Heavy Printing Window Month End], "(Set Type not found)", 0, 1)</f>
        <v/>
      </c>
      <c r="R811" s="28">
        <f>tbl_MTG_Set[[#This Row],[Released On]]+tbl_MTG_Set[[#This Row],[Heavy Printing Window Month End]]*365.25/12</f>
        <v/>
      </c>
      <c r="S811" s="28">
        <f>AND(NOW()&gt;=tbl_MTG_Set[[#This Row],[Heavy Printing Window Start]], NOW()&lt;=tbl_MTG_Set[[#This Row],[Heavy Printing Window End]])</f>
        <v/>
      </c>
      <c r="T811" s="19">
        <f>_xlfn.xlookup(tbl_MTG_Set[[#This Row],[Type Name]], tbl_MTG_Set_Type[Set Type], tbl_MTG_Set_Type[Sell Window Month Start], "(Set Type not found)", 0, 1)</f>
        <v/>
      </c>
      <c r="U811" s="28">
        <f>tbl_MTG_Set[[#This Row],[Released On]]+tbl_MTG_Set[[#This Row],[Sell Window Month Start]]*365.25/12</f>
        <v/>
      </c>
      <c r="V811" s="19">
        <f>_xlfn.xlookup(tbl_MTG_Set[[#This Row],[Type Name]], tbl_MTG_Set_Type[Set Type], tbl_MTG_Set_Type[Sell Window Month End], "(Set Type not found)", 0, 1)</f>
        <v/>
      </c>
      <c r="W811" s="28">
        <f>tbl_MTG_Set[[#This Row],[Released On]]+tbl_MTG_Set[[#This Row],[Sell Window Month End]]*365.25/12</f>
        <v/>
      </c>
      <c r="X811" s="28">
        <f>AND(NOW()&gt;=tbl_MTG_Set[[#This Row],[Sell Window Start]], NOW()&lt;=tbl_MTG_Set[[#This Row],[Sell Window End]])</f>
        <v/>
      </c>
      <c r="AG811" s="23" t="n"/>
      <c r="AH811" s="23" t="n"/>
      <c r="AJ811" s="23">
        <f t="array" ref="AJ811:AJ811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811" s="23">
        <f t="array" ref="AK811:AK811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811" s="24">
        <f>_xlfn.xlookup(tbl_MTG_Set[[#This Row],[Play Booster Box Product Id]], tbl_Product[Product Id], tbl_Product[Pack Size])</f>
        <v/>
      </c>
      <c r="AM811" s="23">
        <f>(tbl_MTG_Set[[#This Row],[Play Booster Box Cost]]+v_Item_Shipping_Cost_In)/tbl_MTG_Set[[#This Row],[Play Booster Box Size]]</f>
        <v/>
      </c>
      <c r="AN811" s="23" t="n"/>
      <c r="AO811" s="23" t="n"/>
      <c r="AP811" s="23" t="n"/>
      <c r="AQ811" s="23" t="n"/>
      <c r="AT811" s="23">
        <f>tbl_MTG_Set[[#This Row],[Play Booster Sell Price CardMarket]]*tbl_MTG_Set[[#This Row],[Play Booster Expected Market Value]]/tbl_MTG_Set[[#This Row],[Play Boost Sealed Market Value]]</f>
        <v/>
      </c>
    </row>
    <row r="812" ht="15" customHeight="1" s="20">
      <c r="A812" s="19" t="n">
        <v>896</v>
      </c>
      <c r="B812" s="19" t="inlineStr">
        <is>
          <t>Scourge Promos PSCG</t>
        </is>
      </c>
      <c r="C812" s="19" t="n">
        <v>1</v>
      </c>
      <c r="D812" s="28" t="n">
        <v>37767</v>
      </c>
      <c r="F812" s="19" t="inlineStr">
        <is>
          <t>en es fr de it pt ja ko ru 汉语 漢語</t>
        </is>
      </c>
      <c r="G812" s="19" t="n">
        <v>1738</v>
      </c>
      <c r="H812" s="19">
        <f>MONTH(NOW())+12*YEAR(NOW())-MONTH(tbl_MTG_Set[[#This Row],[Released On]])-12*YEAR(tbl_MTG_Set[[#This Row],[Released On]])</f>
        <v/>
      </c>
      <c r="I812" s="19">
        <f>_xlfn.xlookup(tbl_MTG_Set[[#This Row],[Type Name]], tbl_MTG_Set_Type[Set Type], tbl_MTG_Set_Type[Index], "(Set Type not found)")</f>
        <v/>
      </c>
      <c r="J812" s="19">
        <f>_xlfn.xlookup(tbl_MTG_Set[[#This Row],[Type Name]], tbl_MTG_Set_Type[Set Type], tbl_MTG_Set_Type[Buy Window Month Start], "(Set Type not found)")</f>
        <v/>
      </c>
      <c r="K812" s="28">
        <f>tbl_MTG_Set[[#This Row],[Released On]]+tbl_MTG_Set[[#This Row],[Buy Window Month Start]]*365.25/12</f>
        <v/>
      </c>
      <c r="L812" s="19">
        <f>_xlfn.xlookup(tbl_MTG_Set[[#This Row],[Type Name]], tbl_MTG_Set_Type[Set Type], tbl_MTG_Set_Type[Buy Window Month End], "(Set Type not found)", 0, 1)</f>
        <v/>
      </c>
      <c r="M812" s="28">
        <f>tbl_MTG_Set[[#This Row],[Released On]]+tbl_MTG_Set[[#This Row],[Buy Window Month End]]*365.25/12</f>
        <v/>
      </c>
      <c r="N812" s="28">
        <f>AND(NOW()&gt;=tbl_MTG_Set[[#This Row],[Buy Window Start]], NOW()&lt;=tbl_MTG_Set[[#This Row],[Buy Window End]])</f>
        <v/>
      </c>
      <c r="O812" s="19">
        <f>_xlfn.xlookup(tbl_MTG_Set[[#This Row],[Type Name]], tbl_MTG_Set_Type[Set Type], tbl_MTG_Set_Type[Heavy Printing Window Month Start], "(Set Type not found)", 0, 1)</f>
        <v/>
      </c>
      <c r="P812" s="28">
        <f>tbl_MTG_Set[[#This Row],[Released On]]+tbl_MTG_Set[[#This Row],[Heavy Printing Window Month Start]]*365.25/12</f>
        <v/>
      </c>
      <c r="Q812" s="19">
        <f>_xlfn.xlookup(tbl_MTG_Set[[#This Row],[Type Name]], tbl_MTG_Set_Type[Set Type], tbl_MTG_Set_Type[Heavy Printing Window Month End], "(Set Type not found)", 0, 1)</f>
        <v/>
      </c>
      <c r="R812" s="28">
        <f>tbl_MTG_Set[[#This Row],[Released On]]+tbl_MTG_Set[[#This Row],[Heavy Printing Window Month End]]*365.25/12</f>
        <v/>
      </c>
      <c r="S812" s="28">
        <f>AND(NOW()&gt;=tbl_MTG_Set[[#This Row],[Heavy Printing Window Start]], NOW()&lt;=tbl_MTG_Set[[#This Row],[Heavy Printing Window End]])</f>
        <v/>
      </c>
      <c r="T812" s="19">
        <f>_xlfn.xlookup(tbl_MTG_Set[[#This Row],[Type Name]], tbl_MTG_Set_Type[Set Type], tbl_MTG_Set_Type[Sell Window Month Start], "(Set Type not found)", 0, 1)</f>
        <v/>
      </c>
      <c r="U812" s="28">
        <f>tbl_MTG_Set[[#This Row],[Released On]]+tbl_MTG_Set[[#This Row],[Sell Window Month Start]]*365.25/12</f>
        <v/>
      </c>
      <c r="V812" s="19">
        <f>_xlfn.xlookup(tbl_MTG_Set[[#This Row],[Type Name]], tbl_MTG_Set_Type[Set Type], tbl_MTG_Set_Type[Sell Window Month End], "(Set Type not found)", 0, 1)</f>
        <v/>
      </c>
      <c r="W812" s="28">
        <f>tbl_MTG_Set[[#This Row],[Released On]]+tbl_MTG_Set[[#This Row],[Sell Window Month End]]*365.25/12</f>
        <v/>
      </c>
      <c r="X812" s="28">
        <f>AND(NOW()&gt;=tbl_MTG_Set[[#This Row],[Sell Window Start]], NOW()&lt;=tbl_MTG_Set[[#This Row],[Sell Window End]])</f>
        <v/>
      </c>
      <c r="AG812" s="23" t="n"/>
      <c r="AH812" s="23" t="n"/>
      <c r="AJ812" s="23">
        <f t="array" ref="AJ812:AJ812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812" s="23">
        <f t="array" ref="AK812:AK812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812" s="24">
        <f>_xlfn.xlookup(tbl_MTG_Set[[#This Row],[Play Booster Box Product Id]], tbl_Product[Product Id], tbl_Product[Pack Size])</f>
        <v/>
      </c>
      <c r="AM812" s="23">
        <f>(tbl_MTG_Set[[#This Row],[Play Booster Box Cost]]+v_Item_Shipping_Cost_In)/tbl_MTG_Set[[#This Row],[Play Booster Box Size]]</f>
        <v/>
      </c>
      <c r="AN812" s="23" t="n"/>
      <c r="AO812" s="23" t="n"/>
      <c r="AP812" s="23" t="n"/>
      <c r="AQ812" s="23" t="n"/>
      <c r="AT812" s="23">
        <f>tbl_MTG_Set[[#This Row],[Play Booster Sell Price CardMarket]]*tbl_MTG_Set[[#This Row],[Play Booster Expected Market Value]]/tbl_MTG_Set[[#This Row],[Play Boost Sealed Market Value]]</f>
        <v/>
      </c>
    </row>
    <row r="813" ht="15" customHeight="1" s="20">
      <c r="A813" s="19" t="n">
        <v>895</v>
      </c>
      <c r="B813" s="19" t="inlineStr">
        <is>
          <t>Scourge SCG</t>
        </is>
      </c>
      <c r="C813" s="19" t="n">
        <v>143</v>
      </c>
      <c r="D813" s="28" t="n">
        <v>37767</v>
      </c>
      <c r="F813" s="19" t="inlineStr">
        <is>
          <t>en es fr de it pt ja ko ru 汉语 漢語</t>
        </is>
      </c>
      <c r="G813" s="19" t="n">
        <v>1736</v>
      </c>
      <c r="H813" s="19">
        <f>MONTH(NOW())+12*YEAR(NOW())-MONTH(tbl_MTG_Set[[#This Row],[Released On]])-12*YEAR(tbl_MTG_Set[[#This Row],[Released On]])</f>
        <v/>
      </c>
      <c r="I813" s="19">
        <f>_xlfn.xlookup(tbl_MTG_Set[[#This Row],[Type Name]], tbl_MTG_Set_Type[Set Type], tbl_MTG_Set_Type[Index], "(Set Type not found)")</f>
        <v/>
      </c>
      <c r="J813" s="19">
        <f>_xlfn.xlookup(tbl_MTG_Set[[#This Row],[Type Name]], tbl_MTG_Set_Type[Set Type], tbl_MTG_Set_Type[Buy Window Month Start], "(Set Type not found)")</f>
        <v/>
      </c>
      <c r="K813" s="28">
        <f>tbl_MTG_Set[[#This Row],[Released On]]+tbl_MTG_Set[[#This Row],[Buy Window Month Start]]*365.25/12</f>
        <v/>
      </c>
      <c r="L813" s="19">
        <f>_xlfn.xlookup(tbl_MTG_Set[[#This Row],[Type Name]], tbl_MTG_Set_Type[Set Type], tbl_MTG_Set_Type[Buy Window Month End], "(Set Type not found)", 0, 1)</f>
        <v/>
      </c>
      <c r="M813" s="28">
        <f>tbl_MTG_Set[[#This Row],[Released On]]+tbl_MTG_Set[[#This Row],[Buy Window Month End]]*365.25/12</f>
        <v/>
      </c>
      <c r="N813" s="28">
        <f>AND(NOW()&gt;=tbl_MTG_Set[[#This Row],[Buy Window Start]], NOW()&lt;=tbl_MTG_Set[[#This Row],[Buy Window End]])</f>
        <v/>
      </c>
      <c r="O813" s="19">
        <f>_xlfn.xlookup(tbl_MTG_Set[[#This Row],[Type Name]], tbl_MTG_Set_Type[Set Type], tbl_MTG_Set_Type[Heavy Printing Window Month Start], "(Set Type not found)", 0, 1)</f>
        <v/>
      </c>
      <c r="P813" s="28">
        <f>tbl_MTG_Set[[#This Row],[Released On]]+tbl_MTG_Set[[#This Row],[Heavy Printing Window Month Start]]*365.25/12</f>
        <v/>
      </c>
      <c r="Q813" s="19">
        <f>_xlfn.xlookup(tbl_MTG_Set[[#This Row],[Type Name]], tbl_MTG_Set_Type[Set Type], tbl_MTG_Set_Type[Heavy Printing Window Month End], "(Set Type not found)", 0, 1)</f>
        <v/>
      </c>
      <c r="R813" s="28">
        <f>tbl_MTG_Set[[#This Row],[Released On]]+tbl_MTG_Set[[#This Row],[Heavy Printing Window Month End]]*365.25/12</f>
        <v/>
      </c>
      <c r="S813" s="28">
        <f>AND(NOW()&gt;=tbl_MTG_Set[[#This Row],[Heavy Printing Window Start]], NOW()&lt;=tbl_MTG_Set[[#This Row],[Heavy Printing Window End]])</f>
        <v/>
      </c>
      <c r="T813" s="19">
        <f>_xlfn.xlookup(tbl_MTG_Set[[#This Row],[Type Name]], tbl_MTG_Set_Type[Set Type], tbl_MTG_Set_Type[Sell Window Month Start], "(Set Type not found)", 0, 1)</f>
        <v/>
      </c>
      <c r="U813" s="28">
        <f>tbl_MTG_Set[[#This Row],[Released On]]+tbl_MTG_Set[[#This Row],[Sell Window Month Start]]*365.25/12</f>
        <v/>
      </c>
      <c r="V813" s="19">
        <f>_xlfn.xlookup(tbl_MTG_Set[[#This Row],[Type Name]], tbl_MTG_Set_Type[Set Type], tbl_MTG_Set_Type[Sell Window Month End], "(Set Type not found)", 0, 1)</f>
        <v/>
      </c>
      <c r="W813" s="28">
        <f>tbl_MTG_Set[[#This Row],[Released On]]+tbl_MTG_Set[[#This Row],[Sell Window Month End]]*365.25/12</f>
        <v/>
      </c>
      <c r="X813" s="28">
        <f>AND(NOW()&gt;=tbl_MTG_Set[[#This Row],[Sell Window Start]], NOW()&lt;=tbl_MTG_Set[[#This Row],[Sell Window End]])</f>
        <v/>
      </c>
      <c r="AG813" s="23" t="n"/>
      <c r="AH813" s="23" t="n"/>
      <c r="AJ813" s="23">
        <f t="array" ref="AJ813:AJ813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813" s="23">
        <f t="array" ref="AK813:AK813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813" s="24">
        <f>_xlfn.xlookup(tbl_MTG_Set[[#This Row],[Play Booster Box Product Id]], tbl_Product[Product Id], tbl_Product[Pack Size])</f>
        <v/>
      </c>
      <c r="AM813" s="23">
        <f>(tbl_MTG_Set[[#This Row],[Play Booster Box Cost]]+v_Item_Shipping_Cost_In)/tbl_MTG_Set[[#This Row],[Play Booster Box Size]]</f>
        <v/>
      </c>
      <c r="AN813" s="23" t="n"/>
      <c r="AO813" s="23" t="n"/>
      <c r="AP813" s="23" t="n"/>
      <c r="AQ813" s="23" t="n"/>
      <c r="AT813" s="23">
        <f>tbl_MTG_Set[[#This Row],[Play Booster Sell Price CardMarket]]*tbl_MTG_Set[[#This Row],[Play Booster Expected Market Value]]/tbl_MTG_Set[[#This Row],[Play Boost Sealed Market Value]]</f>
        <v/>
      </c>
    </row>
    <row r="814" ht="15" customHeight="1" s="20">
      <c r="A814" s="19" t="n">
        <v>415</v>
      </c>
      <c r="B814" s="19" t="inlineStr">
        <is>
          <t>Secret Lair Countdown SLC</t>
        </is>
      </c>
      <c r="C814" s="19" t="n">
        <v>84</v>
      </c>
      <c r="D814" s="28" t="n">
        <v>44866</v>
      </c>
      <c r="F814" s="19" t="inlineStr">
        <is>
          <t>en es fr de it pt ja ko ru 汉语 漢語</t>
        </is>
      </c>
      <c r="G814" s="19" t="n">
        <v>776</v>
      </c>
      <c r="H814" s="19">
        <f>MONTH(NOW())+12*YEAR(NOW())-MONTH(tbl_MTG_Set[[#This Row],[Released On]])-12*YEAR(tbl_MTG_Set[[#This Row],[Released On]])</f>
        <v/>
      </c>
      <c r="I814" s="19">
        <f>_xlfn.xlookup(tbl_MTG_Set[[#This Row],[Type Name]], tbl_MTG_Set_Type[Set Type], tbl_MTG_Set_Type[Index], "(Set Type not found)")</f>
        <v/>
      </c>
      <c r="J814" s="19">
        <f>_xlfn.xlookup(tbl_MTG_Set[[#This Row],[Type Name]], tbl_MTG_Set_Type[Set Type], tbl_MTG_Set_Type[Buy Window Month Start], "(Set Type not found)")</f>
        <v/>
      </c>
      <c r="K814" s="28">
        <f>tbl_MTG_Set[[#This Row],[Released On]]+tbl_MTG_Set[[#This Row],[Buy Window Month Start]]*365.25/12</f>
        <v/>
      </c>
      <c r="L814" s="19">
        <f>_xlfn.xlookup(tbl_MTG_Set[[#This Row],[Type Name]], tbl_MTG_Set_Type[Set Type], tbl_MTG_Set_Type[Buy Window Month End], "(Set Type not found)", 0, 1)</f>
        <v/>
      </c>
      <c r="M814" s="28">
        <f>tbl_MTG_Set[[#This Row],[Released On]]+tbl_MTG_Set[[#This Row],[Buy Window Month End]]*365.25/12</f>
        <v/>
      </c>
      <c r="N814" s="28">
        <f>AND(NOW()&gt;=tbl_MTG_Set[[#This Row],[Buy Window Start]], NOW()&lt;=tbl_MTG_Set[[#This Row],[Buy Window End]])</f>
        <v/>
      </c>
      <c r="O814" s="19">
        <f>_xlfn.xlookup(tbl_MTG_Set[[#This Row],[Type Name]], tbl_MTG_Set_Type[Set Type], tbl_MTG_Set_Type[Heavy Printing Window Month Start], "(Set Type not found)", 0, 1)</f>
        <v/>
      </c>
      <c r="P814" s="28">
        <f>tbl_MTG_Set[[#This Row],[Released On]]+tbl_MTG_Set[[#This Row],[Heavy Printing Window Month Start]]*365.25/12</f>
        <v/>
      </c>
      <c r="Q814" s="19">
        <f>_xlfn.xlookup(tbl_MTG_Set[[#This Row],[Type Name]], tbl_MTG_Set_Type[Set Type], tbl_MTG_Set_Type[Heavy Printing Window Month End], "(Set Type not found)", 0, 1)</f>
        <v/>
      </c>
      <c r="R814" s="28">
        <f>tbl_MTG_Set[[#This Row],[Released On]]+tbl_MTG_Set[[#This Row],[Heavy Printing Window Month End]]*365.25/12</f>
        <v/>
      </c>
      <c r="S814" s="28">
        <f>AND(NOW()&gt;=tbl_MTG_Set[[#This Row],[Heavy Printing Window Start]], NOW()&lt;=tbl_MTG_Set[[#This Row],[Heavy Printing Window End]])</f>
        <v/>
      </c>
      <c r="T814" s="19">
        <f>_xlfn.xlookup(tbl_MTG_Set[[#This Row],[Type Name]], tbl_MTG_Set_Type[Set Type], tbl_MTG_Set_Type[Sell Window Month Start], "(Set Type not found)", 0, 1)</f>
        <v/>
      </c>
      <c r="U814" s="28">
        <f>tbl_MTG_Set[[#This Row],[Released On]]+tbl_MTG_Set[[#This Row],[Sell Window Month Start]]*365.25/12</f>
        <v/>
      </c>
      <c r="V814" s="19">
        <f>_xlfn.xlookup(tbl_MTG_Set[[#This Row],[Type Name]], tbl_MTG_Set_Type[Set Type], tbl_MTG_Set_Type[Sell Window Month End], "(Set Type not found)", 0, 1)</f>
        <v/>
      </c>
      <c r="W814" s="28">
        <f>tbl_MTG_Set[[#This Row],[Released On]]+tbl_MTG_Set[[#This Row],[Sell Window Month End]]*365.25/12</f>
        <v/>
      </c>
      <c r="X814" s="28">
        <f>AND(NOW()&gt;=tbl_MTG_Set[[#This Row],[Sell Window Start]], NOW()&lt;=tbl_MTG_Set[[#This Row],[Sell Window End]])</f>
        <v/>
      </c>
      <c r="AG814" s="23" t="n"/>
      <c r="AH814" s="23" t="n"/>
      <c r="AJ814" s="23">
        <f t="array" ref="AJ814:AJ814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814" s="23">
        <f t="array" ref="AK814:AK814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814" s="24">
        <f>_xlfn.xlookup(tbl_MTG_Set[[#This Row],[Play Booster Box Product Id]], tbl_Product[Product Id], tbl_Product[Pack Size])</f>
        <v/>
      </c>
      <c r="AM814" s="23">
        <f>(tbl_MTG_Set[[#This Row],[Play Booster Box Cost]]+v_Item_Shipping_Cost_In)/tbl_MTG_Set[[#This Row],[Play Booster Box Size]]</f>
        <v/>
      </c>
      <c r="AN814" s="23" t="n"/>
      <c r="AO814" s="23" t="n"/>
      <c r="AP814" s="23" t="n"/>
      <c r="AQ814" s="23" t="n"/>
      <c r="AT814" s="23">
        <f>tbl_MTG_Set[[#This Row],[Play Booster Sell Price CardMarket]]*tbl_MTG_Set[[#This Row],[Play Booster Expected Market Value]]/tbl_MTG_Set[[#This Row],[Play Boost Sealed Market Value]]</f>
        <v/>
      </c>
    </row>
    <row r="815" ht="15" customHeight="1" s="20">
      <c r="A815" s="19" t="n">
        <v>412</v>
      </c>
      <c r="B815" s="19" t="inlineStr">
        <is>
          <t>Secret Lair Drop SLD</t>
        </is>
      </c>
      <c r="C815" s="19" t="n">
        <v>2302</v>
      </c>
      <c r="D815" s="28" t="n">
        <v>43801</v>
      </c>
      <c r="F815" s="19" t="inlineStr">
        <is>
          <t>en es fr de it pt ja ko ru 汉语 漢語</t>
        </is>
      </c>
      <c r="G815" s="19" t="n">
        <v>770</v>
      </c>
      <c r="H815" s="19">
        <f>MONTH(NOW())+12*YEAR(NOW())-MONTH(tbl_MTG_Set[[#This Row],[Released On]])-12*YEAR(tbl_MTG_Set[[#This Row],[Released On]])</f>
        <v/>
      </c>
      <c r="I815" s="19">
        <f>_xlfn.xlookup(tbl_MTG_Set[[#This Row],[Type Name]], tbl_MTG_Set_Type[Set Type], tbl_MTG_Set_Type[Index], "(Set Type not found)")</f>
        <v/>
      </c>
      <c r="J815" s="19">
        <f>_xlfn.xlookup(tbl_MTG_Set[[#This Row],[Type Name]], tbl_MTG_Set_Type[Set Type], tbl_MTG_Set_Type[Buy Window Month Start], "(Set Type not found)")</f>
        <v/>
      </c>
      <c r="K815" s="28">
        <f>tbl_MTG_Set[[#This Row],[Released On]]+tbl_MTG_Set[[#This Row],[Buy Window Month Start]]*365.25/12</f>
        <v/>
      </c>
      <c r="L815" s="19">
        <f>_xlfn.xlookup(tbl_MTG_Set[[#This Row],[Type Name]], tbl_MTG_Set_Type[Set Type], tbl_MTG_Set_Type[Buy Window Month End], "(Set Type not found)", 0, 1)</f>
        <v/>
      </c>
      <c r="M815" s="28">
        <f>tbl_MTG_Set[[#This Row],[Released On]]+tbl_MTG_Set[[#This Row],[Buy Window Month End]]*365.25/12</f>
        <v/>
      </c>
      <c r="N815" s="28">
        <f>AND(NOW()&gt;=tbl_MTG_Set[[#This Row],[Buy Window Start]], NOW()&lt;=tbl_MTG_Set[[#This Row],[Buy Window End]])</f>
        <v/>
      </c>
      <c r="O815" s="19">
        <f>_xlfn.xlookup(tbl_MTG_Set[[#This Row],[Type Name]], tbl_MTG_Set_Type[Set Type], tbl_MTG_Set_Type[Heavy Printing Window Month Start], "(Set Type not found)", 0, 1)</f>
        <v/>
      </c>
      <c r="P815" s="28">
        <f>tbl_MTG_Set[[#This Row],[Released On]]+tbl_MTG_Set[[#This Row],[Heavy Printing Window Month Start]]*365.25/12</f>
        <v/>
      </c>
      <c r="Q815" s="19">
        <f>_xlfn.xlookup(tbl_MTG_Set[[#This Row],[Type Name]], tbl_MTG_Set_Type[Set Type], tbl_MTG_Set_Type[Heavy Printing Window Month End], "(Set Type not found)", 0, 1)</f>
        <v/>
      </c>
      <c r="R815" s="28">
        <f>tbl_MTG_Set[[#This Row],[Released On]]+tbl_MTG_Set[[#This Row],[Heavy Printing Window Month End]]*365.25/12</f>
        <v/>
      </c>
      <c r="S815" s="28">
        <f>AND(NOW()&gt;=tbl_MTG_Set[[#This Row],[Heavy Printing Window Start]], NOW()&lt;=tbl_MTG_Set[[#This Row],[Heavy Printing Window End]])</f>
        <v/>
      </c>
      <c r="T815" s="19">
        <f>_xlfn.xlookup(tbl_MTG_Set[[#This Row],[Type Name]], tbl_MTG_Set_Type[Set Type], tbl_MTG_Set_Type[Sell Window Month Start], "(Set Type not found)", 0, 1)</f>
        <v/>
      </c>
      <c r="U815" s="28">
        <f>tbl_MTG_Set[[#This Row],[Released On]]+tbl_MTG_Set[[#This Row],[Sell Window Month Start]]*365.25/12</f>
        <v/>
      </c>
      <c r="V815" s="19">
        <f>_xlfn.xlookup(tbl_MTG_Set[[#This Row],[Type Name]], tbl_MTG_Set_Type[Set Type], tbl_MTG_Set_Type[Sell Window Month End], "(Set Type not found)", 0, 1)</f>
        <v/>
      </c>
      <c r="W815" s="28">
        <f>tbl_MTG_Set[[#This Row],[Released On]]+tbl_MTG_Set[[#This Row],[Sell Window Month End]]*365.25/12</f>
        <v/>
      </c>
      <c r="X815" s="28">
        <f>AND(NOW()&gt;=tbl_MTG_Set[[#This Row],[Sell Window Start]], NOW()&lt;=tbl_MTG_Set[[#This Row],[Sell Window End]])</f>
        <v/>
      </c>
      <c r="AG815" s="23" t="n"/>
      <c r="AH815" s="23" t="n"/>
      <c r="AJ815" s="23">
        <f t="array" ref="AJ815:AJ815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815" s="23">
        <f t="array" ref="AK815:AK815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815" s="24">
        <f>_xlfn.xlookup(tbl_MTG_Set[[#This Row],[Play Booster Box Product Id]], tbl_Product[Product Id], tbl_Product[Pack Size])</f>
        <v/>
      </c>
      <c r="AM815" s="23">
        <f>(tbl_MTG_Set[[#This Row],[Play Booster Box Cost]]+v_Item_Shipping_Cost_In)/tbl_MTG_Set[[#This Row],[Play Booster Box Size]]</f>
        <v/>
      </c>
      <c r="AN815" s="23" t="n"/>
      <c r="AO815" s="23" t="n"/>
      <c r="AP815" s="23" t="n"/>
      <c r="AQ815" s="23" t="n"/>
      <c r="AT815" s="23">
        <f>tbl_MTG_Set[[#This Row],[Play Booster Sell Price CardMarket]]*tbl_MTG_Set[[#This Row],[Play Booster Expected Market Value]]/tbl_MTG_Set[[#This Row],[Play Boost Sealed Market Value]]</f>
        <v/>
      </c>
    </row>
    <row r="816" ht="15" customHeight="1" s="20">
      <c r="A816" s="19" t="n">
        <v>414</v>
      </c>
      <c r="B816" s="19" t="inlineStr">
        <is>
          <t>Secret Lair Promo SLP</t>
        </is>
      </c>
      <c r="C816" s="19" t="n">
        <v>47</v>
      </c>
      <c r="D816" s="28" t="n">
        <v>44974</v>
      </c>
      <c r="F816" s="19" t="inlineStr">
        <is>
          <t>en es fr de it pt ja ko ru 汉语 漢語</t>
        </is>
      </c>
      <c r="G816" s="19" t="n">
        <v>774</v>
      </c>
      <c r="H816" s="19">
        <f>MONTH(NOW())+12*YEAR(NOW())-MONTH(tbl_MTG_Set[[#This Row],[Released On]])-12*YEAR(tbl_MTG_Set[[#This Row],[Released On]])</f>
        <v/>
      </c>
      <c r="I816" s="19">
        <f>_xlfn.xlookup(tbl_MTG_Set[[#This Row],[Type Name]], tbl_MTG_Set_Type[Set Type], tbl_MTG_Set_Type[Index], "(Set Type not found)")</f>
        <v/>
      </c>
      <c r="J816" s="19">
        <f>_xlfn.xlookup(tbl_MTG_Set[[#This Row],[Type Name]], tbl_MTG_Set_Type[Set Type], tbl_MTG_Set_Type[Buy Window Month Start], "(Set Type not found)")</f>
        <v/>
      </c>
      <c r="K816" s="28">
        <f>tbl_MTG_Set[[#This Row],[Released On]]+tbl_MTG_Set[[#This Row],[Buy Window Month Start]]*365.25/12</f>
        <v/>
      </c>
      <c r="L816" s="19">
        <f>_xlfn.xlookup(tbl_MTG_Set[[#This Row],[Type Name]], tbl_MTG_Set_Type[Set Type], tbl_MTG_Set_Type[Buy Window Month End], "(Set Type not found)", 0, 1)</f>
        <v/>
      </c>
      <c r="M816" s="28">
        <f>tbl_MTG_Set[[#This Row],[Released On]]+tbl_MTG_Set[[#This Row],[Buy Window Month End]]*365.25/12</f>
        <v/>
      </c>
      <c r="N816" s="28">
        <f>AND(NOW()&gt;=tbl_MTG_Set[[#This Row],[Buy Window Start]], NOW()&lt;=tbl_MTG_Set[[#This Row],[Buy Window End]])</f>
        <v/>
      </c>
      <c r="O816" s="19">
        <f>_xlfn.xlookup(tbl_MTG_Set[[#This Row],[Type Name]], tbl_MTG_Set_Type[Set Type], tbl_MTG_Set_Type[Heavy Printing Window Month Start], "(Set Type not found)", 0, 1)</f>
        <v/>
      </c>
      <c r="P816" s="28">
        <f>tbl_MTG_Set[[#This Row],[Released On]]+tbl_MTG_Set[[#This Row],[Heavy Printing Window Month Start]]*365.25/12</f>
        <v/>
      </c>
      <c r="Q816" s="19">
        <f>_xlfn.xlookup(tbl_MTG_Set[[#This Row],[Type Name]], tbl_MTG_Set_Type[Set Type], tbl_MTG_Set_Type[Heavy Printing Window Month End], "(Set Type not found)", 0, 1)</f>
        <v/>
      </c>
      <c r="R816" s="28">
        <f>tbl_MTG_Set[[#This Row],[Released On]]+tbl_MTG_Set[[#This Row],[Heavy Printing Window Month End]]*365.25/12</f>
        <v/>
      </c>
      <c r="S816" s="28">
        <f>AND(NOW()&gt;=tbl_MTG_Set[[#This Row],[Heavy Printing Window Start]], NOW()&lt;=tbl_MTG_Set[[#This Row],[Heavy Printing Window End]])</f>
        <v/>
      </c>
      <c r="T816" s="19">
        <f>_xlfn.xlookup(tbl_MTG_Set[[#This Row],[Type Name]], tbl_MTG_Set_Type[Set Type], tbl_MTG_Set_Type[Sell Window Month Start], "(Set Type not found)", 0, 1)</f>
        <v/>
      </c>
      <c r="U816" s="28">
        <f>tbl_MTG_Set[[#This Row],[Released On]]+tbl_MTG_Set[[#This Row],[Sell Window Month Start]]*365.25/12</f>
        <v/>
      </c>
      <c r="V816" s="19">
        <f>_xlfn.xlookup(tbl_MTG_Set[[#This Row],[Type Name]], tbl_MTG_Set_Type[Set Type], tbl_MTG_Set_Type[Sell Window Month End], "(Set Type not found)", 0, 1)</f>
        <v/>
      </c>
      <c r="W816" s="28">
        <f>tbl_MTG_Set[[#This Row],[Released On]]+tbl_MTG_Set[[#This Row],[Sell Window Month End]]*365.25/12</f>
        <v/>
      </c>
      <c r="X816" s="28">
        <f>AND(NOW()&gt;=tbl_MTG_Set[[#This Row],[Sell Window Start]], NOW()&lt;=tbl_MTG_Set[[#This Row],[Sell Window End]])</f>
        <v/>
      </c>
      <c r="AG816" s="23" t="n"/>
      <c r="AH816" s="23" t="n"/>
      <c r="AJ816" s="23">
        <f t="array" ref="AJ816:AJ816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816" s="23">
        <f t="array" ref="AK816:AK816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816" s="24">
        <f>_xlfn.xlookup(tbl_MTG_Set[[#This Row],[Play Booster Box Product Id]], tbl_Product[Product Id], tbl_Product[Pack Size])</f>
        <v/>
      </c>
      <c r="AM816" s="23">
        <f>(tbl_MTG_Set[[#This Row],[Play Booster Box Cost]]+v_Item_Shipping_Cost_In)/tbl_MTG_Set[[#This Row],[Play Booster Box Size]]</f>
        <v/>
      </c>
      <c r="AN816" s="23" t="n"/>
      <c r="AO816" s="23" t="n"/>
      <c r="AP816" s="23" t="n"/>
      <c r="AQ816" s="23" t="n"/>
      <c r="AT816" s="23">
        <f>tbl_MTG_Set[[#This Row],[Play Booster Sell Price CardMarket]]*tbl_MTG_Set[[#This Row],[Play Booster Expected Market Value]]/tbl_MTG_Set[[#This Row],[Play Boost Sealed Market Value]]</f>
        <v/>
      </c>
    </row>
    <row r="817" ht="15" customHeight="1" s="20">
      <c r="A817" s="19" t="n">
        <v>413</v>
      </c>
      <c r="B817" s="19" t="inlineStr">
        <is>
          <t>Secret Lair Showcase Planes PSSC</t>
        </is>
      </c>
      <c r="C817" s="19" t="n">
        <v>10</v>
      </c>
      <c r="D817" s="28" t="n">
        <v>45709</v>
      </c>
      <c r="F817" s="19" t="inlineStr">
        <is>
          <t>en es fr de it pt ja ko ru 汉语 漢語</t>
        </is>
      </c>
      <c r="G817" s="19" t="n">
        <v>772</v>
      </c>
      <c r="H817" s="19">
        <f>MONTH(NOW())+12*YEAR(NOW())-MONTH(tbl_MTG_Set[[#This Row],[Released On]])-12*YEAR(tbl_MTG_Set[[#This Row],[Released On]])</f>
        <v/>
      </c>
      <c r="I817" s="19">
        <f>_xlfn.xlookup(tbl_MTG_Set[[#This Row],[Type Name]], tbl_MTG_Set_Type[Set Type], tbl_MTG_Set_Type[Index], "(Set Type not found)")</f>
        <v/>
      </c>
      <c r="J817" s="19">
        <f>_xlfn.xlookup(tbl_MTG_Set[[#This Row],[Type Name]], tbl_MTG_Set_Type[Set Type], tbl_MTG_Set_Type[Buy Window Month Start], "(Set Type not found)")</f>
        <v/>
      </c>
      <c r="K817" s="28">
        <f>tbl_MTG_Set[[#This Row],[Released On]]+tbl_MTG_Set[[#This Row],[Buy Window Month Start]]*365.25/12</f>
        <v/>
      </c>
      <c r="L817" s="19">
        <f>_xlfn.xlookup(tbl_MTG_Set[[#This Row],[Type Name]], tbl_MTG_Set_Type[Set Type], tbl_MTG_Set_Type[Buy Window Month End], "(Set Type not found)", 0, 1)</f>
        <v/>
      </c>
      <c r="M817" s="28">
        <f>tbl_MTG_Set[[#This Row],[Released On]]+tbl_MTG_Set[[#This Row],[Buy Window Month End]]*365.25/12</f>
        <v/>
      </c>
      <c r="N817" s="28">
        <f>AND(NOW()&gt;=tbl_MTG_Set[[#This Row],[Buy Window Start]], NOW()&lt;=tbl_MTG_Set[[#This Row],[Buy Window End]])</f>
        <v/>
      </c>
      <c r="O817" s="19">
        <f>_xlfn.xlookup(tbl_MTG_Set[[#This Row],[Type Name]], tbl_MTG_Set_Type[Set Type], tbl_MTG_Set_Type[Heavy Printing Window Month Start], "(Set Type not found)", 0, 1)</f>
        <v/>
      </c>
      <c r="P817" s="28">
        <f>tbl_MTG_Set[[#This Row],[Released On]]+tbl_MTG_Set[[#This Row],[Heavy Printing Window Month Start]]*365.25/12</f>
        <v/>
      </c>
      <c r="Q817" s="19">
        <f>_xlfn.xlookup(tbl_MTG_Set[[#This Row],[Type Name]], tbl_MTG_Set_Type[Set Type], tbl_MTG_Set_Type[Heavy Printing Window Month End], "(Set Type not found)", 0, 1)</f>
        <v/>
      </c>
      <c r="R817" s="28">
        <f>tbl_MTG_Set[[#This Row],[Released On]]+tbl_MTG_Set[[#This Row],[Heavy Printing Window Month End]]*365.25/12</f>
        <v/>
      </c>
      <c r="S817" s="28">
        <f>AND(NOW()&gt;=tbl_MTG_Set[[#This Row],[Heavy Printing Window Start]], NOW()&lt;=tbl_MTG_Set[[#This Row],[Heavy Printing Window End]])</f>
        <v/>
      </c>
      <c r="T817" s="19">
        <f>_xlfn.xlookup(tbl_MTG_Set[[#This Row],[Type Name]], tbl_MTG_Set_Type[Set Type], tbl_MTG_Set_Type[Sell Window Month Start], "(Set Type not found)", 0, 1)</f>
        <v/>
      </c>
      <c r="U817" s="28">
        <f>tbl_MTG_Set[[#This Row],[Released On]]+tbl_MTG_Set[[#This Row],[Sell Window Month Start]]*365.25/12</f>
        <v/>
      </c>
      <c r="V817" s="19">
        <f>_xlfn.xlookup(tbl_MTG_Set[[#This Row],[Type Name]], tbl_MTG_Set_Type[Set Type], tbl_MTG_Set_Type[Sell Window Month End], "(Set Type not found)", 0, 1)</f>
        <v/>
      </c>
      <c r="W817" s="28">
        <f>tbl_MTG_Set[[#This Row],[Released On]]+tbl_MTG_Set[[#This Row],[Sell Window Month End]]*365.25/12</f>
        <v/>
      </c>
      <c r="X817" s="28">
        <f>AND(NOW()&gt;=tbl_MTG_Set[[#This Row],[Sell Window Start]], NOW()&lt;=tbl_MTG_Set[[#This Row],[Sell Window End]])</f>
        <v/>
      </c>
      <c r="AG817" s="23" t="n"/>
      <c r="AH817" s="23" t="n"/>
      <c r="AJ817" s="23">
        <f t="array" ref="AJ817:AJ817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817" s="23">
        <f t="array" ref="AK817:AK817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817" s="24">
        <f>_xlfn.xlookup(tbl_MTG_Set[[#This Row],[Play Booster Box Product Id]], tbl_Product[Product Id], tbl_Product[Pack Size])</f>
        <v/>
      </c>
      <c r="AM817" s="23">
        <f>(tbl_MTG_Set[[#This Row],[Play Booster Box Cost]]+v_Item_Shipping_Cost_In)/tbl_MTG_Set[[#This Row],[Play Booster Box Size]]</f>
        <v/>
      </c>
      <c r="AN817" s="23" t="n"/>
      <c r="AO817" s="23" t="n"/>
      <c r="AP817" s="23" t="n"/>
      <c r="AQ817" s="23" t="n"/>
      <c r="AT817" s="23">
        <f>tbl_MTG_Set[[#This Row],[Play Booster Sell Price CardMarket]]*tbl_MTG_Set[[#This Row],[Play Booster Expected Market Value]]/tbl_MTG_Set[[#This Row],[Play Boost Sealed Market Value]]</f>
        <v/>
      </c>
    </row>
    <row r="818" ht="15" customHeight="1" s="20">
      <c r="A818" s="19" t="n">
        <v>417</v>
      </c>
      <c r="B818" s="19" t="inlineStr">
        <is>
          <t>Secret Lair: Ultimate Edition SLU</t>
        </is>
      </c>
      <c r="C818" s="19" t="n">
        <v>16</v>
      </c>
      <c r="D818" s="28" t="n">
        <v>43980</v>
      </c>
      <c r="F818" s="19" t="inlineStr">
        <is>
          <t>en es fr de it pt ja ko ru 汉语 漢語</t>
        </is>
      </c>
      <c r="G818" s="19" t="n">
        <v>780</v>
      </c>
      <c r="H818" s="19">
        <f>MONTH(NOW())+12*YEAR(NOW())-MONTH(tbl_MTG_Set[[#This Row],[Released On]])-12*YEAR(tbl_MTG_Set[[#This Row],[Released On]])</f>
        <v/>
      </c>
      <c r="I818" s="19">
        <f>_xlfn.xlookup(tbl_MTG_Set[[#This Row],[Type Name]], tbl_MTG_Set_Type[Set Type], tbl_MTG_Set_Type[Index], "(Set Type not found)")</f>
        <v/>
      </c>
      <c r="J818" s="19">
        <f>_xlfn.xlookup(tbl_MTG_Set[[#This Row],[Type Name]], tbl_MTG_Set_Type[Set Type], tbl_MTG_Set_Type[Buy Window Month Start], "(Set Type not found)")</f>
        <v/>
      </c>
      <c r="K818" s="28">
        <f>tbl_MTG_Set[[#This Row],[Released On]]+tbl_MTG_Set[[#This Row],[Buy Window Month Start]]*365.25/12</f>
        <v/>
      </c>
      <c r="L818" s="19">
        <f>_xlfn.xlookup(tbl_MTG_Set[[#This Row],[Type Name]], tbl_MTG_Set_Type[Set Type], tbl_MTG_Set_Type[Buy Window Month End], "(Set Type not found)", 0, 1)</f>
        <v/>
      </c>
      <c r="M818" s="28">
        <f>tbl_MTG_Set[[#This Row],[Released On]]+tbl_MTG_Set[[#This Row],[Buy Window Month End]]*365.25/12</f>
        <v/>
      </c>
      <c r="N818" s="28">
        <f>AND(NOW()&gt;=tbl_MTG_Set[[#This Row],[Buy Window Start]], NOW()&lt;=tbl_MTG_Set[[#This Row],[Buy Window End]])</f>
        <v/>
      </c>
      <c r="O818" s="19">
        <f>_xlfn.xlookup(tbl_MTG_Set[[#This Row],[Type Name]], tbl_MTG_Set_Type[Set Type], tbl_MTG_Set_Type[Heavy Printing Window Month Start], "(Set Type not found)", 0, 1)</f>
        <v/>
      </c>
      <c r="P818" s="28">
        <f>tbl_MTG_Set[[#This Row],[Released On]]+tbl_MTG_Set[[#This Row],[Heavy Printing Window Month Start]]*365.25/12</f>
        <v/>
      </c>
      <c r="Q818" s="19">
        <f>_xlfn.xlookup(tbl_MTG_Set[[#This Row],[Type Name]], tbl_MTG_Set_Type[Set Type], tbl_MTG_Set_Type[Heavy Printing Window Month End], "(Set Type not found)", 0, 1)</f>
        <v/>
      </c>
      <c r="R818" s="28">
        <f>tbl_MTG_Set[[#This Row],[Released On]]+tbl_MTG_Set[[#This Row],[Heavy Printing Window Month End]]*365.25/12</f>
        <v/>
      </c>
      <c r="S818" s="28">
        <f>AND(NOW()&gt;=tbl_MTG_Set[[#This Row],[Heavy Printing Window Start]], NOW()&lt;=tbl_MTG_Set[[#This Row],[Heavy Printing Window End]])</f>
        <v/>
      </c>
      <c r="T818" s="19">
        <f>_xlfn.xlookup(tbl_MTG_Set[[#This Row],[Type Name]], tbl_MTG_Set_Type[Set Type], tbl_MTG_Set_Type[Sell Window Month Start], "(Set Type not found)", 0, 1)</f>
        <v/>
      </c>
      <c r="U818" s="28">
        <f>tbl_MTG_Set[[#This Row],[Released On]]+tbl_MTG_Set[[#This Row],[Sell Window Month Start]]*365.25/12</f>
        <v/>
      </c>
      <c r="V818" s="19">
        <f>_xlfn.xlookup(tbl_MTG_Set[[#This Row],[Type Name]], tbl_MTG_Set_Type[Set Type], tbl_MTG_Set_Type[Sell Window Month End], "(Set Type not found)", 0, 1)</f>
        <v/>
      </c>
      <c r="W818" s="28">
        <f>tbl_MTG_Set[[#This Row],[Released On]]+tbl_MTG_Set[[#This Row],[Sell Window Month End]]*365.25/12</f>
        <v/>
      </c>
      <c r="X818" s="28">
        <f>AND(NOW()&gt;=tbl_MTG_Set[[#This Row],[Sell Window Start]], NOW()&lt;=tbl_MTG_Set[[#This Row],[Sell Window End]])</f>
        <v/>
      </c>
      <c r="AG818" s="23" t="n"/>
      <c r="AH818" s="23" t="n"/>
      <c r="AJ818" s="23">
        <f t="array" ref="AJ818:AJ818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818" s="23">
        <f t="array" ref="AK818:AK818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818" s="24">
        <f>_xlfn.xlookup(tbl_MTG_Set[[#This Row],[Play Booster Box Product Id]], tbl_Product[Product Id], tbl_Product[Pack Size])</f>
        <v/>
      </c>
      <c r="AM818" s="23">
        <f>(tbl_MTG_Set[[#This Row],[Play Booster Box Cost]]+v_Item_Shipping_Cost_In)/tbl_MTG_Set[[#This Row],[Play Booster Box Size]]</f>
        <v/>
      </c>
      <c r="AN818" s="23" t="n"/>
      <c r="AO818" s="23" t="n"/>
      <c r="AP818" s="23" t="n"/>
      <c r="AQ818" s="23" t="n"/>
      <c r="AT818" s="23">
        <f>tbl_MTG_Set[[#This Row],[Play Booster Sell Price CardMarket]]*tbl_MTG_Set[[#This Row],[Play Booster Expected Market Value]]/tbl_MTG_Set[[#This Row],[Play Boost Sealed Market Value]]</f>
        <v/>
      </c>
    </row>
    <row r="819" ht="15" customHeight="1" s="20">
      <c r="A819" s="19" t="n">
        <v>923</v>
      </c>
      <c r="B819" s="19" t="inlineStr">
        <is>
          <t>Sega Dreamcast Cards PSDG</t>
        </is>
      </c>
      <c r="C819" s="19" t="n">
        <v>10</v>
      </c>
      <c r="D819" s="28" t="n">
        <v>37070</v>
      </c>
      <c r="F819" s="19" t="inlineStr">
        <is>
          <t>en es fr de it pt ja ko ru 汉语 漢語</t>
        </is>
      </c>
      <c r="G819" s="19" t="n">
        <v>1792</v>
      </c>
      <c r="H819" s="19">
        <f>MONTH(NOW())+12*YEAR(NOW())-MONTH(tbl_MTG_Set[[#This Row],[Released On]])-12*YEAR(tbl_MTG_Set[[#This Row],[Released On]])</f>
        <v/>
      </c>
      <c r="I819" s="19">
        <f>_xlfn.xlookup(tbl_MTG_Set[[#This Row],[Type Name]], tbl_MTG_Set_Type[Set Type], tbl_MTG_Set_Type[Index], "(Set Type not found)")</f>
        <v/>
      </c>
      <c r="J819" s="19">
        <f>_xlfn.xlookup(tbl_MTG_Set[[#This Row],[Type Name]], tbl_MTG_Set_Type[Set Type], tbl_MTG_Set_Type[Buy Window Month Start], "(Set Type not found)")</f>
        <v/>
      </c>
      <c r="K819" s="28">
        <f>tbl_MTG_Set[[#This Row],[Released On]]+tbl_MTG_Set[[#This Row],[Buy Window Month Start]]*365.25/12</f>
        <v/>
      </c>
      <c r="L819" s="19">
        <f>_xlfn.xlookup(tbl_MTG_Set[[#This Row],[Type Name]], tbl_MTG_Set_Type[Set Type], tbl_MTG_Set_Type[Buy Window Month End], "(Set Type not found)", 0, 1)</f>
        <v/>
      </c>
      <c r="M819" s="28">
        <f>tbl_MTG_Set[[#This Row],[Released On]]+tbl_MTG_Set[[#This Row],[Buy Window Month End]]*365.25/12</f>
        <v/>
      </c>
      <c r="N819" s="28">
        <f>AND(NOW()&gt;=tbl_MTG_Set[[#This Row],[Buy Window Start]], NOW()&lt;=tbl_MTG_Set[[#This Row],[Buy Window End]])</f>
        <v/>
      </c>
      <c r="O819" s="19">
        <f>_xlfn.xlookup(tbl_MTG_Set[[#This Row],[Type Name]], tbl_MTG_Set_Type[Set Type], tbl_MTG_Set_Type[Heavy Printing Window Month Start], "(Set Type not found)", 0, 1)</f>
        <v/>
      </c>
      <c r="P819" s="28">
        <f>tbl_MTG_Set[[#This Row],[Released On]]+tbl_MTG_Set[[#This Row],[Heavy Printing Window Month Start]]*365.25/12</f>
        <v/>
      </c>
      <c r="Q819" s="19">
        <f>_xlfn.xlookup(tbl_MTG_Set[[#This Row],[Type Name]], tbl_MTG_Set_Type[Set Type], tbl_MTG_Set_Type[Heavy Printing Window Month End], "(Set Type not found)", 0, 1)</f>
        <v/>
      </c>
      <c r="R819" s="28">
        <f>tbl_MTG_Set[[#This Row],[Released On]]+tbl_MTG_Set[[#This Row],[Heavy Printing Window Month End]]*365.25/12</f>
        <v/>
      </c>
      <c r="S819" s="28">
        <f>AND(NOW()&gt;=tbl_MTG_Set[[#This Row],[Heavy Printing Window Start]], NOW()&lt;=tbl_MTG_Set[[#This Row],[Heavy Printing Window End]])</f>
        <v/>
      </c>
      <c r="T819" s="19">
        <f>_xlfn.xlookup(tbl_MTG_Set[[#This Row],[Type Name]], tbl_MTG_Set_Type[Set Type], tbl_MTG_Set_Type[Sell Window Month Start], "(Set Type not found)", 0, 1)</f>
        <v/>
      </c>
      <c r="U819" s="28">
        <f>tbl_MTG_Set[[#This Row],[Released On]]+tbl_MTG_Set[[#This Row],[Sell Window Month Start]]*365.25/12</f>
        <v/>
      </c>
      <c r="V819" s="19">
        <f>_xlfn.xlookup(tbl_MTG_Set[[#This Row],[Type Name]], tbl_MTG_Set_Type[Set Type], tbl_MTG_Set_Type[Sell Window Month End], "(Set Type not found)", 0, 1)</f>
        <v/>
      </c>
      <c r="W819" s="28">
        <f>tbl_MTG_Set[[#This Row],[Released On]]+tbl_MTG_Set[[#This Row],[Sell Window Month End]]*365.25/12</f>
        <v/>
      </c>
      <c r="X819" s="28">
        <f>AND(NOW()&gt;=tbl_MTG_Set[[#This Row],[Sell Window Start]], NOW()&lt;=tbl_MTG_Set[[#This Row],[Sell Window End]])</f>
        <v/>
      </c>
      <c r="AG819" s="23" t="n"/>
      <c r="AH819" s="23" t="n"/>
      <c r="AJ819" s="23">
        <f t="array" ref="AJ819:AJ819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819" s="23">
        <f t="array" ref="AK819:AK819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819" s="24">
        <f>_xlfn.xlookup(tbl_MTG_Set[[#This Row],[Play Booster Box Product Id]], tbl_Product[Product Id], tbl_Product[Pack Size])</f>
        <v/>
      </c>
      <c r="AM819" s="23">
        <f>(tbl_MTG_Set[[#This Row],[Play Booster Box Cost]]+v_Item_Shipping_Cost_In)/tbl_MTG_Set[[#This Row],[Play Booster Box Size]]</f>
        <v/>
      </c>
      <c r="AN819" s="23" t="n"/>
      <c r="AO819" s="23" t="n"/>
      <c r="AP819" s="23" t="n"/>
      <c r="AQ819" s="23" t="n"/>
      <c r="AT819" s="23">
        <f>tbl_MTG_Set[[#This Row],[Play Booster Sell Price CardMarket]]*tbl_MTG_Set[[#This Row],[Play Booster Expected Market Value]]/tbl_MTG_Set[[#This Row],[Play Boost Sealed Market Value]]</f>
        <v/>
      </c>
    </row>
    <row r="820" ht="15" customHeight="1" s="20">
      <c r="A820" s="19" t="n">
        <v>926</v>
      </c>
      <c r="B820" s="19" t="inlineStr">
        <is>
          <t>Seventh Edition 7ED</t>
        </is>
      </c>
      <c r="C820" s="19" t="n">
        <v>708</v>
      </c>
      <c r="D820" s="28" t="n">
        <v>36992</v>
      </c>
      <c r="F820" s="19" t="inlineStr">
        <is>
          <t>en es fr de it pt ja ko ru 汉语 漢語</t>
        </is>
      </c>
      <c r="G820" s="19" t="n">
        <v>1798</v>
      </c>
      <c r="H820" s="19">
        <f>MONTH(NOW())+12*YEAR(NOW())-MONTH(tbl_MTG_Set[[#This Row],[Released On]])-12*YEAR(tbl_MTG_Set[[#This Row],[Released On]])</f>
        <v/>
      </c>
      <c r="I820" s="19">
        <f>_xlfn.xlookup(tbl_MTG_Set[[#This Row],[Type Name]], tbl_MTG_Set_Type[Set Type], tbl_MTG_Set_Type[Index], "(Set Type not found)")</f>
        <v/>
      </c>
      <c r="J820" s="19">
        <f>_xlfn.xlookup(tbl_MTG_Set[[#This Row],[Type Name]], tbl_MTG_Set_Type[Set Type], tbl_MTG_Set_Type[Buy Window Month Start], "(Set Type not found)")</f>
        <v/>
      </c>
      <c r="K820" s="28">
        <f>tbl_MTG_Set[[#This Row],[Released On]]+tbl_MTG_Set[[#This Row],[Buy Window Month Start]]*365.25/12</f>
        <v/>
      </c>
      <c r="L820" s="19">
        <f>_xlfn.xlookup(tbl_MTG_Set[[#This Row],[Type Name]], tbl_MTG_Set_Type[Set Type], tbl_MTG_Set_Type[Buy Window Month End], "(Set Type not found)", 0, 1)</f>
        <v/>
      </c>
      <c r="M820" s="28">
        <f>tbl_MTG_Set[[#This Row],[Released On]]+tbl_MTG_Set[[#This Row],[Buy Window Month End]]*365.25/12</f>
        <v/>
      </c>
      <c r="N820" s="28">
        <f>AND(NOW()&gt;=tbl_MTG_Set[[#This Row],[Buy Window Start]], NOW()&lt;=tbl_MTG_Set[[#This Row],[Buy Window End]])</f>
        <v/>
      </c>
      <c r="O820" s="19">
        <f>_xlfn.xlookup(tbl_MTG_Set[[#This Row],[Type Name]], tbl_MTG_Set_Type[Set Type], tbl_MTG_Set_Type[Heavy Printing Window Month Start], "(Set Type not found)", 0, 1)</f>
        <v/>
      </c>
      <c r="P820" s="28">
        <f>tbl_MTG_Set[[#This Row],[Released On]]+tbl_MTG_Set[[#This Row],[Heavy Printing Window Month Start]]*365.25/12</f>
        <v/>
      </c>
      <c r="Q820" s="19">
        <f>_xlfn.xlookup(tbl_MTG_Set[[#This Row],[Type Name]], tbl_MTG_Set_Type[Set Type], tbl_MTG_Set_Type[Heavy Printing Window Month End], "(Set Type not found)", 0, 1)</f>
        <v/>
      </c>
      <c r="R820" s="28">
        <f>tbl_MTG_Set[[#This Row],[Released On]]+tbl_MTG_Set[[#This Row],[Heavy Printing Window Month End]]*365.25/12</f>
        <v/>
      </c>
      <c r="S820" s="28">
        <f>AND(NOW()&gt;=tbl_MTG_Set[[#This Row],[Heavy Printing Window Start]], NOW()&lt;=tbl_MTG_Set[[#This Row],[Heavy Printing Window End]])</f>
        <v/>
      </c>
      <c r="T820" s="19">
        <f>_xlfn.xlookup(tbl_MTG_Set[[#This Row],[Type Name]], tbl_MTG_Set_Type[Set Type], tbl_MTG_Set_Type[Sell Window Month Start], "(Set Type not found)", 0, 1)</f>
        <v/>
      </c>
      <c r="U820" s="28">
        <f>tbl_MTG_Set[[#This Row],[Released On]]+tbl_MTG_Set[[#This Row],[Sell Window Month Start]]*365.25/12</f>
        <v/>
      </c>
      <c r="V820" s="19">
        <f>_xlfn.xlookup(tbl_MTG_Set[[#This Row],[Type Name]], tbl_MTG_Set_Type[Set Type], tbl_MTG_Set_Type[Sell Window Month End], "(Set Type not found)", 0, 1)</f>
        <v/>
      </c>
      <c r="W820" s="28">
        <f>tbl_MTG_Set[[#This Row],[Released On]]+tbl_MTG_Set[[#This Row],[Sell Window Month End]]*365.25/12</f>
        <v/>
      </c>
      <c r="X820" s="28">
        <f>AND(NOW()&gt;=tbl_MTG_Set[[#This Row],[Sell Window Start]], NOW()&lt;=tbl_MTG_Set[[#This Row],[Sell Window End]])</f>
        <v/>
      </c>
      <c r="AG820" s="23" t="n"/>
      <c r="AH820" s="23" t="n"/>
      <c r="AJ820" s="23">
        <f t="array" ref="AJ820:AJ820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820" s="23">
        <f t="array" ref="AK820:AK820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820" s="24">
        <f>_xlfn.xlookup(tbl_MTG_Set[[#This Row],[Play Booster Box Product Id]], tbl_Product[Product Id], tbl_Product[Pack Size])</f>
        <v/>
      </c>
      <c r="AM820" s="23">
        <f>(tbl_MTG_Set[[#This Row],[Play Booster Box Cost]]+v_Item_Shipping_Cost_In)/tbl_MTG_Set[[#This Row],[Play Booster Box Size]]</f>
        <v/>
      </c>
      <c r="AN820" s="23" t="n"/>
      <c r="AO820" s="23" t="n"/>
      <c r="AP820" s="23" t="n"/>
      <c r="AQ820" s="23" t="n"/>
      <c r="AT820" s="23">
        <f>tbl_MTG_Set[[#This Row],[Play Booster Sell Price CardMarket]]*tbl_MTG_Set[[#This Row],[Play Booster Expected Market Value]]/tbl_MTG_Set[[#This Row],[Play Boost Sealed Market Value]]</f>
        <v/>
      </c>
    </row>
    <row r="821" ht="15" customHeight="1" s="20">
      <c r="A821" s="19" t="n">
        <v>812</v>
      </c>
      <c r="B821" s="19" t="inlineStr">
        <is>
          <t>Shadowmoor Promos PSHM</t>
        </is>
      </c>
      <c r="C821" s="19" t="n">
        <v>2</v>
      </c>
      <c r="D821" s="28" t="n">
        <v>39570</v>
      </c>
      <c r="F821" s="19" t="inlineStr">
        <is>
          <t>en es fr de it pt ja ko ru 汉语 漢語</t>
        </is>
      </c>
      <c r="G821" s="19" t="n">
        <v>1570</v>
      </c>
      <c r="H821" s="19">
        <f>MONTH(NOW())+12*YEAR(NOW())-MONTH(tbl_MTG_Set[[#This Row],[Released On]])-12*YEAR(tbl_MTG_Set[[#This Row],[Released On]])</f>
        <v/>
      </c>
      <c r="I821" s="19">
        <f>_xlfn.xlookup(tbl_MTG_Set[[#This Row],[Type Name]], tbl_MTG_Set_Type[Set Type], tbl_MTG_Set_Type[Index], "(Set Type not found)")</f>
        <v/>
      </c>
      <c r="J821" s="19">
        <f>_xlfn.xlookup(tbl_MTG_Set[[#This Row],[Type Name]], tbl_MTG_Set_Type[Set Type], tbl_MTG_Set_Type[Buy Window Month Start], "(Set Type not found)")</f>
        <v/>
      </c>
      <c r="K821" s="28">
        <f>tbl_MTG_Set[[#This Row],[Released On]]+tbl_MTG_Set[[#This Row],[Buy Window Month Start]]*365.25/12</f>
        <v/>
      </c>
      <c r="L821" s="19">
        <f>_xlfn.xlookup(tbl_MTG_Set[[#This Row],[Type Name]], tbl_MTG_Set_Type[Set Type], tbl_MTG_Set_Type[Buy Window Month End], "(Set Type not found)", 0, 1)</f>
        <v/>
      </c>
      <c r="M821" s="28">
        <f>tbl_MTG_Set[[#This Row],[Released On]]+tbl_MTG_Set[[#This Row],[Buy Window Month End]]*365.25/12</f>
        <v/>
      </c>
      <c r="N821" s="28">
        <f>AND(NOW()&gt;=tbl_MTG_Set[[#This Row],[Buy Window Start]], NOW()&lt;=tbl_MTG_Set[[#This Row],[Buy Window End]])</f>
        <v/>
      </c>
      <c r="O821" s="19">
        <f>_xlfn.xlookup(tbl_MTG_Set[[#This Row],[Type Name]], tbl_MTG_Set_Type[Set Type], tbl_MTG_Set_Type[Heavy Printing Window Month Start], "(Set Type not found)", 0, 1)</f>
        <v/>
      </c>
      <c r="P821" s="28">
        <f>tbl_MTG_Set[[#This Row],[Released On]]+tbl_MTG_Set[[#This Row],[Heavy Printing Window Month Start]]*365.25/12</f>
        <v/>
      </c>
      <c r="Q821" s="19">
        <f>_xlfn.xlookup(tbl_MTG_Set[[#This Row],[Type Name]], tbl_MTG_Set_Type[Set Type], tbl_MTG_Set_Type[Heavy Printing Window Month End], "(Set Type not found)", 0, 1)</f>
        <v/>
      </c>
      <c r="R821" s="28">
        <f>tbl_MTG_Set[[#This Row],[Released On]]+tbl_MTG_Set[[#This Row],[Heavy Printing Window Month End]]*365.25/12</f>
        <v/>
      </c>
      <c r="S821" s="28">
        <f>AND(NOW()&gt;=tbl_MTG_Set[[#This Row],[Heavy Printing Window Start]], NOW()&lt;=tbl_MTG_Set[[#This Row],[Heavy Printing Window End]])</f>
        <v/>
      </c>
      <c r="T821" s="19">
        <f>_xlfn.xlookup(tbl_MTG_Set[[#This Row],[Type Name]], tbl_MTG_Set_Type[Set Type], tbl_MTG_Set_Type[Sell Window Month Start], "(Set Type not found)", 0, 1)</f>
        <v/>
      </c>
      <c r="U821" s="28">
        <f>tbl_MTG_Set[[#This Row],[Released On]]+tbl_MTG_Set[[#This Row],[Sell Window Month Start]]*365.25/12</f>
        <v/>
      </c>
      <c r="V821" s="19">
        <f>_xlfn.xlookup(tbl_MTG_Set[[#This Row],[Type Name]], tbl_MTG_Set_Type[Set Type], tbl_MTG_Set_Type[Sell Window Month End], "(Set Type not found)", 0, 1)</f>
        <v/>
      </c>
      <c r="W821" s="28">
        <f>tbl_MTG_Set[[#This Row],[Released On]]+tbl_MTG_Set[[#This Row],[Sell Window Month End]]*365.25/12</f>
        <v/>
      </c>
      <c r="X821" s="28">
        <f>AND(NOW()&gt;=tbl_MTG_Set[[#This Row],[Sell Window Start]], NOW()&lt;=tbl_MTG_Set[[#This Row],[Sell Window End]])</f>
        <v/>
      </c>
      <c r="AG821" s="23" t="n"/>
      <c r="AH821" s="23" t="n"/>
      <c r="AJ821" s="23">
        <f t="array" ref="AJ821:AJ821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821" s="23">
        <f t="array" ref="AK821:AK821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821" s="24">
        <f>_xlfn.xlookup(tbl_MTG_Set[[#This Row],[Play Booster Box Product Id]], tbl_Product[Product Id], tbl_Product[Pack Size])</f>
        <v/>
      </c>
      <c r="AM821" s="23">
        <f>(tbl_MTG_Set[[#This Row],[Play Booster Box Cost]]+v_Item_Shipping_Cost_In)/tbl_MTG_Set[[#This Row],[Play Booster Box Size]]</f>
        <v/>
      </c>
      <c r="AN821" s="23" t="n"/>
      <c r="AO821" s="23" t="n"/>
      <c r="AP821" s="23" t="n"/>
      <c r="AQ821" s="23" t="n"/>
      <c r="AT821" s="23">
        <f>tbl_MTG_Set[[#This Row],[Play Booster Sell Price CardMarket]]*tbl_MTG_Set[[#This Row],[Play Booster Expected Market Value]]/tbl_MTG_Set[[#This Row],[Play Boost Sealed Market Value]]</f>
        <v/>
      </c>
    </row>
    <row r="822" ht="15" customHeight="1" s="20">
      <c r="A822" s="19" t="n">
        <v>811</v>
      </c>
      <c r="B822" s="19" t="inlineStr">
        <is>
          <t>Shadowmoor SHM</t>
        </is>
      </c>
      <c r="C822" s="19" t="n">
        <v>302</v>
      </c>
      <c r="D822" s="28" t="n">
        <v>39570</v>
      </c>
      <c r="F822" s="19" t="inlineStr">
        <is>
          <t>en es fr de it pt ja ko ru 汉语 漢語</t>
        </is>
      </c>
      <c r="G822" s="19" t="n">
        <v>1568</v>
      </c>
      <c r="H822" s="19">
        <f>MONTH(NOW())+12*YEAR(NOW())-MONTH(tbl_MTG_Set[[#This Row],[Released On]])-12*YEAR(tbl_MTG_Set[[#This Row],[Released On]])</f>
        <v/>
      </c>
      <c r="I822" s="19">
        <f>_xlfn.xlookup(tbl_MTG_Set[[#This Row],[Type Name]], tbl_MTG_Set_Type[Set Type], tbl_MTG_Set_Type[Index], "(Set Type not found)")</f>
        <v/>
      </c>
      <c r="J822" s="19">
        <f>_xlfn.xlookup(tbl_MTG_Set[[#This Row],[Type Name]], tbl_MTG_Set_Type[Set Type], tbl_MTG_Set_Type[Buy Window Month Start], "(Set Type not found)")</f>
        <v/>
      </c>
      <c r="K822" s="28">
        <f>tbl_MTG_Set[[#This Row],[Released On]]+tbl_MTG_Set[[#This Row],[Buy Window Month Start]]*365.25/12</f>
        <v/>
      </c>
      <c r="L822" s="19">
        <f>_xlfn.xlookup(tbl_MTG_Set[[#This Row],[Type Name]], tbl_MTG_Set_Type[Set Type], tbl_MTG_Set_Type[Buy Window Month End], "(Set Type not found)", 0, 1)</f>
        <v/>
      </c>
      <c r="M822" s="28">
        <f>tbl_MTG_Set[[#This Row],[Released On]]+tbl_MTG_Set[[#This Row],[Buy Window Month End]]*365.25/12</f>
        <v/>
      </c>
      <c r="N822" s="28">
        <f>AND(NOW()&gt;=tbl_MTG_Set[[#This Row],[Buy Window Start]], NOW()&lt;=tbl_MTG_Set[[#This Row],[Buy Window End]])</f>
        <v/>
      </c>
      <c r="O822" s="19">
        <f>_xlfn.xlookup(tbl_MTG_Set[[#This Row],[Type Name]], tbl_MTG_Set_Type[Set Type], tbl_MTG_Set_Type[Heavy Printing Window Month Start], "(Set Type not found)", 0, 1)</f>
        <v/>
      </c>
      <c r="P822" s="28">
        <f>tbl_MTG_Set[[#This Row],[Released On]]+tbl_MTG_Set[[#This Row],[Heavy Printing Window Month Start]]*365.25/12</f>
        <v/>
      </c>
      <c r="Q822" s="19">
        <f>_xlfn.xlookup(tbl_MTG_Set[[#This Row],[Type Name]], tbl_MTG_Set_Type[Set Type], tbl_MTG_Set_Type[Heavy Printing Window Month End], "(Set Type not found)", 0, 1)</f>
        <v/>
      </c>
      <c r="R822" s="28">
        <f>tbl_MTG_Set[[#This Row],[Released On]]+tbl_MTG_Set[[#This Row],[Heavy Printing Window Month End]]*365.25/12</f>
        <v/>
      </c>
      <c r="S822" s="28">
        <f>AND(NOW()&gt;=tbl_MTG_Set[[#This Row],[Heavy Printing Window Start]], NOW()&lt;=tbl_MTG_Set[[#This Row],[Heavy Printing Window End]])</f>
        <v/>
      </c>
      <c r="T822" s="19">
        <f>_xlfn.xlookup(tbl_MTG_Set[[#This Row],[Type Name]], tbl_MTG_Set_Type[Set Type], tbl_MTG_Set_Type[Sell Window Month Start], "(Set Type not found)", 0, 1)</f>
        <v/>
      </c>
      <c r="U822" s="28">
        <f>tbl_MTG_Set[[#This Row],[Released On]]+tbl_MTG_Set[[#This Row],[Sell Window Month Start]]*365.25/12</f>
        <v/>
      </c>
      <c r="V822" s="19">
        <f>_xlfn.xlookup(tbl_MTG_Set[[#This Row],[Type Name]], tbl_MTG_Set_Type[Set Type], tbl_MTG_Set_Type[Sell Window Month End], "(Set Type not found)", 0, 1)</f>
        <v/>
      </c>
      <c r="W822" s="28">
        <f>tbl_MTG_Set[[#This Row],[Released On]]+tbl_MTG_Set[[#This Row],[Sell Window Month End]]*365.25/12</f>
        <v/>
      </c>
      <c r="X822" s="28">
        <f>AND(NOW()&gt;=tbl_MTG_Set[[#This Row],[Sell Window Start]], NOW()&lt;=tbl_MTG_Set[[#This Row],[Sell Window End]])</f>
        <v/>
      </c>
      <c r="AG822" s="23" t="n"/>
      <c r="AH822" s="23" t="n"/>
      <c r="AJ822" s="23">
        <f t="array" ref="AJ822:AJ822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822" s="23">
        <f t="array" ref="AK822:AK822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822" s="24">
        <f>_xlfn.xlookup(tbl_MTG_Set[[#This Row],[Play Booster Box Product Id]], tbl_Product[Product Id], tbl_Product[Pack Size])</f>
        <v/>
      </c>
      <c r="AM822" s="23">
        <f>(tbl_MTG_Set[[#This Row],[Play Booster Box Cost]]+v_Item_Shipping_Cost_In)/tbl_MTG_Set[[#This Row],[Play Booster Box Size]]</f>
        <v/>
      </c>
      <c r="AN822" s="23" t="n"/>
      <c r="AO822" s="23" t="n"/>
      <c r="AP822" s="23" t="n"/>
      <c r="AQ822" s="23" t="n"/>
      <c r="AT822" s="23">
        <f>tbl_MTG_Set[[#This Row],[Play Booster Sell Price CardMarket]]*tbl_MTG_Set[[#This Row],[Play Booster Expected Market Value]]/tbl_MTG_Set[[#This Row],[Play Boost Sealed Market Value]]</f>
        <v/>
      </c>
    </row>
    <row r="823" ht="15" customHeight="1" s="20">
      <c r="A823" s="19" t="n">
        <v>813</v>
      </c>
      <c r="B823" s="19" t="inlineStr">
        <is>
          <t>Shadowmoor Tokens TSHM</t>
        </is>
      </c>
      <c r="C823" s="19" t="n">
        <v>12</v>
      </c>
      <c r="D823" s="28" t="n">
        <v>39570</v>
      </c>
      <c r="F823" s="19" t="inlineStr">
        <is>
          <t>en es fr de it pt ja ko ru 汉语 漢語</t>
        </is>
      </c>
      <c r="G823" s="19" t="n">
        <v>1572</v>
      </c>
      <c r="H823" s="19">
        <f>MONTH(NOW())+12*YEAR(NOW())-MONTH(tbl_MTG_Set[[#This Row],[Released On]])-12*YEAR(tbl_MTG_Set[[#This Row],[Released On]])</f>
        <v/>
      </c>
      <c r="I823" s="19">
        <f>_xlfn.xlookup(tbl_MTG_Set[[#This Row],[Type Name]], tbl_MTG_Set_Type[Set Type], tbl_MTG_Set_Type[Index], "(Set Type not found)")</f>
        <v/>
      </c>
      <c r="J823" s="19">
        <f>_xlfn.xlookup(tbl_MTG_Set[[#This Row],[Type Name]], tbl_MTG_Set_Type[Set Type], tbl_MTG_Set_Type[Buy Window Month Start], "(Set Type not found)")</f>
        <v/>
      </c>
      <c r="K823" s="28">
        <f>tbl_MTG_Set[[#This Row],[Released On]]+tbl_MTG_Set[[#This Row],[Buy Window Month Start]]*365.25/12</f>
        <v/>
      </c>
      <c r="L823" s="19">
        <f>_xlfn.xlookup(tbl_MTG_Set[[#This Row],[Type Name]], tbl_MTG_Set_Type[Set Type], tbl_MTG_Set_Type[Buy Window Month End], "(Set Type not found)", 0, 1)</f>
        <v/>
      </c>
      <c r="M823" s="28">
        <f>tbl_MTG_Set[[#This Row],[Released On]]+tbl_MTG_Set[[#This Row],[Buy Window Month End]]*365.25/12</f>
        <v/>
      </c>
      <c r="N823" s="28">
        <f>AND(NOW()&gt;=tbl_MTG_Set[[#This Row],[Buy Window Start]], NOW()&lt;=tbl_MTG_Set[[#This Row],[Buy Window End]])</f>
        <v/>
      </c>
      <c r="O823" s="19">
        <f>_xlfn.xlookup(tbl_MTG_Set[[#This Row],[Type Name]], tbl_MTG_Set_Type[Set Type], tbl_MTG_Set_Type[Heavy Printing Window Month Start], "(Set Type not found)", 0, 1)</f>
        <v/>
      </c>
      <c r="P823" s="28">
        <f>tbl_MTG_Set[[#This Row],[Released On]]+tbl_MTG_Set[[#This Row],[Heavy Printing Window Month Start]]*365.25/12</f>
        <v/>
      </c>
      <c r="Q823" s="19">
        <f>_xlfn.xlookup(tbl_MTG_Set[[#This Row],[Type Name]], tbl_MTG_Set_Type[Set Type], tbl_MTG_Set_Type[Heavy Printing Window Month End], "(Set Type not found)", 0, 1)</f>
        <v/>
      </c>
      <c r="R823" s="28">
        <f>tbl_MTG_Set[[#This Row],[Released On]]+tbl_MTG_Set[[#This Row],[Heavy Printing Window Month End]]*365.25/12</f>
        <v/>
      </c>
      <c r="S823" s="28">
        <f>AND(NOW()&gt;=tbl_MTG_Set[[#This Row],[Heavy Printing Window Start]], NOW()&lt;=tbl_MTG_Set[[#This Row],[Heavy Printing Window End]])</f>
        <v/>
      </c>
      <c r="T823" s="19">
        <f>_xlfn.xlookup(tbl_MTG_Set[[#This Row],[Type Name]], tbl_MTG_Set_Type[Set Type], tbl_MTG_Set_Type[Sell Window Month Start], "(Set Type not found)", 0, 1)</f>
        <v/>
      </c>
      <c r="U823" s="28">
        <f>tbl_MTG_Set[[#This Row],[Released On]]+tbl_MTG_Set[[#This Row],[Sell Window Month Start]]*365.25/12</f>
        <v/>
      </c>
      <c r="V823" s="19">
        <f>_xlfn.xlookup(tbl_MTG_Set[[#This Row],[Type Name]], tbl_MTG_Set_Type[Set Type], tbl_MTG_Set_Type[Sell Window Month End], "(Set Type not found)", 0, 1)</f>
        <v/>
      </c>
      <c r="W823" s="28">
        <f>tbl_MTG_Set[[#This Row],[Released On]]+tbl_MTG_Set[[#This Row],[Sell Window Month End]]*365.25/12</f>
        <v/>
      </c>
      <c r="X823" s="28">
        <f>AND(NOW()&gt;=tbl_MTG_Set[[#This Row],[Sell Window Start]], NOW()&lt;=tbl_MTG_Set[[#This Row],[Sell Window End]])</f>
        <v/>
      </c>
      <c r="AG823" s="23" t="n"/>
      <c r="AH823" s="23" t="n"/>
      <c r="AJ823" s="23">
        <f t="array" ref="AJ823:AJ823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823" s="23">
        <f t="array" ref="AK823:AK823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823" s="24">
        <f>_xlfn.xlookup(tbl_MTG_Set[[#This Row],[Play Booster Box Product Id]], tbl_Product[Product Id], tbl_Product[Pack Size])</f>
        <v/>
      </c>
      <c r="AM823" s="23">
        <f>(tbl_MTG_Set[[#This Row],[Play Booster Box Cost]]+v_Item_Shipping_Cost_In)/tbl_MTG_Set[[#This Row],[Play Booster Box Size]]</f>
        <v/>
      </c>
      <c r="AN823" s="23" t="n"/>
      <c r="AO823" s="23" t="n"/>
      <c r="AP823" s="23" t="n"/>
      <c r="AQ823" s="23" t="n"/>
      <c r="AT823" s="23">
        <f>tbl_MTG_Set[[#This Row],[Play Booster Sell Price CardMarket]]*tbl_MTG_Set[[#This Row],[Play Booster Expected Market Value]]/tbl_MTG_Set[[#This Row],[Play Boost Sealed Market Value]]</f>
        <v/>
      </c>
    </row>
    <row r="824" ht="15" customHeight="1" s="20">
      <c r="A824" s="19" t="n">
        <v>194</v>
      </c>
      <c r="B824" s="19" t="inlineStr">
        <is>
          <t>Shadows of the Past SIS</t>
        </is>
      </c>
      <c r="C824" s="19" t="n">
        <v>76</v>
      </c>
      <c r="D824" s="28" t="n">
        <v>45006</v>
      </c>
      <c r="F824" s="19" t="inlineStr">
        <is>
          <t>en es fr de it pt ja ko ru 汉语 漢語</t>
        </is>
      </c>
      <c r="G824" s="19" t="n">
        <v>334</v>
      </c>
      <c r="H824" s="19">
        <f>MONTH(NOW())+12*YEAR(NOW())-MONTH(tbl_MTG_Set[[#This Row],[Released On]])-12*YEAR(tbl_MTG_Set[[#This Row],[Released On]])</f>
        <v/>
      </c>
      <c r="I824" s="19">
        <f>_xlfn.xlookup(tbl_MTG_Set[[#This Row],[Type Name]], tbl_MTG_Set_Type[Set Type], tbl_MTG_Set_Type[Index], "(Set Type not found)")</f>
        <v/>
      </c>
      <c r="J824" s="19">
        <f>_xlfn.xlookup(tbl_MTG_Set[[#This Row],[Type Name]], tbl_MTG_Set_Type[Set Type], tbl_MTG_Set_Type[Buy Window Month Start], "(Set Type not found)")</f>
        <v/>
      </c>
      <c r="K824" s="28">
        <f>tbl_MTG_Set[[#This Row],[Released On]]+tbl_MTG_Set[[#This Row],[Buy Window Month Start]]*365.25/12</f>
        <v/>
      </c>
      <c r="L824" s="19">
        <f>_xlfn.xlookup(tbl_MTG_Set[[#This Row],[Type Name]], tbl_MTG_Set_Type[Set Type], tbl_MTG_Set_Type[Buy Window Month End], "(Set Type not found)", 0, 1)</f>
        <v/>
      </c>
      <c r="M824" s="28">
        <f>tbl_MTG_Set[[#This Row],[Released On]]+tbl_MTG_Set[[#This Row],[Buy Window Month End]]*365.25/12</f>
        <v/>
      </c>
      <c r="N824" s="28">
        <f>AND(NOW()&gt;=tbl_MTG_Set[[#This Row],[Buy Window Start]], NOW()&lt;=tbl_MTG_Set[[#This Row],[Buy Window End]])</f>
        <v/>
      </c>
      <c r="O824" s="19">
        <f>_xlfn.xlookup(tbl_MTG_Set[[#This Row],[Type Name]], tbl_MTG_Set_Type[Set Type], tbl_MTG_Set_Type[Heavy Printing Window Month Start], "(Set Type not found)", 0, 1)</f>
        <v/>
      </c>
      <c r="P824" s="28">
        <f>tbl_MTG_Set[[#This Row],[Released On]]+tbl_MTG_Set[[#This Row],[Heavy Printing Window Month Start]]*365.25/12</f>
        <v/>
      </c>
      <c r="Q824" s="19">
        <f>_xlfn.xlookup(tbl_MTG_Set[[#This Row],[Type Name]], tbl_MTG_Set_Type[Set Type], tbl_MTG_Set_Type[Heavy Printing Window Month End], "(Set Type not found)", 0, 1)</f>
        <v/>
      </c>
      <c r="R824" s="28">
        <f>tbl_MTG_Set[[#This Row],[Released On]]+tbl_MTG_Set[[#This Row],[Heavy Printing Window Month End]]*365.25/12</f>
        <v/>
      </c>
      <c r="S824" s="28">
        <f>AND(NOW()&gt;=tbl_MTG_Set[[#This Row],[Heavy Printing Window Start]], NOW()&lt;=tbl_MTG_Set[[#This Row],[Heavy Printing Window End]])</f>
        <v/>
      </c>
      <c r="T824" s="19">
        <f>_xlfn.xlookup(tbl_MTG_Set[[#This Row],[Type Name]], tbl_MTG_Set_Type[Set Type], tbl_MTG_Set_Type[Sell Window Month Start], "(Set Type not found)", 0, 1)</f>
        <v/>
      </c>
      <c r="U824" s="28">
        <f>tbl_MTG_Set[[#This Row],[Released On]]+tbl_MTG_Set[[#This Row],[Sell Window Month Start]]*365.25/12</f>
        <v/>
      </c>
      <c r="V824" s="19">
        <f>_xlfn.xlookup(tbl_MTG_Set[[#This Row],[Type Name]], tbl_MTG_Set_Type[Set Type], tbl_MTG_Set_Type[Sell Window Month End], "(Set Type not found)", 0, 1)</f>
        <v/>
      </c>
      <c r="W824" s="28">
        <f>tbl_MTG_Set[[#This Row],[Released On]]+tbl_MTG_Set[[#This Row],[Sell Window Month End]]*365.25/12</f>
        <v/>
      </c>
      <c r="X824" s="28">
        <f>AND(NOW()&gt;=tbl_MTG_Set[[#This Row],[Sell Window Start]], NOW()&lt;=tbl_MTG_Set[[#This Row],[Sell Window End]])</f>
        <v/>
      </c>
      <c r="AG824" s="23" t="n"/>
      <c r="AH824" s="23" t="n"/>
      <c r="AJ824" s="23">
        <f t="array" ref="AJ824:AJ824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824" s="23">
        <f t="array" ref="AK824:AK824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824" s="24">
        <f>_xlfn.xlookup(tbl_MTG_Set[[#This Row],[Play Booster Box Product Id]], tbl_Product[Product Id], tbl_Product[Pack Size])</f>
        <v/>
      </c>
      <c r="AM824" s="23">
        <f>(tbl_MTG_Set[[#This Row],[Play Booster Box Cost]]+v_Item_Shipping_Cost_In)/tbl_MTG_Set[[#This Row],[Play Booster Box Size]]</f>
        <v/>
      </c>
      <c r="AN824" s="23" t="n"/>
      <c r="AO824" s="23" t="n"/>
      <c r="AP824" s="23" t="n"/>
      <c r="AQ824" s="23" t="n"/>
      <c r="AT824" s="23">
        <f>tbl_MTG_Set[[#This Row],[Play Booster Sell Price CardMarket]]*tbl_MTG_Set[[#This Row],[Play Booster Expected Market Value]]/tbl_MTG_Set[[#This Row],[Play Boost Sealed Market Value]]</f>
        <v/>
      </c>
    </row>
    <row r="825" ht="15" customHeight="1" s="20">
      <c r="A825" s="19" t="n">
        <v>572</v>
      </c>
      <c r="B825" s="19" t="inlineStr">
        <is>
          <t>Shadows over Innistrad Promos PSOI</t>
        </is>
      </c>
      <c r="C825" s="19" t="n">
        <v>90</v>
      </c>
      <c r="D825" s="28" t="n">
        <v>42468</v>
      </c>
      <c r="F825" s="19" t="inlineStr">
        <is>
          <t>en es fr de it pt ja ko ru 汉语 漢語</t>
        </is>
      </c>
      <c r="G825" s="19" t="n">
        <v>1090</v>
      </c>
      <c r="H825" s="19">
        <f>MONTH(NOW())+12*YEAR(NOW())-MONTH(tbl_MTG_Set[[#This Row],[Released On]])-12*YEAR(tbl_MTG_Set[[#This Row],[Released On]])</f>
        <v/>
      </c>
      <c r="I825" s="19">
        <f>_xlfn.xlookup(tbl_MTG_Set[[#This Row],[Type Name]], tbl_MTG_Set_Type[Set Type], tbl_MTG_Set_Type[Index], "(Set Type not found)")</f>
        <v/>
      </c>
      <c r="J825" s="19">
        <f>_xlfn.xlookup(tbl_MTG_Set[[#This Row],[Type Name]], tbl_MTG_Set_Type[Set Type], tbl_MTG_Set_Type[Buy Window Month Start], "(Set Type not found)")</f>
        <v/>
      </c>
      <c r="K825" s="28">
        <f>tbl_MTG_Set[[#This Row],[Released On]]+tbl_MTG_Set[[#This Row],[Buy Window Month Start]]*365.25/12</f>
        <v/>
      </c>
      <c r="L825" s="19">
        <f>_xlfn.xlookup(tbl_MTG_Set[[#This Row],[Type Name]], tbl_MTG_Set_Type[Set Type], tbl_MTG_Set_Type[Buy Window Month End], "(Set Type not found)", 0, 1)</f>
        <v/>
      </c>
      <c r="M825" s="28">
        <f>tbl_MTG_Set[[#This Row],[Released On]]+tbl_MTG_Set[[#This Row],[Buy Window Month End]]*365.25/12</f>
        <v/>
      </c>
      <c r="N825" s="28">
        <f>AND(NOW()&gt;=tbl_MTG_Set[[#This Row],[Buy Window Start]], NOW()&lt;=tbl_MTG_Set[[#This Row],[Buy Window End]])</f>
        <v/>
      </c>
      <c r="O825" s="19">
        <f>_xlfn.xlookup(tbl_MTG_Set[[#This Row],[Type Name]], tbl_MTG_Set_Type[Set Type], tbl_MTG_Set_Type[Heavy Printing Window Month Start], "(Set Type not found)", 0, 1)</f>
        <v/>
      </c>
      <c r="P825" s="28">
        <f>tbl_MTG_Set[[#This Row],[Released On]]+tbl_MTG_Set[[#This Row],[Heavy Printing Window Month Start]]*365.25/12</f>
        <v/>
      </c>
      <c r="Q825" s="19">
        <f>_xlfn.xlookup(tbl_MTG_Set[[#This Row],[Type Name]], tbl_MTG_Set_Type[Set Type], tbl_MTG_Set_Type[Heavy Printing Window Month End], "(Set Type not found)", 0, 1)</f>
        <v/>
      </c>
      <c r="R825" s="28">
        <f>tbl_MTG_Set[[#This Row],[Released On]]+tbl_MTG_Set[[#This Row],[Heavy Printing Window Month End]]*365.25/12</f>
        <v/>
      </c>
      <c r="S825" s="28">
        <f>AND(NOW()&gt;=tbl_MTG_Set[[#This Row],[Heavy Printing Window Start]], NOW()&lt;=tbl_MTG_Set[[#This Row],[Heavy Printing Window End]])</f>
        <v/>
      </c>
      <c r="T825" s="19">
        <f>_xlfn.xlookup(tbl_MTG_Set[[#This Row],[Type Name]], tbl_MTG_Set_Type[Set Type], tbl_MTG_Set_Type[Sell Window Month Start], "(Set Type not found)", 0, 1)</f>
        <v/>
      </c>
      <c r="U825" s="28">
        <f>tbl_MTG_Set[[#This Row],[Released On]]+tbl_MTG_Set[[#This Row],[Sell Window Month Start]]*365.25/12</f>
        <v/>
      </c>
      <c r="V825" s="19">
        <f>_xlfn.xlookup(tbl_MTG_Set[[#This Row],[Type Name]], tbl_MTG_Set_Type[Set Type], tbl_MTG_Set_Type[Sell Window Month End], "(Set Type not found)", 0, 1)</f>
        <v/>
      </c>
      <c r="W825" s="28">
        <f>tbl_MTG_Set[[#This Row],[Released On]]+tbl_MTG_Set[[#This Row],[Sell Window Month End]]*365.25/12</f>
        <v/>
      </c>
      <c r="X825" s="28">
        <f>AND(NOW()&gt;=tbl_MTG_Set[[#This Row],[Sell Window Start]], NOW()&lt;=tbl_MTG_Set[[#This Row],[Sell Window End]])</f>
        <v/>
      </c>
      <c r="AG825" s="23" t="n"/>
      <c r="AH825" s="23" t="n"/>
      <c r="AJ825" s="23">
        <f t="array" ref="AJ825:AJ825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825" s="23">
        <f t="array" ref="AK825:AK825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825" s="24">
        <f>_xlfn.xlookup(tbl_MTG_Set[[#This Row],[Play Booster Box Product Id]], tbl_Product[Product Id], tbl_Product[Pack Size])</f>
        <v/>
      </c>
      <c r="AM825" s="23">
        <f>(tbl_MTG_Set[[#This Row],[Play Booster Box Cost]]+v_Item_Shipping_Cost_In)/tbl_MTG_Set[[#This Row],[Play Booster Box Size]]</f>
        <v/>
      </c>
      <c r="AN825" s="23" t="n"/>
      <c r="AO825" s="23" t="n"/>
      <c r="AP825" s="23" t="n"/>
      <c r="AQ825" s="23" t="n"/>
      <c r="AT825" s="23">
        <f>tbl_MTG_Set[[#This Row],[Play Booster Sell Price CardMarket]]*tbl_MTG_Set[[#This Row],[Play Booster Expected Market Value]]/tbl_MTG_Set[[#This Row],[Play Boost Sealed Market Value]]</f>
        <v/>
      </c>
    </row>
    <row r="826" ht="15" customHeight="1" s="20">
      <c r="A826" s="19" t="n">
        <v>193</v>
      </c>
      <c r="B826" s="19" t="inlineStr">
        <is>
          <t>Shadows over Innistrad Remastered SIR</t>
        </is>
      </c>
      <c r="C826" s="19" t="n">
        <v>294</v>
      </c>
      <c r="D826" s="28" t="n">
        <v>45006</v>
      </c>
      <c r="F826" s="19" t="inlineStr">
        <is>
          <t>en es fr de it pt ja ko ru 汉语 漢語</t>
        </is>
      </c>
      <c r="G826" s="19" t="n">
        <v>332</v>
      </c>
      <c r="H826" s="19">
        <f>MONTH(NOW())+12*YEAR(NOW())-MONTH(tbl_MTG_Set[[#This Row],[Released On]])-12*YEAR(tbl_MTG_Set[[#This Row],[Released On]])</f>
        <v/>
      </c>
      <c r="I826" s="19">
        <f>_xlfn.xlookup(tbl_MTG_Set[[#This Row],[Type Name]], tbl_MTG_Set_Type[Set Type], tbl_MTG_Set_Type[Index], "(Set Type not found)")</f>
        <v/>
      </c>
      <c r="J826" s="19">
        <f>_xlfn.xlookup(tbl_MTG_Set[[#This Row],[Type Name]], tbl_MTG_Set_Type[Set Type], tbl_MTG_Set_Type[Buy Window Month Start], "(Set Type not found)")</f>
        <v/>
      </c>
      <c r="K826" s="28">
        <f>tbl_MTG_Set[[#This Row],[Released On]]+tbl_MTG_Set[[#This Row],[Buy Window Month Start]]*365.25/12</f>
        <v/>
      </c>
      <c r="L826" s="19">
        <f>_xlfn.xlookup(tbl_MTG_Set[[#This Row],[Type Name]], tbl_MTG_Set_Type[Set Type], tbl_MTG_Set_Type[Buy Window Month End], "(Set Type not found)", 0, 1)</f>
        <v/>
      </c>
      <c r="M826" s="28">
        <f>tbl_MTG_Set[[#This Row],[Released On]]+tbl_MTG_Set[[#This Row],[Buy Window Month End]]*365.25/12</f>
        <v/>
      </c>
      <c r="N826" s="28">
        <f>AND(NOW()&gt;=tbl_MTG_Set[[#This Row],[Buy Window Start]], NOW()&lt;=tbl_MTG_Set[[#This Row],[Buy Window End]])</f>
        <v/>
      </c>
      <c r="O826" s="19">
        <f>_xlfn.xlookup(tbl_MTG_Set[[#This Row],[Type Name]], tbl_MTG_Set_Type[Set Type], tbl_MTG_Set_Type[Heavy Printing Window Month Start], "(Set Type not found)", 0, 1)</f>
        <v/>
      </c>
      <c r="P826" s="28">
        <f>tbl_MTG_Set[[#This Row],[Released On]]+tbl_MTG_Set[[#This Row],[Heavy Printing Window Month Start]]*365.25/12</f>
        <v/>
      </c>
      <c r="Q826" s="19">
        <f>_xlfn.xlookup(tbl_MTG_Set[[#This Row],[Type Name]], tbl_MTG_Set_Type[Set Type], tbl_MTG_Set_Type[Heavy Printing Window Month End], "(Set Type not found)", 0, 1)</f>
        <v/>
      </c>
      <c r="R826" s="28">
        <f>tbl_MTG_Set[[#This Row],[Released On]]+tbl_MTG_Set[[#This Row],[Heavy Printing Window Month End]]*365.25/12</f>
        <v/>
      </c>
      <c r="S826" s="28">
        <f>AND(NOW()&gt;=tbl_MTG_Set[[#This Row],[Heavy Printing Window Start]], NOW()&lt;=tbl_MTG_Set[[#This Row],[Heavy Printing Window End]])</f>
        <v/>
      </c>
      <c r="T826" s="19">
        <f>_xlfn.xlookup(tbl_MTG_Set[[#This Row],[Type Name]], tbl_MTG_Set_Type[Set Type], tbl_MTG_Set_Type[Sell Window Month Start], "(Set Type not found)", 0, 1)</f>
        <v/>
      </c>
      <c r="U826" s="28">
        <f>tbl_MTG_Set[[#This Row],[Released On]]+tbl_MTG_Set[[#This Row],[Sell Window Month Start]]*365.25/12</f>
        <v/>
      </c>
      <c r="V826" s="19">
        <f>_xlfn.xlookup(tbl_MTG_Set[[#This Row],[Type Name]], tbl_MTG_Set_Type[Set Type], tbl_MTG_Set_Type[Sell Window Month End], "(Set Type not found)", 0, 1)</f>
        <v/>
      </c>
      <c r="W826" s="28">
        <f>tbl_MTG_Set[[#This Row],[Released On]]+tbl_MTG_Set[[#This Row],[Sell Window Month End]]*365.25/12</f>
        <v/>
      </c>
      <c r="X826" s="28">
        <f>AND(NOW()&gt;=tbl_MTG_Set[[#This Row],[Sell Window Start]], NOW()&lt;=tbl_MTG_Set[[#This Row],[Sell Window End]])</f>
        <v/>
      </c>
      <c r="AG826" s="23" t="n"/>
      <c r="AH826" s="23" t="n"/>
      <c r="AJ826" s="23">
        <f t="array" ref="AJ826:AJ826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826" s="23">
        <f t="array" ref="AK826:AK826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826" s="24">
        <f>_xlfn.xlookup(tbl_MTG_Set[[#This Row],[Play Booster Box Product Id]], tbl_Product[Product Id], tbl_Product[Pack Size])</f>
        <v/>
      </c>
      <c r="AM826" s="23">
        <f>(tbl_MTG_Set[[#This Row],[Play Booster Box Cost]]+v_Item_Shipping_Cost_In)/tbl_MTG_Set[[#This Row],[Play Booster Box Size]]</f>
        <v/>
      </c>
      <c r="AN826" s="23" t="n"/>
      <c r="AO826" s="23" t="n"/>
      <c r="AP826" s="23" t="n"/>
      <c r="AQ826" s="23" t="n"/>
      <c r="AT826" s="23">
        <f>tbl_MTG_Set[[#This Row],[Play Booster Sell Price CardMarket]]*tbl_MTG_Set[[#This Row],[Play Booster Expected Market Value]]/tbl_MTG_Set[[#This Row],[Play Boost Sealed Market Value]]</f>
        <v/>
      </c>
    </row>
    <row r="827" ht="15" customHeight="1" s="20">
      <c r="A827" s="19" t="n">
        <v>571</v>
      </c>
      <c r="B827" s="19" t="inlineStr">
        <is>
          <t>Shadows over Innistrad SOI</t>
        </is>
      </c>
      <c r="C827" s="19" t="n">
        <v>302</v>
      </c>
      <c r="D827" s="28" t="n">
        <v>42468</v>
      </c>
      <c r="F827" s="19" t="inlineStr">
        <is>
          <t>en es fr de it pt ja ko ru 汉语 漢語</t>
        </is>
      </c>
      <c r="G827" s="19" t="n">
        <v>1088</v>
      </c>
      <c r="H827" s="19">
        <f>MONTH(NOW())+12*YEAR(NOW())-MONTH(tbl_MTG_Set[[#This Row],[Released On]])-12*YEAR(tbl_MTG_Set[[#This Row],[Released On]])</f>
        <v/>
      </c>
      <c r="I827" s="19">
        <f>_xlfn.xlookup(tbl_MTG_Set[[#This Row],[Type Name]], tbl_MTG_Set_Type[Set Type], tbl_MTG_Set_Type[Index], "(Set Type not found)")</f>
        <v/>
      </c>
      <c r="J827" s="19">
        <f>_xlfn.xlookup(tbl_MTG_Set[[#This Row],[Type Name]], tbl_MTG_Set_Type[Set Type], tbl_MTG_Set_Type[Buy Window Month Start], "(Set Type not found)")</f>
        <v/>
      </c>
      <c r="K827" s="28">
        <f>tbl_MTG_Set[[#This Row],[Released On]]+tbl_MTG_Set[[#This Row],[Buy Window Month Start]]*365.25/12</f>
        <v/>
      </c>
      <c r="L827" s="19">
        <f>_xlfn.xlookup(tbl_MTG_Set[[#This Row],[Type Name]], tbl_MTG_Set_Type[Set Type], tbl_MTG_Set_Type[Buy Window Month End], "(Set Type not found)", 0, 1)</f>
        <v/>
      </c>
      <c r="M827" s="28">
        <f>tbl_MTG_Set[[#This Row],[Released On]]+tbl_MTG_Set[[#This Row],[Buy Window Month End]]*365.25/12</f>
        <v/>
      </c>
      <c r="N827" s="28">
        <f>AND(NOW()&gt;=tbl_MTG_Set[[#This Row],[Buy Window Start]], NOW()&lt;=tbl_MTG_Set[[#This Row],[Buy Window End]])</f>
        <v/>
      </c>
      <c r="O827" s="19">
        <f>_xlfn.xlookup(tbl_MTG_Set[[#This Row],[Type Name]], tbl_MTG_Set_Type[Set Type], tbl_MTG_Set_Type[Heavy Printing Window Month Start], "(Set Type not found)", 0, 1)</f>
        <v/>
      </c>
      <c r="P827" s="28">
        <f>tbl_MTG_Set[[#This Row],[Released On]]+tbl_MTG_Set[[#This Row],[Heavy Printing Window Month Start]]*365.25/12</f>
        <v/>
      </c>
      <c r="Q827" s="19">
        <f>_xlfn.xlookup(tbl_MTG_Set[[#This Row],[Type Name]], tbl_MTG_Set_Type[Set Type], tbl_MTG_Set_Type[Heavy Printing Window Month End], "(Set Type not found)", 0, 1)</f>
        <v/>
      </c>
      <c r="R827" s="28">
        <f>tbl_MTG_Set[[#This Row],[Released On]]+tbl_MTG_Set[[#This Row],[Heavy Printing Window Month End]]*365.25/12</f>
        <v/>
      </c>
      <c r="S827" s="28">
        <f>AND(NOW()&gt;=tbl_MTG_Set[[#This Row],[Heavy Printing Window Start]], NOW()&lt;=tbl_MTG_Set[[#This Row],[Heavy Printing Window End]])</f>
        <v/>
      </c>
      <c r="T827" s="19">
        <f>_xlfn.xlookup(tbl_MTG_Set[[#This Row],[Type Name]], tbl_MTG_Set_Type[Set Type], tbl_MTG_Set_Type[Sell Window Month Start], "(Set Type not found)", 0, 1)</f>
        <v/>
      </c>
      <c r="U827" s="28">
        <f>tbl_MTG_Set[[#This Row],[Released On]]+tbl_MTG_Set[[#This Row],[Sell Window Month Start]]*365.25/12</f>
        <v/>
      </c>
      <c r="V827" s="19">
        <f>_xlfn.xlookup(tbl_MTG_Set[[#This Row],[Type Name]], tbl_MTG_Set_Type[Set Type], tbl_MTG_Set_Type[Sell Window Month End], "(Set Type not found)", 0, 1)</f>
        <v/>
      </c>
      <c r="W827" s="28">
        <f>tbl_MTG_Set[[#This Row],[Released On]]+tbl_MTG_Set[[#This Row],[Sell Window Month End]]*365.25/12</f>
        <v/>
      </c>
      <c r="X827" s="28">
        <f>AND(NOW()&gt;=tbl_MTG_Set[[#This Row],[Sell Window Start]], NOW()&lt;=tbl_MTG_Set[[#This Row],[Sell Window End]])</f>
        <v/>
      </c>
      <c r="AG827" s="23" t="n"/>
      <c r="AH827" s="23" t="n"/>
      <c r="AJ827" s="23">
        <f t="array" ref="AJ827:AJ827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827" s="23">
        <f t="array" ref="AK827:AK827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827" s="24">
        <f>_xlfn.xlookup(tbl_MTG_Set[[#This Row],[Play Booster Box Product Id]], tbl_Product[Product Id], tbl_Product[Pack Size])</f>
        <v/>
      </c>
      <c r="AM827" s="23">
        <f>(tbl_MTG_Set[[#This Row],[Play Booster Box Cost]]+v_Item_Shipping_Cost_In)/tbl_MTG_Set[[#This Row],[Play Booster Box Size]]</f>
        <v/>
      </c>
      <c r="AN827" s="23" t="n"/>
      <c r="AO827" s="23" t="n"/>
      <c r="AP827" s="23" t="n"/>
      <c r="AQ827" s="23" t="n"/>
      <c r="AT827" s="23">
        <f>tbl_MTG_Set[[#This Row],[Play Booster Sell Price CardMarket]]*tbl_MTG_Set[[#This Row],[Play Booster Expected Market Value]]/tbl_MTG_Set[[#This Row],[Play Boost Sealed Market Value]]</f>
        <v/>
      </c>
    </row>
    <row r="828" ht="15" customHeight="1" s="20">
      <c r="A828" s="19" t="n">
        <v>573</v>
      </c>
      <c r="B828" s="19" t="inlineStr">
        <is>
          <t>Shadows over Innistrad Tokens TSOI</t>
        </is>
      </c>
      <c r="C828" s="19" t="n">
        <v>20</v>
      </c>
      <c r="D828" s="28" t="n">
        <v>42468</v>
      </c>
      <c r="F828" s="19" t="inlineStr">
        <is>
          <t>en es fr de it pt ja ko ru 汉语 漢語</t>
        </is>
      </c>
      <c r="G828" s="19" t="n">
        <v>1092</v>
      </c>
      <c r="H828" s="19">
        <f>MONTH(NOW())+12*YEAR(NOW())-MONTH(tbl_MTG_Set[[#This Row],[Released On]])-12*YEAR(tbl_MTG_Set[[#This Row],[Released On]])</f>
        <v/>
      </c>
      <c r="I828" s="19">
        <f>_xlfn.xlookup(tbl_MTG_Set[[#This Row],[Type Name]], tbl_MTG_Set_Type[Set Type], tbl_MTG_Set_Type[Index], "(Set Type not found)")</f>
        <v/>
      </c>
      <c r="J828" s="19">
        <f>_xlfn.xlookup(tbl_MTG_Set[[#This Row],[Type Name]], tbl_MTG_Set_Type[Set Type], tbl_MTG_Set_Type[Buy Window Month Start], "(Set Type not found)")</f>
        <v/>
      </c>
      <c r="K828" s="28">
        <f>tbl_MTG_Set[[#This Row],[Released On]]+tbl_MTG_Set[[#This Row],[Buy Window Month Start]]*365.25/12</f>
        <v/>
      </c>
      <c r="L828" s="19">
        <f>_xlfn.xlookup(tbl_MTG_Set[[#This Row],[Type Name]], tbl_MTG_Set_Type[Set Type], tbl_MTG_Set_Type[Buy Window Month End], "(Set Type not found)", 0, 1)</f>
        <v/>
      </c>
      <c r="M828" s="28">
        <f>tbl_MTG_Set[[#This Row],[Released On]]+tbl_MTG_Set[[#This Row],[Buy Window Month End]]*365.25/12</f>
        <v/>
      </c>
      <c r="N828" s="28">
        <f>AND(NOW()&gt;=tbl_MTG_Set[[#This Row],[Buy Window Start]], NOW()&lt;=tbl_MTG_Set[[#This Row],[Buy Window End]])</f>
        <v/>
      </c>
      <c r="O828" s="19">
        <f>_xlfn.xlookup(tbl_MTG_Set[[#This Row],[Type Name]], tbl_MTG_Set_Type[Set Type], tbl_MTG_Set_Type[Heavy Printing Window Month Start], "(Set Type not found)", 0, 1)</f>
        <v/>
      </c>
      <c r="P828" s="28">
        <f>tbl_MTG_Set[[#This Row],[Released On]]+tbl_MTG_Set[[#This Row],[Heavy Printing Window Month Start]]*365.25/12</f>
        <v/>
      </c>
      <c r="Q828" s="19">
        <f>_xlfn.xlookup(tbl_MTG_Set[[#This Row],[Type Name]], tbl_MTG_Set_Type[Set Type], tbl_MTG_Set_Type[Heavy Printing Window Month End], "(Set Type not found)", 0, 1)</f>
        <v/>
      </c>
      <c r="R828" s="28">
        <f>tbl_MTG_Set[[#This Row],[Released On]]+tbl_MTG_Set[[#This Row],[Heavy Printing Window Month End]]*365.25/12</f>
        <v/>
      </c>
      <c r="S828" s="28">
        <f>AND(NOW()&gt;=tbl_MTG_Set[[#This Row],[Heavy Printing Window Start]], NOW()&lt;=tbl_MTG_Set[[#This Row],[Heavy Printing Window End]])</f>
        <v/>
      </c>
      <c r="T828" s="19">
        <f>_xlfn.xlookup(tbl_MTG_Set[[#This Row],[Type Name]], tbl_MTG_Set_Type[Set Type], tbl_MTG_Set_Type[Sell Window Month Start], "(Set Type not found)", 0, 1)</f>
        <v/>
      </c>
      <c r="U828" s="28">
        <f>tbl_MTG_Set[[#This Row],[Released On]]+tbl_MTG_Set[[#This Row],[Sell Window Month Start]]*365.25/12</f>
        <v/>
      </c>
      <c r="V828" s="19">
        <f>_xlfn.xlookup(tbl_MTG_Set[[#This Row],[Type Name]], tbl_MTG_Set_Type[Set Type], tbl_MTG_Set_Type[Sell Window Month End], "(Set Type not found)", 0, 1)</f>
        <v/>
      </c>
      <c r="W828" s="28">
        <f>tbl_MTG_Set[[#This Row],[Released On]]+tbl_MTG_Set[[#This Row],[Sell Window Month End]]*365.25/12</f>
        <v/>
      </c>
      <c r="X828" s="28">
        <f>AND(NOW()&gt;=tbl_MTG_Set[[#This Row],[Sell Window Start]], NOW()&lt;=tbl_MTG_Set[[#This Row],[Sell Window End]])</f>
        <v/>
      </c>
      <c r="AG828" s="23" t="n"/>
      <c r="AH828" s="23" t="n"/>
      <c r="AJ828" s="23">
        <f t="array" ref="AJ828:AJ828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828" s="23">
        <f t="array" ref="AK828:AK828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828" s="24">
        <f>_xlfn.xlookup(tbl_MTG_Set[[#This Row],[Play Booster Box Product Id]], tbl_Product[Product Id], tbl_Product[Pack Size])</f>
        <v/>
      </c>
      <c r="AM828" s="23">
        <f>(tbl_MTG_Set[[#This Row],[Play Booster Box Cost]]+v_Item_Shipping_Cost_In)/tbl_MTG_Set[[#This Row],[Play Booster Box Size]]</f>
        <v/>
      </c>
      <c r="AN828" s="23" t="n"/>
      <c r="AO828" s="23" t="n"/>
      <c r="AP828" s="23" t="n"/>
      <c r="AQ828" s="23" t="n"/>
      <c r="AT828" s="23">
        <f>tbl_MTG_Set[[#This Row],[Play Booster Sell Price CardMarket]]*tbl_MTG_Set[[#This Row],[Play Booster Expected Market Value]]/tbl_MTG_Set[[#This Row],[Play Boost Sealed Market Value]]</f>
        <v/>
      </c>
    </row>
    <row r="829" ht="15" customHeight="1" s="20">
      <c r="A829" s="19" t="n">
        <v>803</v>
      </c>
      <c r="B829" s="19" t="inlineStr">
        <is>
          <t>Shards of Alara ALA</t>
        </is>
      </c>
      <c r="C829" s="19" t="n">
        <v>250</v>
      </c>
      <c r="D829" s="28" t="n">
        <v>39724</v>
      </c>
      <c r="F829" s="19" t="inlineStr">
        <is>
          <t>en es fr de it pt ja ko ru 汉语 漢語</t>
        </is>
      </c>
      <c r="G829" s="19" t="n">
        <v>1552</v>
      </c>
      <c r="H829" s="19">
        <f>MONTH(NOW())+12*YEAR(NOW())-MONTH(tbl_MTG_Set[[#This Row],[Released On]])-12*YEAR(tbl_MTG_Set[[#This Row],[Released On]])</f>
        <v/>
      </c>
      <c r="I829" s="19">
        <f>_xlfn.xlookup(tbl_MTG_Set[[#This Row],[Type Name]], tbl_MTG_Set_Type[Set Type], tbl_MTG_Set_Type[Index], "(Set Type not found)")</f>
        <v/>
      </c>
      <c r="J829" s="19">
        <f>_xlfn.xlookup(tbl_MTG_Set[[#This Row],[Type Name]], tbl_MTG_Set_Type[Set Type], tbl_MTG_Set_Type[Buy Window Month Start], "(Set Type not found)")</f>
        <v/>
      </c>
      <c r="K829" s="28">
        <f>tbl_MTG_Set[[#This Row],[Released On]]+tbl_MTG_Set[[#This Row],[Buy Window Month Start]]*365.25/12</f>
        <v/>
      </c>
      <c r="L829" s="19">
        <f>_xlfn.xlookup(tbl_MTG_Set[[#This Row],[Type Name]], tbl_MTG_Set_Type[Set Type], tbl_MTG_Set_Type[Buy Window Month End], "(Set Type not found)", 0, 1)</f>
        <v/>
      </c>
      <c r="M829" s="28">
        <f>tbl_MTG_Set[[#This Row],[Released On]]+tbl_MTG_Set[[#This Row],[Buy Window Month End]]*365.25/12</f>
        <v/>
      </c>
      <c r="N829" s="28">
        <f>AND(NOW()&gt;=tbl_MTG_Set[[#This Row],[Buy Window Start]], NOW()&lt;=tbl_MTG_Set[[#This Row],[Buy Window End]])</f>
        <v/>
      </c>
      <c r="O829" s="19">
        <f>_xlfn.xlookup(tbl_MTG_Set[[#This Row],[Type Name]], tbl_MTG_Set_Type[Set Type], tbl_MTG_Set_Type[Heavy Printing Window Month Start], "(Set Type not found)", 0, 1)</f>
        <v/>
      </c>
      <c r="P829" s="28">
        <f>tbl_MTG_Set[[#This Row],[Released On]]+tbl_MTG_Set[[#This Row],[Heavy Printing Window Month Start]]*365.25/12</f>
        <v/>
      </c>
      <c r="Q829" s="19">
        <f>_xlfn.xlookup(tbl_MTG_Set[[#This Row],[Type Name]], tbl_MTG_Set_Type[Set Type], tbl_MTG_Set_Type[Heavy Printing Window Month End], "(Set Type not found)", 0, 1)</f>
        <v/>
      </c>
      <c r="R829" s="28">
        <f>tbl_MTG_Set[[#This Row],[Released On]]+tbl_MTG_Set[[#This Row],[Heavy Printing Window Month End]]*365.25/12</f>
        <v/>
      </c>
      <c r="S829" s="28">
        <f>AND(NOW()&gt;=tbl_MTG_Set[[#This Row],[Heavy Printing Window Start]], NOW()&lt;=tbl_MTG_Set[[#This Row],[Heavy Printing Window End]])</f>
        <v/>
      </c>
      <c r="T829" s="19">
        <f>_xlfn.xlookup(tbl_MTG_Set[[#This Row],[Type Name]], tbl_MTG_Set_Type[Set Type], tbl_MTG_Set_Type[Sell Window Month Start], "(Set Type not found)", 0, 1)</f>
        <v/>
      </c>
      <c r="U829" s="28">
        <f>tbl_MTG_Set[[#This Row],[Released On]]+tbl_MTG_Set[[#This Row],[Sell Window Month Start]]*365.25/12</f>
        <v/>
      </c>
      <c r="V829" s="19">
        <f>_xlfn.xlookup(tbl_MTG_Set[[#This Row],[Type Name]], tbl_MTG_Set_Type[Set Type], tbl_MTG_Set_Type[Sell Window Month End], "(Set Type not found)", 0, 1)</f>
        <v/>
      </c>
      <c r="W829" s="28">
        <f>tbl_MTG_Set[[#This Row],[Released On]]+tbl_MTG_Set[[#This Row],[Sell Window Month End]]*365.25/12</f>
        <v/>
      </c>
      <c r="X829" s="28">
        <f>AND(NOW()&gt;=tbl_MTG_Set[[#This Row],[Sell Window Start]], NOW()&lt;=tbl_MTG_Set[[#This Row],[Sell Window End]])</f>
        <v/>
      </c>
      <c r="AG829" s="23" t="n"/>
      <c r="AH829" s="23" t="n"/>
      <c r="AJ829" s="23">
        <f t="array" ref="AJ829:AJ829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829" s="23">
        <f t="array" ref="AK829:AK829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829" s="24">
        <f>_xlfn.xlookup(tbl_MTG_Set[[#This Row],[Play Booster Box Product Id]], tbl_Product[Product Id], tbl_Product[Pack Size])</f>
        <v/>
      </c>
      <c r="AM829" s="23">
        <f>(tbl_MTG_Set[[#This Row],[Play Booster Box Cost]]+v_Item_Shipping_Cost_In)/tbl_MTG_Set[[#This Row],[Play Booster Box Size]]</f>
        <v/>
      </c>
      <c r="AN829" s="23" t="n"/>
      <c r="AO829" s="23" t="n"/>
      <c r="AP829" s="23" t="n"/>
      <c r="AQ829" s="23" t="n"/>
      <c r="AT829" s="23">
        <f>tbl_MTG_Set[[#This Row],[Play Booster Sell Price CardMarket]]*tbl_MTG_Set[[#This Row],[Play Booster Expected Market Value]]/tbl_MTG_Set[[#This Row],[Play Boost Sealed Market Value]]</f>
        <v/>
      </c>
    </row>
    <row r="830" ht="15" customHeight="1" s="20">
      <c r="A830" s="19" t="n">
        <v>804</v>
      </c>
      <c r="B830" s="19" t="inlineStr">
        <is>
          <t>Shards of Alara Promos PALA</t>
        </is>
      </c>
      <c r="C830" s="19" t="n">
        <v>2</v>
      </c>
      <c r="D830" s="28" t="n">
        <v>39724</v>
      </c>
      <c r="F830" s="19" t="inlineStr">
        <is>
          <t>en es fr de it pt ja ko ru 汉语 漢語</t>
        </is>
      </c>
      <c r="G830" s="19" t="n">
        <v>1554</v>
      </c>
      <c r="H830" s="19">
        <f>MONTH(NOW())+12*YEAR(NOW())-MONTH(tbl_MTG_Set[[#This Row],[Released On]])-12*YEAR(tbl_MTG_Set[[#This Row],[Released On]])</f>
        <v/>
      </c>
      <c r="I830" s="19">
        <f>_xlfn.xlookup(tbl_MTG_Set[[#This Row],[Type Name]], tbl_MTG_Set_Type[Set Type], tbl_MTG_Set_Type[Index], "(Set Type not found)")</f>
        <v/>
      </c>
      <c r="J830" s="19">
        <f>_xlfn.xlookup(tbl_MTG_Set[[#This Row],[Type Name]], tbl_MTG_Set_Type[Set Type], tbl_MTG_Set_Type[Buy Window Month Start], "(Set Type not found)")</f>
        <v/>
      </c>
      <c r="K830" s="28">
        <f>tbl_MTG_Set[[#This Row],[Released On]]+tbl_MTG_Set[[#This Row],[Buy Window Month Start]]*365.25/12</f>
        <v/>
      </c>
      <c r="L830" s="19">
        <f>_xlfn.xlookup(tbl_MTG_Set[[#This Row],[Type Name]], tbl_MTG_Set_Type[Set Type], tbl_MTG_Set_Type[Buy Window Month End], "(Set Type not found)", 0, 1)</f>
        <v/>
      </c>
      <c r="M830" s="28">
        <f>tbl_MTG_Set[[#This Row],[Released On]]+tbl_MTG_Set[[#This Row],[Buy Window Month End]]*365.25/12</f>
        <v/>
      </c>
      <c r="N830" s="28">
        <f>AND(NOW()&gt;=tbl_MTG_Set[[#This Row],[Buy Window Start]], NOW()&lt;=tbl_MTG_Set[[#This Row],[Buy Window End]])</f>
        <v/>
      </c>
      <c r="O830" s="19">
        <f>_xlfn.xlookup(tbl_MTG_Set[[#This Row],[Type Name]], tbl_MTG_Set_Type[Set Type], tbl_MTG_Set_Type[Heavy Printing Window Month Start], "(Set Type not found)", 0, 1)</f>
        <v/>
      </c>
      <c r="P830" s="28">
        <f>tbl_MTG_Set[[#This Row],[Released On]]+tbl_MTG_Set[[#This Row],[Heavy Printing Window Month Start]]*365.25/12</f>
        <v/>
      </c>
      <c r="Q830" s="19">
        <f>_xlfn.xlookup(tbl_MTG_Set[[#This Row],[Type Name]], tbl_MTG_Set_Type[Set Type], tbl_MTG_Set_Type[Heavy Printing Window Month End], "(Set Type not found)", 0, 1)</f>
        <v/>
      </c>
      <c r="R830" s="28">
        <f>tbl_MTG_Set[[#This Row],[Released On]]+tbl_MTG_Set[[#This Row],[Heavy Printing Window Month End]]*365.25/12</f>
        <v/>
      </c>
      <c r="S830" s="28">
        <f>AND(NOW()&gt;=tbl_MTG_Set[[#This Row],[Heavy Printing Window Start]], NOW()&lt;=tbl_MTG_Set[[#This Row],[Heavy Printing Window End]])</f>
        <v/>
      </c>
      <c r="T830" s="19">
        <f>_xlfn.xlookup(tbl_MTG_Set[[#This Row],[Type Name]], tbl_MTG_Set_Type[Set Type], tbl_MTG_Set_Type[Sell Window Month Start], "(Set Type not found)", 0, 1)</f>
        <v/>
      </c>
      <c r="U830" s="28">
        <f>tbl_MTG_Set[[#This Row],[Released On]]+tbl_MTG_Set[[#This Row],[Sell Window Month Start]]*365.25/12</f>
        <v/>
      </c>
      <c r="V830" s="19">
        <f>_xlfn.xlookup(tbl_MTG_Set[[#This Row],[Type Name]], tbl_MTG_Set_Type[Set Type], tbl_MTG_Set_Type[Sell Window Month End], "(Set Type not found)", 0, 1)</f>
        <v/>
      </c>
      <c r="W830" s="28">
        <f>tbl_MTG_Set[[#This Row],[Released On]]+tbl_MTG_Set[[#This Row],[Sell Window Month End]]*365.25/12</f>
        <v/>
      </c>
      <c r="X830" s="28">
        <f>AND(NOW()&gt;=tbl_MTG_Set[[#This Row],[Sell Window Start]], NOW()&lt;=tbl_MTG_Set[[#This Row],[Sell Window End]])</f>
        <v/>
      </c>
      <c r="AG830" s="23" t="n"/>
      <c r="AH830" s="23" t="n"/>
      <c r="AJ830" s="23">
        <f t="array" ref="AJ830:AJ830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830" s="23">
        <f t="array" ref="AK830:AK830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830" s="24">
        <f>_xlfn.xlookup(tbl_MTG_Set[[#This Row],[Play Booster Box Product Id]], tbl_Product[Product Id], tbl_Product[Pack Size])</f>
        <v/>
      </c>
      <c r="AM830" s="23">
        <f>(tbl_MTG_Set[[#This Row],[Play Booster Box Cost]]+v_Item_Shipping_Cost_In)/tbl_MTG_Set[[#This Row],[Play Booster Box Size]]</f>
        <v/>
      </c>
      <c r="AN830" s="23" t="n"/>
      <c r="AO830" s="23" t="n"/>
      <c r="AP830" s="23" t="n"/>
      <c r="AQ830" s="23" t="n"/>
      <c r="AT830" s="23">
        <f>tbl_MTG_Set[[#This Row],[Play Booster Sell Price CardMarket]]*tbl_MTG_Set[[#This Row],[Play Booster Expected Market Value]]/tbl_MTG_Set[[#This Row],[Play Boost Sealed Market Value]]</f>
        <v/>
      </c>
    </row>
    <row r="831" ht="15" customHeight="1" s="20">
      <c r="A831" s="19" t="n">
        <v>805</v>
      </c>
      <c r="B831" s="19" t="inlineStr">
        <is>
          <t>Shards of Alara Tokens TALA</t>
        </is>
      </c>
      <c r="C831" s="19" t="n">
        <v>10</v>
      </c>
      <c r="D831" s="28" t="n">
        <v>39724</v>
      </c>
      <c r="F831" s="19" t="inlineStr">
        <is>
          <t>en es fr de it pt ja ko ru 汉语 漢語</t>
        </is>
      </c>
      <c r="G831" s="19" t="n">
        <v>1556</v>
      </c>
      <c r="H831" s="19">
        <f>MONTH(NOW())+12*YEAR(NOW())-MONTH(tbl_MTG_Set[[#This Row],[Released On]])-12*YEAR(tbl_MTG_Set[[#This Row],[Released On]])</f>
        <v/>
      </c>
      <c r="I831" s="19">
        <f>_xlfn.xlookup(tbl_MTG_Set[[#This Row],[Type Name]], tbl_MTG_Set_Type[Set Type], tbl_MTG_Set_Type[Index], "(Set Type not found)")</f>
        <v/>
      </c>
      <c r="J831" s="19">
        <f>_xlfn.xlookup(tbl_MTG_Set[[#This Row],[Type Name]], tbl_MTG_Set_Type[Set Type], tbl_MTG_Set_Type[Buy Window Month Start], "(Set Type not found)")</f>
        <v/>
      </c>
      <c r="K831" s="28">
        <f>tbl_MTG_Set[[#This Row],[Released On]]+tbl_MTG_Set[[#This Row],[Buy Window Month Start]]*365.25/12</f>
        <v/>
      </c>
      <c r="L831" s="19">
        <f>_xlfn.xlookup(tbl_MTG_Set[[#This Row],[Type Name]], tbl_MTG_Set_Type[Set Type], tbl_MTG_Set_Type[Buy Window Month End], "(Set Type not found)", 0, 1)</f>
        <v/>
      </c>
      <c r="M831" s="28">
        <f>tbl_MTG_Set[[#This Row],[Released On]]+tbl_MTG_Set[[#This Row],[Buy Window Month End]]*365.25/12</f>
        <v/>
      </c>
      <c r="N831" s="28">
        <f>AND(NOW()&gt;=tbl_MTG_Set[[#This Row],[Buy Window Start]], NOW()&lt;=tbl_MTG_Set[[#This Row],[Buy Window End]])</f>
        <v/>
      </c>
      <c r="O831" s="19">
        <f>_xlfn.xlookup(tbl_MTG_Set[[#This Row],[Type Name]], tbl_MTG_Set_Type[Set Type], tbl_MTG_Set_Type[Heavy Printing Window Month Start], "(Set Type not found)", 0, 1)</f>
        <v/>
      </c>
      <c r="P831" s="28">
        <f>tbl_MTG_Set[[#This Row],[Released On]]+tbl_MTG_Set[[#This Row],[Heavy Printing Window Month Start]]*365.25/12</f>
        <v/>
      </c>
      <c r="Q831" s="19">
        <f>_xlfn.xlookup(tbl_MTG_Set[[#This Row],[Type Name]], tbl_MTG_Set_Type[Set Type], tbl_MTG_Set_Type[Heavy Printing Window Month End], "(Set Type not found)", 0, 1)</f>
        <v/>
      </c>
      <c r="R831" s="28">
        <f>tbl_MTG_Set[[#This Row],[Released On]]+tbl_MTG_Set[[#This Row],[Heavy Printing Window Month End]]*365.25/12</f>
        <v/>
      </c>
      <c r="S831" s="28">
        <f>AND(NOW()&gt;=tbl_MTG_Set[[#This Row],[Heavy Printing Window Start]], NOW()&lt;=tbl_MTG_Set[[#This Row],[Heavy Printing Window End]])</f>
        <v/>
      </c>
      <c r="T831" s="19">
        <f>_xlfn.xlookup(tbl_MTG_Set[[#This Row],[Type Name]], tbl_MTG_Set_Type[Set Type], tbl_MTG_Set_Type[Sell Window Month Start], "(Set Type not found)", 0, 1)</f>
        <v/>
      </c>
      <c r="U831" s="28">
        <f>tbl_MTG_Set[[#This Row],[Released On]]+tbl_MTG_Set[[#This Row],[Sell Window Month Start]]*365.25/12</f>
        <v/>
      </c>
      <c r="V831" s="19">
        <f>_xlfn.xlookup(tbl_MTG_Set[[#This Row],[Type Name]], tbl_MTG_Set_Type[Set Type], tbl_MTG_Set_Type[Sell Window Month End], "(Set Type not found)", 0, 1)</f>
        <v/>
      </c>
      <c r="W831" s="28">
        <f>tbl_MTG_Set[[#This Row],[Released On]]+tbl_MTG_Set[[#This Row],[Sell Window Month End]]*365.25/12</f>
        <v/>
      </c>
      <c r="X831" s="28">
        <f>AND(NOW()&gt;=tbl_MTG_Set[[#This Row],[Sell Window Start]], NOW()&lt;=tbl_MTG_Set[[#This Row],[Sell Window End]])</f>
        <v/>
      </c>
      <c r="AG831" s="23" t="n"/>
      <c r="AH831" s="23" t="n"/>
      <c r="AJ831" s="23">
        <f t="array" ref="AJ831:AJ831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831" s="23">
        <f t="array" ref="AK831:AK831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831" s="24">
        <f>_xlfn.xlookup(tbl_MTG_Set[[#This Row],[Play Booster Box Product Id]], tbl_Product[Product Id], tbl_Product[Pack Size])</f>
        <v/>
      </c>
      <c r="AM831" s="23">
        <f>(tbl_MTG_Set[[#This Row],[Play Booster Box Cost]]+v_Item_Shipping_Cost_In)/tbl_MTG_Set[[#This Row],[Play Booster Box Size]]</f>
        <v/>
      </c>
      <c r="AN831" s="23" t="n"/>
      <c r="AO831" s="23" t="n"/>
      <c r="AP831" s="23" t="n"/>
      <c r="AQ831" s="23" t="n"/>
      <c r="AT831" s="23">
        <f>tbl_MTG_Set[[#This Row],[Play Booster Sell Price CardMarket]]*tbl_MTG_Set[[#This Row],[Play Booster Expected Market Value]]/tbl_MTG_Set[[#This Row],[Play Boost Sealed Market Value]]</f>
        <v/>
      </c>
    </row>
    <row r="832" ht="15" customHeight="1" s="20">
      <c r="A832" s="19" t="n">
        <v>394</v>
      </c>
      <c r="B832" s="19" t="inlineStr">
        <is>
          <t>Signature Spellbook: Chandra SS3</t>
        </is>
      </c>
      <c r="C832" s="19" t="n">
        <v>8</v>
      </c>
      <c r="D832" s="28" t="n">
        <v>44008</v>
      </c>
      <c r="F832" s="19" t="inlineStr">
        <is>
          <t>en es fr de it pt ja ko ru 汉语 漢語</t>
        </is>
      </c>
      <c r="G832" s="19" t="n">
        <v>734</v>
      </c>
      <c r="H832" s="19">
        <f>MONTH(NOW())+12*YEAR(NOW())-MONTH(tbl_MTG_Set[[#This Row],[Released On]])-12*YEAR(tbl_MTG_Set[[#This Row],[Released On]])</f>
        <v/>
      </c>
      <c r="I832" s="19">
        <f>_xlfn.xlookup(tbl_MTG_Set[[#This Row],[Type Name]], tbl_MTG_Set_Type[Set Type], tbl_MTG_Set_Type[Index], "(Set Type not found)")</f>
        <v/>
      </c>
      <c r="J832" s="19">
        <f>_xlfn.xlookup(tbl_MTG_Set[[#This Row],[Type Name]], tbl_MTG_Set_Type[Set Type], tbl_MTG_Set_Type[Buy Window Month Start], "(Set Type not found)")</f>
        <v/>
      </c>
      <c r="K832" s="28">
        <f>tbl_MTG_Set[[#This Row],[Released On]]+tbl_MTG_Set[[#This Row],[Buy Window Month Start]]*365.25/12</f>
        <v/>
      </c>
      <c r="L832" s="19">
        <f>_xlfn.xlookup(tbl_MTG_Set[[#This Row],[Type Name]], tbl_MTG_Set_Type[Set Type], tbl_MTG_Set_Type[Buy Window Month End], "(Set Type not found)", 0, 1)</f>
        <v/>
      </c>
      <c r="M832" s="28">
        <f>tbl_MTG_Set[[#This Row],[Released On]]+tbl_MTG_Set[[#This Row],[Buy Window Month End]]*365.25/12</f>
        <v/>
      </c>
      <c r="N832" s="28">
        <f>AND(NOW()&gt;=tbl_MTG_Set[[#This Row],[Buy Window Start]], NOW()&lt;=tbl_MTG_Set[[#This Row],[Buy Window End]])</f>
        <v/>
      </c>
      <c r="O832" s="19">
        <f>_xlfn.xlookup(tbl_MTG_Set[[#This Row],[Type Name]], tbl_MTG_Set_Type[Set Type], tbl_MTG_Set_Type[Heavy Printing Window Month Start], "(Set Type not found)", 0, 1)</f>
        <v/>
      </c>
      <c r="P832" s="28">
        <f>tbl_MTG_Set[[#This Row],[Released On]]+tbl_MTG_Set[[#This Row],[Heavy Printing Window Month Start]]*365.25/12</f>
        <v/>
      </c>
      <c r="Q832" s="19">
        <f>_xlfn.xlookup(tbl_MTG_Set[[#This Row],[Type Name]], tbl_MTG_Set_Type[Set Type], tbl_MTG_Set_Type[Heavy Printing Window Month End], "(Set Type not found)", 0, 1)</f>
        <v/>
      </c>
      <c r="R832" s="28">
        <f>tbl_MTG_Set[[#This Row],[Released On]]+tbl_MTG_Set[[#This Row],[Heavy Printing Window Month End]]*365.25/12</f>
        <v/>
      </c>
      <c r="S832" s="28">
        <f>AND(NOW()&gt;=tbl_MTG_Set[[#This Row],[Heavy Printing Window Start]], NOW()&lt;=tbl_MTG_Set[[#This Row],[Heavy Printing Window End]])</f>
        <v/>
      </c>
      <c r="T832" s="19">
        <f>_xlfn.xlookup(tbl_MTG_Set[[#This Row],[Type Name]], tbl_MTG_Set_Type[Set Type], tbl_MTG_Set_Type[Sell Window Month Start], "(Set Type not found)", 0, 1)</f>
        <v/>
      </c>
      <c r="U832" s="28">
        <f>tbl_MTG_Set[[#This Row],[Released On]]+tbl_MTG_Set[[#This Row],[Sell Window Month Start]]*365.25/12</f>
        <v/>
      </c>
      <c r="V832" s="19">
        <f>_xlfn.xlookup(tbl_MTG_Set[[#This Row],[Type Name]], tbl_MTG_Set_Type[Set Type], tbl_MTG_Set_Type[Sell Window Month End], "(Set Type not found)", 0, 1)</f>
        <v/>
      </c>
      <c r="W832" s="28">
        <f>tbl_MTG_Set[[#This Row],[Released On]]+tbl_MTG_Set[[#This Row],[Sell Window Month End]]*365.25/12</f>
        <v/>
      </c>
      <c r="X832" s="28">
        <f>AND(NOW()&gt;=tbl_MTG_Set[[#This Row],[Sell Window Start]], NOW()&lt;=tbl_MTG_Set[[#This Row],[Sell Window End]])</f>
        <v/>
      </c>
      <c r="AG832" s="23" t="n"/>
      <c r="AH832" s="23" t="n"/>
      <c r="AJ832" s="23">
        <f t="array" ref="AJ832:AJ832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832" s="23">
        <f t="array" ref="AK832:AK832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832" s="24">
        <f>_xlfn.xlookup(tbl_MTG_Set[[#This Row],[Play Booster Box Product Id]], tbl_Product[Product Id], tbl_Product[Pack Size])</f>
        <v/>
      </c>
      <c r="AM832" s="23">
        <f>(tbl_MTG_Set[[#This Row],[Play Booster Box Cost]]+v_Item_Shipping_Cost_In)/tbl_MTG_Set[[#This Row],[Play Booster Box Size]]</f>
        <v/>
      </c>
      <c r="AN832" s="23" t="n"/>
      <c r="AO832" s="23" t="n"/>
      <c r="AP832" s="23" t="n"/>
      <c r="AQ832" s="23" t="n"/>
      <c r="AT832" s="23">
        <f>tbl_MTG_Set[[#This Row],[Play Booster Sell Price CardMarket]]*tbl_MTG_Set[[#This Row],[Play Booster Expected Market Value]]/tbl_MTG_Set[[#This Row],[Play Boost Sealed Market Value]]</f>
        <v/>
      </c>
    </row>
    <row r="833" ht="15" customHeight="1" s="20">
      <c r="A833" s="19" t="n">
        <v>437</v>
      </c>
      <c r="B833" s="19" t="inlineStr">
        <is>
          <t>Signature Spellbook: Gideon SS2</t>
        </is>
      </c>
      <c r="C833" s="19" t="n">
        <v>8</v>
      </c>
      <c r="D833" s="28" t="n">
        <v>43644</v>
      </c>
      <c r="F833" s="19" t="inlineStr">
        <is>
          <t>en es fr de it pt ja ko ru 汉语 漢語</t>
        </is>
      </c>
      <c r="G833" s="19" t="n">
        <v>820</v>
      </c>
      <c r="H833" s="19">
        <f>MONTH(NOW())+12*YEAR(NOW())-MONTH(tbl_MTG_Set[[#This Row],[Released On]])-12*YEAR(tbl_MTG_Set[[#This Row],[Released On]])</f>
        <v/>
      </c>
      <c r="I833" s="19">
        <f>_xlfn.xlookup(tbl_MTG_Set[[#This Row],[Type Name]], tbl_MTG_Set_Type[Set Type], tbl_MTG_Set_Type[Index], "(Set Type not found)")</f>
        <v/>
      </c>
      <c r="J833" s="19">
        <f>_xlfn.xlookup(tbl_MTG_Set[[#This Row],[Type Name]], tbl_MTG_Set_Type[Set Type], tbl_MTG_Set_Type[Buy Window Month Start], "(Set Type not found)")</f>
        <v/>
      </c>
      <c r="K833" s="28">
        <f>tbl_MTG_Set[[#This Row],[Released On]]+tbl_MTG_Set[[#This Row],[Buy Window Month Start]]*365.25/12</f>
        <v/>
      </c>
      <c r="L833" s="19">
        <f>_xlfn.xlookup(tbl_MTG_Set[[#This Row],[Type Name]], tbl_MTG_Set_Type[Set Type], tbl_MTG_Set_Type[Buy Window Month End], "(Set Type not found)", 0, 1)</f>
        <v/>
      </c>
      <c r="M833" s="28">
        <f>tbl_MTG_Set[[#This Row],[Released On]]+tbl_MTG_Set[[#This Row],[Buy Window Month End]]*365.25/12</f>
        <v/>
      </c>
      <c r="N833" s="28">
        <f>AND(NOW()&gt;=tbl_MTG_Set[[#This Row],[Buy Window Start]], NOW()&lt;=tbl_MTG_Set[[#This Row],[Buy Window End]])</f>
        <v/>
      </c>
      <c r="O833" s="19">
        <f>_xlfn.xlookup(tbl_MTG_Set[[#This Row],[Type Name]], tbl_MTG_Set_Type[Set Type], tbl_MTG_Set_Type[Heavy Printing Window Month Start], "(Set Type not found)", 0, 1)</f>
        <v/>
      </c>
      <c r="P833" s="28">
        <f>tbl_MTG_Set[[#This Row],[Released On]]+tbl_MTG_Set[[#This Row],[Heavy Printing Window Month Start]]*365.25/12</f>
        <v/>
      </c>
      <c r="Q833" s="19">
        <f>_xlfn.xlookup(tbl_MTG_Set[[#This Row],[Type Name]], tbl_MTG_Set_Type[Set Type], tbl_MTG_Set_Type[Heavy Printing Window Month End], "(Set Type not found)", 0, 1)</f>
        <v/>
      </c>
      <c r="R833" s="28">
        <f>tbl_MTG_Set[[#This Row],[Released On]]+tbl_MTG_Set[[#This Row],[Heavy Printing Window Month End]]*365.25/12</f>
        <v/>
      </c>
      <c r="S833" s="28">
        <f>AND(NOW()&gt;=tbl_MTG_Set[[#This Row],[Heavy Printing Window Start]], NOW()&lt;=tbl_MTG_Set[[#This Row],[Heavy Printing Window End]])</f>
        <v/>
      </c>
      <c r="T833" s="19">
        <f>_xlfn.xlookup(tbl_MTG_Set[[#This Row],[Type Name]], tbl_MTG_Set_Type[Set Type], tbl_MTG_Set_Type[Sell Window Month Start], "(Set Type not found)", 0, 1)</f>
        <v/>
      </c>
      <c r="U833" s="28">
        <f>tbl_MTG_Set[[#This Row],[Released On]]+tbl_MTG_Set[[#This Row],[Sell Window Month Start]]*365.25/12</f>
        <v/>
      </c>
      <c r="V833" s="19">
        <f>_xlfn.xlookup(tbl_MTG_Set[[#This Row],[Type Name]], tbl_MTG_Set_Type[Set Type], tbl_MTG_Set_Type[Sell Window Month End], "(Set Type not found)", 0, 1)</f>
        <v/>
      </c>
      <c r="W833" s="28">
        <f>tbl_MTG_Set[[#This Row],[Released On]]+tbl_MTG_Set[[#This Row],[Sell Window Month End]]*365.25/12</f>
        <v/>
      </c>
      <c r="X833" s="28">
        <f>AND(NOW()&gt;=tbl_MTG_Set[[#This Row],[Sell Window Start]], NOW()&lt;=tbl_MTG_Set[[#This Row],[Sell Window End]])</f>
        <v/>
      </c>
      <c r="AG833" s="23" t="n"/>
      <c r="AH833" s="23" t="n"/>
      <c r="AJ833" s="23">
        <f t="array" ref="AJ833:AJ833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833" s="23">
        <f t="array" ref="AK833:AK833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833" s="24">
        <f>_xlfn.xlookup(tbl_MTG_Set[[#This Row],[Play Booster Box Product Id]], tbl_Product[Product Id], tbl_Product[Pack Size])</f>
        <v/>
      </c>
      <c r="AM833" s="23">
        <f>(tbl_MTG_Set[[#This Row],[Play Booster Box Cost]]+v_Item_Shipping_Cost_In)/tbl_MTG_Set[[#This Row],[Play Booster Box Size]]</f>
        <v/>
      </c>
      <c r="AN833" s="23" t="n"/>
      <c r="AO833" s="23" t="n"/>
      <c r="AP833" s="23" t="n"/>
      <c r="AQ833" s="23" t="n"/>
      <c r="AT833" s="23">
        <f>tbl_MTG_Set[[#This Row],[Play Booster Sell Price CardMarket]]*tbl_MTG_Set[[#This Row],[Play Booster Expected Market Value]]/tbl_MTG_Set[[#This Row],[Play Boost Sealed Market Value]]</f>
        <v/>
      </c>
    </row>
    <row r="834" ht="15" customHeight="1" s="20">
      <c r="A834" s="19" t="n">
        <v>481</v>
      </c>
      <c r="B834" s="19" t="inlineStr">
        <is>
          <t>Signature Spellbook: Jace SS1</t>
        </is>
      </c>
      <c r="C834" s="19" t="n">
        <v>8</v>
      </c>
      <c r="D834" s="28" t="n">
        <v>43266</v>
      </c>
      <c r="F834" s="19" t="inlineStr">
        <is>
          <t>en es fr de it pt ja ko ru 汉语 漢語</t>
        </is>
      </c>
      <c r="G834" s="19" t="n">
        <v>908</v>
      </c>
      <c r="H834" s="19">
        <f>MONTH(NOW())+12*YEAR(NOW())-MONTH(tbl_MTG_Set[[#This Row],[Released On]])-12*YEAR(tbl_MTG_Set[[#This Row],[Released On]])</f>
        <v/>
      </c>
      <c r="I834" s="19">
        <f>_xlfn.xlookup(tbl_MTG_Set[[#This Row],[Type Name]], tbl_MTG_Set_Type[Set Type], tbl_MTG_Set_Type[Index], "(Set Type not found)")</f>
        <v/>
      </c>
      <c r="J834" s="19">
        <f>_xlfn.xlookup(tbl_MTG_Set[[#This Row],[Type Name]], tbl_MTG_Set_Type[Set Type], tbl_MTG_Set_Type[Buy Window Month Start], "(Set Type not found)")</f>
        <v/>
      </c>
      <c r="K834" s="28">
        <f>tbl_MTG_Set[[#This Row],[Released On]]+tbl_MTG_Set[[#This Row],[Buy Window Month Start]]*365.25/12</f>
        <v/>
      </c>
      <c r="L834" s="19">
        <f>_xlfn.xlookup(tbl_MTG_Set[[#This Row],[Type Name]], tbl_MTG_Set_Type[Set Type], tbl_MTG_Set_Type[Buy Window Month End], "(Set Type not found)", 0, 1)</f>
        <v/>
      </c>
      <c r="M834" s="28">
        <f>tbl_MTG_Set[[#This Row],[Released On]]+tbl_MTG_Set[[#This Row],[Buy Window Month End]]*365.25/12</f>
        <v/>
      </c>
      <c r="N834" s="28">
        <f>AND(NOW()&gt;=tbl_MTG_Set[[#This Row],[Buy Window Start]], NOW()&lt;=tbl_MTG_Set[[#This Row],[Buy Window End]])</f>
        <v/>
      </c>
      <c r="O834" s="19">
        <f>_xlfn.xlookup(tbl_MTG_Set[[#This Row],[Type Name]], tbl_MTG_Set_Type[Set Type], tbl_MTG_Set_Type[Heavy Printing Window Month Start], "(Set Type not found)", 0, 1)</f>
        <v/>
      </c>
      <c r="P834" s="28">
        <f>tbl_MTG_Set[[#This Row],[Released On]]+tbl_MTG_Set[[#This Row],[Heavy Printing Window Month Start]]*365.25/12</f>
        <v/>
      </c>
      <c r="Q834" s="19">
        <f>_xlfn.xlookup(tbl_MTG_Set[[#This Row],[Type Name]], tbl_MTG_Set_Type[Set Type], tbl_MTG_Set_Type[Heavy Printing Window Month End], "(Set Type not found)", 0, 1)</f>
        <v/>
      </c>
      <c r="R834" s="28">
        <f>tbl_MTG_Set[[#This Row],[Released On]]+tbl_MTG_Set[[#This Row],[Heavy Printing Window Month End]]*365.25/12</f>
        <v/>
      </c>
      <c r="S834" s="28">
        <f>AND(NOW()&gt;=tbl_MTG_Set[[#This Row],[Heavy Printing Window Start]], NOW()&lt;=tbl_MTG_Set[[#This Row],[Heavy Printing Window End]])</f>
        <v/>
      </c>
      <c r="T834" s="19">
        <f>_xlfn.xlookup(tbl_MTG_Set[[#This Row],[Type Name]], tbl_MTG_Set_Type[Set Type], tbl_MTG_Set_Type[Sell Window Month Start], "(Set Type not found)", 0, 1)</f>
        <v/>
      </c>
      <c r="U834" s="28">
        <f>tbl_MTG_Set[[#This Row],[Released On]]+tbl_MTG_Set[[#This Row],[Sell Window Month Start]]*365.25/12</f>
        <v/>
      </c>
      <c r="V834" s="19">
        <f>_xlfn.xlookup(tbl_MTG_Set[[#This Row],[Type Name]], tbl_MTG_Set_Type[Set Type], tbl_MTG_Set_Type[Sell Window Month End], "(Set Type not found)", 0, 1)</f>
        <v/>
      </c>
      <c r="W834" s="28">
        <f>tbl_MTG_Set[[#This Row],[Released On]]+tbl_MTG_Set[[#This Row],[Sell Window Month End]]*365.25/12</f>
        <v/>
      </c>
      <c r="X834" s="28">
        <f>AND(NOW()&gt;=tbl_MTG_Set[[#This Row],[Sell Window Start]], NOW()&lt;=tbl_MTG_Set[[#This Row],[Sell Window End]])</f>
        <v/>
      </c>
      <c r="AG834" s="23" t="n"/>
      <c r="AH834" s="23" t="n"/>
      <c r="AJ834" s="23">
        <f t="array" ref="AJ834:AJ834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834" s="23">
        <f t="array" ref="AK834:AK834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834" s="24">
        <f>_xlfn.xlookup(tbl_MTG_Set[[#This Row],[Play Booster Box Product Id]], tbl_Product[Product Id], tbl_Product[Pack Size])</f>
        <v/>
      </c>
      <c r="AM834" s="23">
        <f>(tbl_MTG_Set[[#This Row],[Play Booster Box Cost]]+v_Item_Shipping_Cost_In)/tbl_MTG_Set[[#This Row],[Play Booster Box Size]]</f>
        <v/>
      </c>
      <c r="AN834" s="23" t="n"/>
      <c r="AO834" s="23" t="n"/>
      <c r="AP834" s="23" t="n"/>
      <c r="AQ834" s="23" t="n"/>
      <c r="AT834" s="23">
        <f>tbl_MTG_Set[[#This Row],[Play Booster Sell Price CardMarket]]*tbl_MTG_Set[[#This Row],[Play Booster Expected Market Value]]/tbl_MTG_Set[[#This Row],[Play Boost Sealed Market Value]]</f>
        <v/>
      </c>
    </row>
    <row r="835" ht="15" customHeight="1" s="20">
      <c r="A835" s="19" t="n">
        <v>140</v>
      </c>
      <c r="B835" s="19" t="inlineStr">
        <is>
          <t>Special Guests SPG</t>
        </is>
      </c>
      <c r="C835" s="19" t="n">
        <v>134</v>
      </c>
      <c r="D835" s="28" t="n">
        <v>45247</v>
      </c>
      <c r="F835" s="19" t="inlineStr">
        <is>
          <t>en es fr de it pt ja ko ru 汉语 漢語</t>
        </is>
      </c>
      <c r="G835" s="19" t="n">
        <v>226</v>
      </c>
      <c r="H835" s="19">
        <f>MONTH(NOW())+12*YEAR(NOW())-MONTH(tbl_MTG_Set[[#This Row],[Released On]])-12*YEAR(tbl_MTG_Set[[#This Row],[Released On]])</f>
        <v/>
      </c>
      <c r="I835" s="19">
        <f>_xlfn.xlookup(tbl_MTG_Set[[#This Row],[Type Name]], tbl_MTG_Set_Type[Set Type], tbl_MTG_Set_Type[Index], "(Set Type not found)")</f>
        <v/>
      </c>
      <c r="J835" s="19">
        <f>_xlfn.xlookup(tbl_MTG_Set[[#This Row],[Type Name]], tbl_MTG_Set_Type[Set Type], tbl_MTG_Set_Type[Buy Window Month Start], "(Set Type not found)")</f>
        <v/>
      </c>
      <c r="K835" s="28">
        <f>tbl_MTG_Set[[#This Row],[Released On]]+tbl_MTG_Set[[#This Row],[Buy Window Month Start]]*365.25/12</f>
        <v/>
      </c>
      <c r="L835" s="19">
        <f>_xlfn.xlookup(tbl_MTG_Set[[#This Row],[Type Name]], tbl_MTG_Set_Type[Set Type], tbl_MTG_Set_Type[Buy Window Month End], "(Set Type not found)", 0, 1)</f>
        <v/>
      </c>
      <c r="M835" s="28">
        <f>tbl_MTG_Set[[#This Row],[Released On]]+tbl_MTG_Set[[#This Row],[Buy Window Month End]]*365.25/12</f>
        <v/>
      </c>
      <c r="N835" s="28">
        <f>AND(NOW()&gt;=tbl_MTG_Set[[#This Row],[Buy Window Start]], NOW()&lt;=tbl_MTG_Set[[#This Row],[Buy Window End]])</f>
        <v/>
      </c>
      <c r="O835" s="19">
        <f>_xlfn.xlookup(tbl_MTG_Set[[#This Row],[Type Name]], tbl_MTG_Set_Type[Set Type], tbl_MTG_Set_Type[Heavy Printing Window Month Start], "(Set Type not found)", 0, 1)</f>
        <v/>
      </c>
      <c r="P835" s="28">
        <f>tbl_MTG_Set[[#This Row],[Released On]]+tbl_MTG_Set[[#This Row],[Heavy Printing Window Month Start]]*365.25/12</f>
        <v/>
      </c>
      <c r="Q835" s="19">
        <f>_xlfn.xlookup(tbl_MTG_Set[[#This Row],[Type Name]], tbl_MTG_Set_Type[Set Type], tbl_MTG_Set_Type[Heavy Printing Window Month End], "(Set Type not found)", 0, 1)</f>
        <v/>
      </c>
      <c r="R835" s="28">
        <f>tbl_MTG_Set[[#This Row],[Released On]]+tbl_MTG_Set[[#This Row],[Heavy Printing Window Month End]]*365.25/12</f>
        <v/>
      </c>
      <c r="S835" s="28">
        <f>AND(NOW()&gt;=tbl_MTG_Set[[#This Row],[Heavy Printing Window Start]], NOW()&lt;=tbl_MTG_Set[[#This Row],[Heavy Printing Window End]])</f>
        <v/>
      </c>
      <c r="T835" s="19">
        <f>_xlfn.xlookup(tbl_MTG_Set[[#This Row],[Type Name]], tbl_MTG_Set_Type[Set Type], tbl_MTG_Set_Type[Sell Window Month Start], "(Set Type not found)", 0, 1)</f>
        <v/>
      </c>
      <c r="U835" s="28">
        <f>tbl_MTG_Set[[#This Row],[Released On]]+tbl_MTG_Set[[#This Row],[Sell Window Month Start]]*365.25/12</f>
        <v/>
      </c>
      <c r="V835" s="19">
        <f>_xlfn.xlookup(tbl_MTG_Set[[#This Row],[Type Name]], tbl_MTG_Set_Type[Set Type], tbl_MTG_Set_Type[Sell Window Month End], "(Set Type not found)", 0, 1)</f>
        <v/>
      </c>
      <c r="W835" s="28">
        <f>tbl_MTG_Set[[#This Row],[Released On]]+tbl_MTG_Set[[#This Row],[Sell Window Month End]]*365.25/12</f>
        <v/>
      </c>
      <c r="X835" s="28">
        <f>AND(NOW()&gt;=tbl_MTG_Set[[#This Row],[Sell Window Start]], NOW()&lt;=tbl_MTG_Set[[#This Row],[Sell Window End]])</f>
        <v/>
      </c>
      <c r="AG835" s="23" t="n"/>
      <c r="AH835" s="23" t="n"/>
      <c r="AJ835" s="23">
        <f t="array" ref="AJ835:AJ835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835" s="23">
        <f t="array" ref="AK835:AK835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835" s="24">
        <f>_xlfn.xlookup(tbl_MTG_Set[[#This Row],[Play Booster Box Product Id]], tbl_Product[Product Id], tbl_Product[Pack Size])</f>
        <v/>
      </c>
      <c r="AM835" s="23">
        <f>(tbl_MTG_Set[[#This Row],[Play Booster Box Cost]]+v_Item_Shipping_Cost_In)/tbl_MTG_Set[[#This Row],[Play Booster Box Size]]</f>
        <v/>
      </c>
      <c r="AN835" s="23" t="n"/>
      <c r="AO835" s="23" t="n"/>
      <c r="AP835" s="23" t="n"/>
      <c r="AQ835" s="23" t="n"/>
      <c r="AT835" s="23">
        <f>tbl_MTG_Set[[#This Row],[Play Booster Sell Price CardMarket]]*tbl_MTG_Set[[#This Row],[Play Booster Expected Market Value]]/tbl_MTG_Set[[#This Row],[Play Boost Sealed Market Value]]</f>
        <v/>
      </c>
    </row>
    <row r="836" ht="15" customHeight="1" s="20">
      <c r="A836" s="19" t="n">
        <v>69</v>
      </c>
      <c r="B836" s="19" t="inlineStr">
        <is>
          <t>Spotlight Series PSPL</t>
        </is>
      </c>
      <c r="C836" s="19" t="n">
        <v>8</v>
      </c>
      <c r="D836" s="28" t="n">
        <v>45660</v>
      </c>
      <c r="F836" s="19" t="inlineStr">
        <is>
          <t>en es fr de it pt ja ko ru 汉语 漢語</t>
        </is>
      </c>
      <c r="G836" s="19" t="n">
        <v>84</v>
      </c>
      <c r="H836" s="19">
        <f>MONTH(NOW())+12*YEAR(NOW())-MONTH(tbl_MTG_Set[[#This Row],[Released On]])-12*YEAR(tbl_MTG_Set[[#This Row],[Released On]])</f>
        <v/>
      </c>
      <c r="I836" s="19">
        <f>_xlfn.xlookup(tbl_MTG_Set[[#This Row],[Type Name]], tbl_MTG_Set_Type[Set Type], tbl_MTG_Set_Type[Index], "(Set Type not found)")</f>
        <v/>
      </c>
      <c r="J836" s="19">
        <f>_xlfn.xlookup(tbl_MTG_Set[[#This Row],[Type Name]], tbl_MTG_Set_Type[Set Type], tbl_MTG_Set_Type[Buy Window Month Start], "(Set Type not found)")</f>
        <v/>
      </c>
      <c r="K836" s="28">
        <f>tbl_MTG_Set[[#This Row],[Released On]]+tbl_MTG_Set[[#This Row],[Buy Window Month Start]]*365.25/12</f>
        <v/>
      </c>
      <c r="L836" s="19">
        <f>_xlfn.xlookup(tbl_MTG_Set[[#This Row],[Type Name]], tbl_MTG_Set_Type[Set Type], tbl_MTG_Set_Type[Buy Window Month End], "(Set Type not found)", 0, 1)</f>
        <v/>
      </c>
      <c r="M836" s="28">
        <f>tbl_MTG_Set[[#This Row],[Released On]]+tbl_MTG_Set[[#This Row],[Buy Window Month End]]*365.25/12</f>
        <v/>
      </c>
      <c r="N836" s="28">
        <f>AND(NOW()&gt;=tbl_MTG_Set[[#This Row],[Buy Window Start]], NOW()&lt;=tbl_MTG_Set[[#This Row],[Buy Window End]])</f>
        <v/>
      </c>
      <c r="O836" s="19">
        <f>_xlfn.xlookup(tbl_MTG_Set[[#This Row],[Type Name]], tbl_MTG_Set_Type[Set Type], tbl_MTG_Set_Type[Heavy Printing Window Month Start], "(Set Type not found)", 0, 1)</f>
        <v/>
      </c>
      <c r="P836" s="28">
        <f>tbl_MTG_Set[[#This Row],[Released On]]+tbl_MTG_Set[[#This Row],[Heavy Printing Window Month Start]]*365.25/12</f>
        <v/>
      </c>
      <c r="Q836" s="19">
        <f>_xlfn.xlookup(tbl_MTG_Set[[#This Row],[Type Name]], tbl_MTG_Set_Type[Set Type], tbl_MTG_Set_Type[Heavy Printing Window Month End], "(Set Type not found)", 0, 1)</f>
        <v/>
      </c>
      <c r="R836" s="28">
        <f>tbl_MTG_Set[[#This Row],[Released On]]+tbl_MTG_Set[[#This Row],[Heavy Printing Window Month End]]*365.25/12</f>
        <v/>
      </c>
      <c r="S836" s="28">
        <f>AND(NOW()&gt;=tbl_MTG_Set[[#This Row],[Heavy Printing Window Start]], NOW()&lt;=tbl_MTG_Set[[#This Row],[Heavy Printing Window End]])</f>
        <v/>
      </c>
      <c r="T836" s="19">
        <f>_xlfn.xlookup(tbl_MTG_Set[[#This Row],[Type Name]], tbl_MTG_Set_Type[Set Type], tbl_MTG_Set_Type[Sell Window Month Start], "(Set Type not found)", 0, 1)</f>
        <v/>
      </c>
      <c r="U836" s="28">
        <f>tbl_MTG_Set[[#This Row],[Released On]]+tbl_MTG_Set[[#This Row],[Sell Window Month Start]]*365.25/12</f>
        <v/>
      </c>
      <c r="V836" s="19">
        <f>_xlfn.xlookup(tbl_MTG_Set[[#This Row],[Type Name]], tbl_MTG_Set_Type[Set Type], tbl_MTG_Set_Type[Sell Window Month End], "(Set Type not found)", 0, 1)</f>
        <v/>
      </c>
      <c r="W836" s="28">
        <f>tbl_MTG_Set[[#This Row],[Released On]]+tbl_MTG_Set[[#This Row],[Sell Window Month End]]*365.25/12</f>
        <v/>
      </c>
      <c r="X836" s="28">
        <f>AND(NOW()&gt;=tbl_MTG_Set[[#This Row],[Sell Window Start]], NOW()&lt;=tbl_MTG_Set[[#This Row],[Sell Window End]])</f>
        <v/>
      </c>
      <c r="AG836" s="23" t="n"/>
      <c r="AH836" s="23" t="n"/>
      <c r="AJ836" s="23">
        <f t="array" ref="AJ836:AJ836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836" s="23">
        <f t="array" ref="AK836:AK836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836" s="24">
        <f>_xlfn.xlookup(tbl_MTG_Set[[#This Row],[Play Booster Box Product Id]], tbl_Product[Product Id], tbl_Product[Pack Size])</f>
        <v/>
      </c>
      <c r="AM836" s="23">
        <f>(tbl_MTG_Set[[#This Row],[Play Booster Box Cost]]+v_Item_Shipping_Cost_In)/tbl_MTG_Set[[#This Row],[Play Booster Box Size]]</f>
        <v/>
      </c>
      <c r="AN836" s="23" t="n"/>
      <c r="AO836" s="23" t="n"/>
      <c r="AP836" s="23" t="n"/>
      <c r="AQ836" s="23" t="n"/>
      <c r="AT836" s="23">
        <f>tbl_MTG_Set[[#This Row],[Play Booster Sell Price CardMarket]]*tbl_MTG_Set[[#This Row],[Play Booster Expected Market Value]]/tbl_MTG_Set[[#This Row],[Play Boost Sealed Market Value]]</f>
        <v/>
      </c>
    </row>
    <row r="837" ht="15" customHeight="1" s="20">
      <c r="A837" s="19" t="n">
        <v>954</v>
      </c>
      <c r="B837" s="19" t="inlineStr">
        <is>
          <t>Starter 1999 S99</t>
        </is>
      </c>
      <c r="C837" s="19" t="n">
        <v>173</v>
      </c>
      <c r="D837" s="28" t="n">
        <v>36342</v>
      </c>
      <c r="F837" s="19" t="inlineStr">
        <is>
          <t>en es fr de it pt ja ko ru 汉语 漢語</t>
        </is>
      </c>
      <c r="G837" s="19" t="n">
        <v>1854</v>
      </c>
      <c r="H837" s="19">
        <f>MONTH(NOW())+12*YEAR(NOW())-MONTH(tbl_MTG_Set[[#This Row],[Released On]])-12*YEAR(tbl_MTG_Set[[#This Row],[Released On]])</f>
        <v/>
      </c>
      <c r="I837" s="19">
        <f>_xlfn.xlookup(tbl_MTG_Set[[#This Row],[Type Name]], tbl_MTG_Set_Type[Set Type], tbl_MTG_Set_Type[Index], "(Set Type not found)")</f>
        <v/>
      </c>
      <c r="J837" s="19">
        <f>_xlfn.xlookup(tbl_MTG_Set[[#This Row],[Type Name]], tbl_MTG_Set_Type[Set Type], tbl_MTG_Set_Type[Buy Window Month Start], "(Set Type not found)")</f>
        <v/>
      </c>
      <c r="K837" s="28">
        <f>tbl_MTG_Set[[#This Row],[Released On]]+tbl_MTG_Set[[#This Row],[Buy Window Month Start]]*365.25/12</f>
        <v/>
      </c>
      <c r="L837" s="19">
        <f>_xlfn.xlookup(tbl_MTG_Set[[#This Row],[Type Name]], tbl_MTG_Set_Type[Set Type], tbl_MTG_Set_Type[Buy Window Month End], "(Set Type not found)", 0, 1)</f>
        <v/>
      </c>
      <c r="M837" s="28">
        <f>tbl_MTG_Set[[#This Row],[Released On]]+tbl_MTG_Set[[#This Row],[Buy Window Month End]]*365.25/12</f>
        <v/>
      </c>
      <c r="N837" s="28">
        <f>AND(NOW()&gt;=tbl_MTG_Set[[#This Row],[Buy Window Start]], NOW()&lt;=tbl_MTG_Set[[#This Row],[Buy Window End]])</f>
        <v/>
      </c>
      <c r="O837" s="19">
        <f>_xlfn.xlookup(tbl_MTG_Set[[#This Row],[Type Name]], tbl_MTG_Set_Type[Set Type], tbl_MTG_Set_Type[Heavy Printing Window Month Start], "(Set Type not found)", 0, 1)</f>
        <v/>
      </c>
      <c r="P837" s="28">
        <f>tbl_MTG_Set[[#This Row],[Released On]]+tbl_MTG_Set[[#This Row],[Heavy Printing Window Month Start]]*365.25/12</f>
        <v/>
      </c>
      <c r="Q837" s="19">
        <f>_xlfn.xlookup(tbl_MTG_Set[[#This Row],[Type Name]], tbl_MTG_Set_Type[Set Type], tbl_MTG_Set_Type[Heavy Printing Window Month End], "(Set Type not found)", 0, 1)</f>
        <v/>
      </c>
      <c r="R837" s="28">
        <f>tbl_MTG_Set[[#This Row],[Released On]]+tbl_MTG_Set[[#This Row],[Heavy Printing Window Month End]]*365.25/12</f>
        <v/>
      </c>
      <c r="S837" s="28">
        <f>AND(NOW()&gt;=tbl_MTG_Set[[#This Row],[Heavy Printing Window Start]], NOW()&lt;=tbl_MTG_Set[[#This Row],[Heavy Printing Window End]])</f>
        <v/>
      </c>
      <c r="T837" s="19">
        <f>_xlfn.xlookup(tbl_MTG_Set[[#This Row],[Type Name]], tbl_MTG_Set_Type[Set Type], tbl_MTG_Set_Type[Sell Window Month Start], "(Set Type not found)", 0, 1)</f>
        <v/>
      </c>
      <c r="U837" s="28">
        <f>tbl_MTG_Set[[#This Row],[Released On]]+tbl_MTG_Set[[#This Row],[Sell Window Month Start]]*365.25/12</f>
        <v/>
      </c>
      <c r="V837" s="19">
        <f>_xlfn.xlookup(tbl_MTG_Set[[#This Row],[Type Name]], tbl_MTG_Set_Type[Set Type], tbl_MTG_Set_Type[Sell Window Month End], "(Set Type not found)", 0, 1)</f>
        <v/>
      </c>
      <c r="W837" s="28">
        <f>tbl_MTG_Set[[#This Row],[Released On]]+tbl_MTG_Set[[#This Row],[Sell Window Month End]]*365.25/12</f>
        <v/>
      </c>
      <c r="X837" s="28">
        <f>AND(NOW()&gt;=tbl_MTG_Set[[#This Row],[Sell Window Start]], NOW()&lt;=tbl_MTG_Set[[#This Row],[Sell Window End]])</f>
        <v/>
      </c>
      <c r="AG837" s="23" t="n"/>
      <c r="AH837" s="23" t="n"/>
      <c r="AJ837" s="23">
        <f t="array" ref="AJ837:AJ837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837" s="23">
        <f t="array" ref="AK837:AK837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837" s="24">
        <f>_xlfn.xlookup(tbl_MTG_Set[[#This Row],[Play Booster Box Product Id]], tbl_Product[Product Id], tbl_Product[Pack Size])</f>
        <v/>
      </c>
      <c r="AM837" s="23">
        <f>(tbl_MTG_Set[[#This Row],[Play Booster Box Cost]]+v_Item_Shipping_Cost_In)/tbl_MTG_Set[[#This Row],[Play Booster Box Size]]</f>
        <v/>
      </c>
      <c r="AN837" s="23" t="n"/>
      <c r="AO837" s="23" t="n"/>
      <c r="AP837" s="23" t="n"/>
      <c r="AQ837" s="23" t="n"/>
      <c r="AT837" s="23">
        <f>tbl_MTG_Set[[#This Row],[Play Booster Sell Price CardMarket]]*tbl_MTG_Set[[#This Row],[Play Booster Expected Market Value]]/tbl_MTG_Set[[#This Row],[Play Boost Sealed Market Value]]</f>
        <v/>
      </c>
    </row>
    <row r="838" ht="15" customHeight="1" s="20">
      <c r="A838" s="19" t="n">
        <v>939</v>
      </c>
      <c r="B838" s="19" t="inlineStr">
        <is>
          <t>Starter 2000 S00</t>
        </is>
      </c>
      <c r="C838" s="19" t="n">
        <v>20</v>
      </c>
      <c r="D838" s="28" t="n">
        <v>36617</v>
      </c>
      <c r="F838" s="19" t="inlineStr">
        <is>
          <t>en es fr de it pt ja ko ru 汉语 漢語</t>
        </is>
      </c>
      <c r="G838" s="19" t="n">
        <v>1824</v>
      </c>
      <c r="H838" s="19">
        <f>MONTH(NOW())+12*YEAR(NOW())-MONTH(tbl_MTG_Set[[#This Row],[Released On]])-12*YEAR(tbl_MTG_Set[[#This Row],[Released On]])</f>
        <v/>
      </c>
      <c r="I838" s="19">
        <f>_xlfn.xlookup(tbl_MTG_Set[[#This Row],[Type Name]], tbl_MTG_Set_Type[Set Type], tbl_MTG_Set_Type[Index], "(Set Type not found)")</f>
        <v/>
      </c>
      <c r="J838" s="19">
        <f>_xlfn.xlookup(tbl_MTG_Set[[#This Row],[Type Name]], tbl_MTG_Set_Type[Set Type], tbl_MTG_Set_Type[Buy Window Month Start], "(Set Type not found)")</f>
        <v/>
      </c>
      <c r="K838" s="28">
        <f>tbl_MTG_Set[[#This Row],[Released On]]+tbl_MTG_Set[[#This Row],[Buy Window Month Start]]*365.25/12</f>
        <v/>
      </c>
      <c r="L838" s="19">
        <f>_xlfn.xlookup(tbl_MTG_Set[[#This Row],[Type Name]], tbl_MTG_Set_Type[Set Type], tbl_MTG_Set_Type[Buy Window Month End], "(Set Type not found)", 0, 1)</f>
        <v/>
      </c>
      <c r="M838" s="28">
        <f>tbl_MTG_Set[[#This Row],[Released On]]+tbl_MTG_Set[[#This Row],[Buy Window Month End]]*365.25/12</f>
        <v/>
      </c>
      <c r="N838" s="28">
        <f>AND(NOW()&gt;=tbl_MTG_Set[[#This Row],[Buy Window Start]], NOW()&lt;=tbl_MTG_Set[[#This Row],[Buy Window End]])</f>
        <v/>
      </c>
      <c r="O838" s="19">
        <f>_xlfn.xlookup(tbl_MTG_Set[[#This Row],[Type Name]], tbl_MTG_Set_Type[Set Type], tbl_MTG_Set_Type[Heavy Printing Window Month Start], "(Set Type not found)", 0, 1)</f>
        <v/>
      </c>
      <c r="P838" s="28">
        <f>tbl_MTG_Set[[#This Row],[Released On]]+tbl_MTG_Set[[#This Row],[Heavy Printing Window Month Start]]*365.25/12</f>
        <v/>
      </c>
      <c r="Q838" s="19">
        <f>_xlfn.xlookup(tbl_MTG_Set[[#This Row],[Type Name]], tbl_MTG_Set_Type[Set Type], tbl_MTG_Set_Type[Heavy Printing Window Month End], "(Set Type not found)", 0, 1)</f>
        <v/>
      </c>
      <c r="R838" s="28">
        <f>tbl_MTG_Set[[#This Row],[Released On]]+tbl_MTG_Set[[#This Row],[Heavy Printing Window Month End]]*365.25/12</f>
        <v/>
      </c>
      <c r="S838" s="28">
        <f>AND(NOW()&gt;=tbl_MTG_Set[[#This Row],[Heavy Printing Window Start]], NOW()&lt;=tbl_MTG_Set[[#This Row],[Heavy Printing Window End]])</f>
        <v/>
      </c>
      <c r="T838" s="19">
        <f>_xlfn.xlookup(tbl_MTG_Set[[#This Row],[Type Name]], tbl_MTG_Set_Type[Set Type], tbl_MTG_Set_Type[Sell Window Month Start], "(Set Type not found)", 0, 1)</f>
        <v/>
      </c>
      <c r="U838" s="28">
        <f>tbl_MTG_Set[[#This Row],[Released On]]+tbl_MTG_Set[[#This Row],[Sell Window Month Start]]*365.25/12</f>
        <v/>
      </c>
      <c r="V838" s="19">
        <f>_xlfn.xlookup(tbl_MTG_Set[[#This Row],[Type Name]], tbl_MTG_Set_Type[Set Type], tbl_MTG_Set_Type[Sell Window Month End], "(Set Type not found)", 0, 1)</f>
        <v/>
      </c>
      <c r="W838" s="28">
        <f>tbl_MTG_Set[[#This Row],[Released On]]+tbl_MTG_Set[[#This Row],[Sell Window Month End]]*365.25/12</f>
        <v/>
      </c>
      <c r="X838" s="28">
        <f>AND(NOW()&gt;=tbl_MTG_Set[[#This Row],[Sell Window Start]], NOW()&lt;=tbl_MTG_Set[[#This Row],[Sell Window End]])</f>
        <v/>
      </c>
      <c r="AG838" s="23" t="n"/>
      <c r="AH838" s="23" t="n"/>
      <c r="AJ838" s="23">
        <f t="array" ref="AJ838:AJ838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838" s="23">
        <f t="array" ref="AK838:AK838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838" s="24">
        <f>_xlfn.xlookup(tbl_MTG_Set[[#This Row],[Play Booster Box Product Id]], tbl_Product[Product Id], tbl_Product[Pack Size])</f>
        <v/>
      </c>
      <c r="AM838" s="23">
        <f>(tbl_MTG_Set[[#This Row],[Play Booster Box Cost]]+v_Item_Shipping_Cost_In)/tbl_MTG_Set[[#This Row],[Play Booster Box Size]]</f>
        <v/>
      </c>
      <c r="AN838" s="23" t="n"/>
      <c r="AO838" s="23" t="n"/>
      <c r="AP838" s="23" t="n"/>
      <c r="AQ838" s="23" t="n"/>
      <c r="AT838" s="23">
        <f>tbl_MTG_Set[[#This Row],[Play Booster Sell Price CardMarket]]*tbl_MTG_Set[[#This Row],[Play Booster Expected Market Value]]/tbl_MTG_Set[[#This Row],[Play Boost Sealed Market Value]]</f>
        <v/>
      </c>
    </row>
    <row r="839" ht="15" customHeight="1" s="20">
      <c r="A839" s="19" t="n">
        <v>215</v>
      </c>
      <c r="B839" s="19" t="inlineStr">
        <is>
          <t>Starter Commander Deck Tokens TSCD</t>
        </is>
      </c>
      <c r="C839" s="19" t="n">
        <v>27</v>
      </c>
      <c r="D839" s="28" t="n">
        <v>44897</v>
      </c>
      <c r="E839" s="19" t="inlineStr">
        <is>
          <t>Commander</t>
        </is>
      </c>
      <c r="F839" s="19" t="inlineStr">
        <is>
          <t>en es fr de it pt ja ko ru 汉语 漢語</t>
        </is>
      </c>
      <c r="G839" s="19" t="n">
        <v>376</v>
      </c>
      <c r="H839" s="19">
        <f>MONTH(NOW())+12*YEAR(NOW())-MONTH(tbl_MTG_Set[[#This Row],[Released On]])-12*YEAR(tbl_MTG_Set[[#This Row],[Released On]])</f>
        <v/>
      </c>
      <c r="I839" s="19">
        <f>_xlfn.xlookup(tbl_MTG_Set[[#This Row],[Type Name]], tbl_MTG_Set_Type[Set Type], tbl_MTG_Set_Type[Index], "(Set Type not found)")</f>
        <v/>
      </c>
      <c r="J839" s="19">
        <f>_xlfn.xlookup(tbl_MTG_Set[[#This Row],[Type Name]], tbl_MTG_Set_Type[Set Type], tbl_MTG_Set_Type[Buy Window Month Start], "(Set Type not found)")</f>
        <v/>
      </c>
      <c r="K839" s="28">
        <f>tbl_MTG_Set[[#This Row],[Released On]]+tbl_MTG_Set[[#This Row],[Buy Window Month Start]]*365.25/12</f>
        <v/>
      </c>
      <c r="L839" s="19">
        <f>_xlfn.xlookup(tbl_MTG_Set[[#This Row],[Type Name]], tbl_MTG_Set_Type[Set Type], tbl_MTG_Set_Type[Buy Window Month End], "(Set Type not found)", 0, 1)</f>
        <v/>
      </c>
      <c r="M839" s="28">
        <f>tbl_MTG_Set[[#This Row],[Released On]]+tbl_MTG_Set[[#This Row],[Buy Window Month End]]*365.25/12</f>
        <v/>
      </c>
      <c r="N839" s="28">
        <f>AND(NOW()&gt;=tbl_MTG_Set[[#This Row],[Buy Window Start]], NOW()&lt;=tbl_MTG_Set[[#This Row],[Buy Window End]])</f>
        <v/>
      </c>
      <c r="O839" s="19">
        <f>_xlfn.xlookup(tbl_MTG_Set[[#This Row],[Type Name]], tbl_MTG_Set_Type[Set Type], tbl_MTG_Set_Type[Heavy Printing Window Month Start], "(Set Type not found)", 0, 1)</f>
        <v/>
      </c>
      <c r="P839" s="28">
        <f>tbl_MTG_Set[[#This Row],[Released On]]+tbl_MTG_Set[[#This Row],[Heavy Printing Window Month Start]]*365.25/12</f>
        <v/>
      </c>
      <c r="Q839" s="19">
        <f>_xlfn.xlookup(tbl_MTG_Set[[#This Row],[Type Name]], tbl_MTG_Set_Type[Set Type], tbl_MTG_Set_Type[Heavy Printing Window Month End], "(Set Type not found)", 0, 1)</f>
        <v/>
      </c>
      <c r="R839" s="28">
        <f>tbl_MTG_Set[[#This Row],[Released On]]+tbl_MTG_Set[[#This Row],[Heavy Printing Window Month End]]*365.25/12</f>
        <v/>
      </c>
      <c r="S839" s="28">
        <f>AND(NOW()&gt;=tbl_MTG_Set[[#This Row],[Heavy Printing Window Start]], NOW()&lt;=tbl_MTG_Set[[#This Row],[Heavy Printing Window End]])</f>
        <v/>
      </c>
      <c r="T839" s="19">
        <f>_xlfn.xlookup(tbl_MTG_Set[[#This Row],[Type Name]], tbl_MTG_Set_Type[Set Type], tbl_MTG_Set_Type[Sell Window Month Start], "(Set Type not found)", 0, 1)</f>
        <v/>
      </c>
      <c r="U839" s="28">
        <f>tbl_MTG_Set[[#This Row],[Released On]]+tbl_MTG_Set[[#This Row],[Sell Window Month Start]]*365.25/12</f>
        <v/>
      </c>
      <c r="V839" s="19">
        <f>_xlfn.xlookup(tbl_MTG_Set[[#This Row],[Type Name]], tbl_MTG_Set_Type[Set Type], tbl_MTG_Set_Type[Sell Window Month End], "(Set Type not found)", 0, 1)</f>
        <v/>
      </c>
      <c r="W839" s="28">
        <f>tbl_MTG_Set[[#This Row],[Released On]]+tbl_MTG_Set[[#This Row],[Sell Window Month End]]*365.25/12</f>
        <v/>
      </c>
      <c r="X839" s="28">
        <f>AND(NOW()&gt;=tbl_MTG_Set[[#This Row],[Sell Window Start]], NOW()&lt;=tbl_MTG_Set[[#This Row],[Sell Window End]])</f>
        <v/>
      </c>
      <c r="AG839" s="23" t="n"/>
      <c r="AH839" s="23" t="n"/>
      <c r="AJ839" s="23">
        <f t="array" ref="AJ839:AJ839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839" s="23">
        <f t="array" ref="AK839:AK839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839" s="24">
        <f>_xlfn.xlookup(tbl_MTG_Set[[#This Row],[Play Booster Box Product Id]], tbl_Product[Product Id], tbl_Product[Pack Size])</f>
        <v/>
      </c>
      <c r="AM839" s="23">
        <f>(tbl_MTG_Set[[#This Row],[Play Booster Box Cost]]+v_Item_Shipping_Cost_In)/tbl_MTG_Set[[#This Row],[Play Booster Box Size]]</f>
        <v/>
      </c>
      <c r="AN839" s="23" t="n"/>
      <c r="AO839" s="23" t="n"/>
      <c r="AP839" s="23" t="n"/>
      <c r="AQ839" s="23" t="n"/>
      <c r="AT839" s="23">
        <f>tbl_MTG_Set[[#This Row],[Play Booster Sell Price CardMarket]]*tbl_MTG_Set[[#This Row],[Play Booster Expected Market Value]]/tbl_MTG_Set[[#This Row],[Play Boost Sealed Market Value]]</f>
        <v/>
      </c>
    </row>
    <row r="840" ht="15" customHeight="1" s="20">
      <c r="A840" s="19" t="n">
        <v>214</v>
      </c>
      <c r="B840" s="19" t="inlineStr">
        <is>
          <t>Starter Commander Decks SCD</t>
        </is>
      </c>
      <c r="C840" s="19" t="n">
        <v>352</v>
      </c>
      <c r="D840" s="28" t="n">
        <v>44897</v>
      </c>
      <c r="E840" s="19" t="inlineStr">
        <is>
          <t>Commander</t>
        </is>
      </c>
      <c r="F840" s="19" t="inlineStr">
        <is>
          <t>en es fr de it pt ja ko ru 汉语 漢語</t>
        </is>
      </c>
      <c r="G840" s="19" t="n">
        <v>374</v>
      </c>
      <c r="H840" s="19">
        <f>MONTH(NOW())+12*YEAR(NOW())-MONTH(tbl_MTG_Set[[#This Row],[Released On]])-12*YEAR(tbl_MTG_Set[[#This Row],[Released On]])</f>
        <v/>
      </c>
      <c r="I840" s="19">
        <f>_xlfn.xlookup(tbl_MTG_Set[[#This Row],[Type Name]], tbl_MTG_Set_Type[Set Type], tbl_MTG_Set_Type[Index], "(Set Type not found)")</f>
        <v/>
      </c>
      <c r="J840" s="19">
        <f>_xlfn.xlookup(tbl_MTG_Set[[#This Row],[Type Name]], tbl_MTG_Set_Type[Set Type], tbl_MTG_Set_Type[Buy Window Month Start], "(Set Type not found)")</f>
        <v/>
      </c>
      <c r="K840" s="28">
        <f>tbl_MTG_Set[[#This Row],[Released On]]+tbl_MTG_Set[[#This Row],[Buy Window Month Start]]*365.25/12</f>
        <v/>
      </c>
      <c r="L840" s="19">
        <f>_xlfn.xlookup(tbl_MTG_Set[[#This Row],[Type Name]], tbl_MTG_Set_Type[Set Type], tbl_MTG_Set_Type[Buy Window Month End], "(Set Type not found)", 0, 1)</f>
        <v/>
      </c>
      <c r="M840" s="28">
        <f>tbl_MTG_Set[[#This Row],[Released On]]+tbl_MTG_Set[[#This Row],[Buy Window Month End]]*365.25/12</f>
        <v/>
      </c>
      <c r="N840" s="28">
        <f>AND(NOW()&gt;=tbl_MTG_Set[[#This Row],[Buy Window Start]], NOW()&lt;=tbl_MTG_Set[[#This Row],[Buy Window End]])</f>
        <v/>
      </c>
      <c r="O840" s="19">
        <f>_xlfn.xlookup(tbl_MTG_Set[[#This Row],[Type Name]], tbl_MTG_Set_Type[Set Type], tbl_MTG_Set_Type[Heavy Printing Window Month Start], "(Set Type not found)", 0, 1)</f>
        <v/>
      </c>
      <c r="P840" s="28">
        <f>tbl_MTG_Set[[#This Row],[Released On]]+tbl_MTG_Set[[#This Row],[Heavy Printing Window Month Start]]*365.25/12</f>
        <v/>
      </c>
      <c r="Q840" s="19">
        <f>_xlfn.xlookup(tbl_MTG_Set[[#This Row],[Type Name]], tbl_MTG_Set_Type[Set Type], tbl_MTG_Set_Type[Heavy Printing Window Month End], "(Set Type not found)", 0, 1)</f>
        <v/>
      </c>
      <c r="R840" s="28">
        <f>tbl_MTG_Set[[#This Row],[Released On]]+tbl_MTG_Set[[#This Row],[Heavy Printing Window Month End]]*365.25/12</f>
        <v/>
      </c>
      <c r="S840" s="28">
        <f>AND(NOW()&gt;=tbl_MTG_Set[[#This Row],[Heavy Printing Window Start]], NOW()&lt;=tbl_MTG_Set[[#This Row],[Heavy Printing Window End]])</f>
        <v/>
      </c>
      <c r="T840" s="19">
        <f>_xlfn.xlookup(tbl_MTG_Set[[#This Row],[Type Name]], tbl_MTG_Set_Type[Set Type], tbl_MTG_Set_Type[Sell Window Month Start], "(Set Type not found)", 0, 1)</f>
        <v/>
      </c>
      <c r="U840" s="28">
        <f>tbl_MTG_Set[[#This Row],[Released On]]+tbl_MTG_Set[[#This Row],[Sell Window Month Start]]*365.25/12</f>
        <v/>
      </c>
      <c r="V840" s="19">
        <f>_xlfn.xlookup(tbl_MTG_Set[[#This Row],[Type Name]], tbl_MTG_Set_Type[Set Type], tbl_MTG_Set_Type[Sell Window Month End], "(Set Type not found)", 0, 1)</f>
        <v/>
      </c>
      <c r="W840" s="28">
        <f>tbl_MTG_Set[[#This Row],[Released On]]+tbl_MTG_Set[[#This Row],[Sell Window Month End]]*365.25/12</f>
        <v/>
      </c>
      <c r="X840" s="28">
        <f>AND(NOW()&gt;=tbl_MTG_Set[[#This Row],[Sell Window Start]], NOW()&lt;=tbl_MTG_Set[[#This Row],[Sell Window End]])</f>
        <v/>
      </c>
      <c r="AG840" s="23" t="n"/>
      <c r="AH840" s="23" t="n"/>
      <c r="AJ840" s="23">
        <f t="array" ref="AJ840:AJ840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840" s="23">
        <f t="array" ref="AK840:AK840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840" s="24">
        <f>_xlfn.xlookup(tbl_MTG_Set[[#This Row],[Play Booster Box Product Id]], tbl_Product[Product Id], tbl_Product[Pack Size])</f>
        <v/>
      </c>
      <c r="AM840" s="23">
        <f>(tbl_MTG_Set[[#This Row],[Play Booster Box Cost]]+v_Item_Shipping_Cost_In)/tbl_MTG_Set[[#This Row],[Play Booster Box Size]]</f>
        <v/>
      </c>
      <c r="AN840" s="23" t="n"/>
      <c r="AO840" s="23" t="n"/>
      <c r="AP840" s="23" t="n"/>
      <c r="AQ840" s="23" t="n"/>
      <c r="AT840" s="23">
        <f>tbl_MTG_Set[[#This Row],[Play Booster Sell Price CardMarket]]*tbl_MTG_Set[[#This Row],[Play Booster Expected Market Value]]/tbl_MTG_Set[[#This Row],[Play Boost Sealed Market Value]]</f>
        <v/>
      </c>
    </row>
    <row r="841" ht="15" customHeight="1" s="20">
      <c r="A841" s="19" t="n">
        <v>262</v>
      </c>
      <c r="B841" s="19" t="inlineStr">
        <is>
          <t>Store Championships SCH</t>
        </is>
      </c>
      <c r="C841" s="19" t="n">
        <v>44</v>
      </c>
      <c r="D841" s="28" t="n">
        <v>44751</v>
      </c>
      <c r="F841" s="19" t="inlineStr">
        <is>
          <t>en es fr de it pt ja ko ru 汉语 漢語</t>
        </is>
      </c>
      <c r="G841" s="19" t="n">
        <v>470</v>
      </c>
      <c r="H841" s="19">
        <f>MONTH(NOW())+12*YEAR(NOW())-MONTH(tbl_MTG_Set[[#This Row],[Released On]])-12*YEAR(tbl_MTG_Set[[#This Row],[Released On]])</f>
        <v/>
      </c>
      <c r="I841" s="19">
        <f>_xlfn.xlookup(tbl_MTG_Set[[#This Row],[Type Name]], tbl_MTG_Set_Type[Set Type], tbl_MTG_Set_Type[Index], "(Set Type not found)")</f>
        <v/>
      </c>
      <c r="J841" s="19">
        <f>_xlfn.xlookup(tbl_MTG_Set[[#This Row],[Type Name]], tbl_MTG_Set_Type[Set Type], tbl_MTG_Set_Type[Buy Window Month Start], "(Set Type not found)")</f>
        <v/>
      </c>
      <c r="K841" s="28">
        <f>tbl_MTG_Set[[#This Row],[Released On]]+tbl_MTG_Set[[#This Row],[Buy Window Month Start]]*365.25/12</f>
        <v/>
      </c>
      <c r="L841" s="19">
        <f>_xlfn.xlookup(tbl_MTG_Set[[#This Row],[Type Name]], tbl_MTG_Set_Type[Set Type], tbl_MTG_Set_Type[Buy Window Month End], "(Set Type not found)", 0, 1)</f>
        <v/>
      </c>
      <c r="M841" s="28">
        <f>tbl_MTG_Set[[#This Row],[Released On]]+tbl_MTG_Set[[#This Row],[Buy Window Month End]]*365.25/12</f>
        <v/>
      </c>
      <c r="N841" s="28">
        <f>AND(NOW()&gt;=tbl_MTG_Set[[#This Row],[Buy Window Start]], NOW()&lt;=tbl_MTG_Set[[#This Row],[Buy Window End]])</f>
        <v/>
      </c>
      <c r="O841" s="19">
        <f>_xlfn.xlookup(tbl_MTG_Set[[#This Row],[Type Name]], tbl_MTG_Set_Type[Set Type], tbl_MTG_Set_Type[Heavy Printing Window Month Start], "(Set Type not found)", 0, 1)</f>
        <v/>
      </c>
      <c r="P841" s="28">
        <f>tbl_MTG_Set[[#This Row],[Released On]]+tbl_MTG_Set[[#This Row],[Heavy Printing Window Month Start]]*365.25/12</f>
        <v/>
      </c>
      <c r="Q841" s="19">
        <f>_xlfn.xlookup(tbl_MTG_Set[[#This Row],[Type Name]], tbl_MTG_Set_Type[Set Type], tbl_MTG_Set_Type[Heavy Printing Window Month End], "(Set Type not found)", 0, 1)</f>
        <v/>
      </c>
      <c r="R841" s="28">
        <f>tbl_MTG_Set[[#This Row],[Released On]]+tbl_MTG_Set[[#This Row],[Heavy Printing Window Month End]]*365.25/12</f>
        <v/>
      </c>
      <c r="S841" s="28">
        <f>AND(NOW()&gt;=tbl_MTG_Set[[#This Row],[Heavy Printing Window Start]], NOW()&lt;=tbl_MTG_Set[[#This Row],[Heavy Printing Window End]])</f>
        <v/>
      </c>
      <c r="T841" s="19">
        <f>_xlfn.xlookup(tbl_MTG_Set[[#This Row],[Type Name]], tbl_MTG_Set_Type[Set Type], tbl_MTG_Set_Type[Sell Window Month Start], "(Set Type not found)", 0, 1)</f>
        <v/>
      </c>
      <c r="U841" s="28">
        <f>tbl_MTG_Set[[#This Row],[Released On]]+tbl_MTG_Set[[#This Row],[Sell Window Month Start]]*365.25/12</f>
        <v/>
      </c>
      <c r="V841" s="19">
        <f>_xlfn.xlookup(tbl_MTG_Set[[#This Row],[Type Name]], tbl_MTG_Set_Type[Set Type], tbl_MTG_Set_Type[Sell Window Month End], "(Set Type not found)", 0, 1)</f>
        <v/>
      </c>
      <c r="W841" s="28">
        <f>tbl_MTG_Set[[#This Row],[Released On]]+tbl_MTG_Set[[#This Row],[Sell Window Month End]]*365.25/12</f>
        <v/>
      </c>
      <c r="X841" s="28">
        <f>AND(NOW()&gt;=tbl_MTG_Set[[#This Row],[Sell Window Start]], NOW()&lt;=tbl_MTG_Set[[#This Row],[Sell Window End]])</f>
        <v/>
      </c>
      <c r="AG841" s="23" t="n"/>
      <c r="AH841" s="23" t="n"/>
      <c r="AJ841" s="23">
        <f t="array" ref="AJ841:AJ841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841" s="23">
        <f t="array" ref="AK841:AK841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841" s="24">
        <f>_xlfn.xlookup(tbl_MTG_Set[[#This Row],[Play Booster Box Product Id]], tbl_Product[Product Id], tbl_Product[Pack Size])</f>
        <v/>
      </c>
      <c r="AM841" s="23">
        <f>(tbl_MTG_Set[[#This Row],[Play Booster Box Cost]]+v_Item_Shipping_Cost_In)/tbl_MTG_Set[[#This Row],[Play Booster Box Size]]</f>
        <v/>
      </c>
      <c r="AN841" s="23" t="n"/>
      <c r="AO841" s="23" t="n"/>
      <c r="AP841" s="23" t="n"/>
      <c r="AQ841" s="23" t="n"/>
      <c r="AT841" s="23">
        <f>tbl_MTG_Set[[#This Row],[Play Booster Sell Price CardMarket]]*tbl_MTG_Set[[#This Row],[Play Booster Expected Market Value]]/tbl_MTG_Set[[#This Row],[Play Boost Sealed Market Value]]</f>
        <v/>
      </c>
    </row>
    <row r="842" ht="15" customHeight="1" s="20">
      <c r="A842" s="19" t="n">
        <v>281</v>
      </c>
      <c r="B842" s="19" t="inlineStr">
        <is>
          <t>Streets of New Capenna Minigames MSNC</t>
        </is>
      </c>
      <c r="C842" s="19" t="n">
        <v>3</v>
      </c>
      <c r="D842" s="28" t="n">
        <v>44680</v>
      </c>
      <c r="E842" s="19" t="inlineStr">
        <is>
          <t>Standard Expansion</t>
        </is>
      </c>
      <c r="F842" s="19" t="inlineStr">
        <is>
          <t>en es fr de it pt ja ko ru 汉语 漢語</t>
        </is>
      </c>
      <c r="G842" s="19" t="n">
        <v>508</v>
      </c>
      <c r="H842" s="19">
        <f>MONTH(NOW())+12*YEAR(NOW())-MONTH(tbl_MTG_Set[[#This Row],[Released On]])-12*YEAR(tbl_MTG_Set[[#This Row],[Released On]])</f>
        <v/>
      </c>
      <c r="I842" s="19">
        <f>_xlfn.xlookup(tbl_MTG_Set[[#This Row],[Type Name]], tbl_MTG_Set_Type[Set Type], tbl_MTG_Set_Type[Index], "(Set Type not found)")</f>
        <v/>
      </c>
      <c r="J842" s="19">
        <f>_xlfn.xlookup(tbl_MTG_Set[[#This Row],[Type Name]], tbl_MTG_Set_Type[Set Type], tbl_MTG_Set_Type[Buy Window Month Start], "(Set Type not found)")</f>
        <v/>
      </c>
      <c r="K842" s="28">
        <f>tbl_MTG_Set[[#This Row],[Released On]]+tbl_MTG_Set[[#This Row],[Buy Window Month Start]]*365.25/12</f>
        <v/>
      </c>
      <c r="L842" s="19">
        <f>_xlfn.xlookup(tbl_MTG_Set[[#This Row],[Type Name]], tbl_MTG_Set_Type[Set Type], tbl_MTG_Set_Type[Buy Window Month End], "(Set Type not found)", 0, 1)</f>
        <v/>
      </c>
      <c r="M842" s="28">
        <f>tbl_MTG_Set[[#This Row],[Released On]]+tbl_MTG_Set[[#This Row],[Buy Window Month End]]*365.25/12</f>
        <v/>
      </c>
      <c r="N842" s="28">
        <f>AND(NOW()&gt;=tbl_MTG_Set[[#This Row],[Buy Window Start]], NOW()&lt;=tbl_MTG_Set[[#This Row],[Buy Window End]])</f>
        <v/>
      </c>
      <c r="O842" s="19">
        <f>_xlfn.xlookup(tbl_MTG_Set[[#This Row],[Type Name]], tbl_MTG_Set_Type[Set Type], tbl_MTG_Set_Type[Heavy Printing Window Month Start], "(Set Type not found)", 0, 1)</f>
        <v/>
      </c>
      <c r="P842" s="28">
        <f>tbl_MTG_Set[[#This Row],[Released On]]+tbl_MTG_Set[[#This Row],[Heavy Printing Window Month Start]]*365.25/12</f>
        <v/>
      </c>
      <c r="Q842" s="19">
        <f>_xlfn.xlookup(tbl_MTG_Set[[#This Row],[Type Name]], tbl_MTG_Set_Type[Set Type], tbl_MTG_Set_Type[Heavy Printing Window Month End], "(Set Type not found)", 0, 1)</f>
        <v/>
      </c>
      <c r="R842" s="28">
        <f>tbl_MTG_Set[[#This Row],[Released On]]+tbl_MTG_Set[[#This Row],[Heavy Printing Window Month End]]*365.25/12</f>
        <v/>
      </c>
      <c r="S842" s="28">
        <f>AND(NOW()&gt;=tbl_MTG_Set[[#This Row],[Heavy Printing Window Start]], NOW()&lt;=tbl_MTG_Set[[#This Row],[Heavy Printing Window End]])</f>
        <v/>
      </c>
      <c r="T842" s="19">
        <f>_xlfn.xlookup(tbl_MTG_Set[[#This Row],[Type Name]], tbl_MTG_Set_Type[Set Type], tbl_MTG_Set_Type[Sell Window Month Start], "(Set Type not found)", 0, 1)</f>
        <v/>
      </c>
      <c r="U842" s="28">
        <f>tbl_MTG_Set[[#This Row],[Released On]]+tbl_MTG_Set[[#This Row],[Sell Window Month Start]]*365.25/12</f>
        <v/>
      </c>
      <c r="V842" s="19">
        <f>_xlfn.xlookup(tbl_MTG_Set[[#This Row],[Type Name]], tbl_MTG_Set_Type[Set Type], tbl_MTG_Set_Type[Sell Window Month End], "(Set Type not found)", 0, 1)</f>
        <v/>
      </c>
      <c r="W842" s="28">
        <f>tbl_MTG_Set[[#This Row],[Released On]]+tbl_MTG_Set[[#This Row],[Sell Window Month End]]*365.25/12</f>
        <v/>
      </c>
      <c r="X842" s="28">
        <f>AND(NOW()&gt;=tbl_MTG_Set[[#This Row],[Sell Window Start]], NOW()&lt;=tbl_MTG_Set[[#This Row],[Sell Window End]])</f>
        <v/>
      </c>
      <c r="AG842" s="23" t="n"/>
      <c r="AH842" s="23" t="n"/>
      <c r="AJ842" s="23">
        <f t="array" ref="AJ842:AJ842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842" s="23">
        <f t="array" ref="AK842:AK842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842" s="24">
        <f>_xlfn.xlookup(tbl_MTG_Set[[#This Row],[Play Booster Box Product Id]], tbl_Product[Product Id], tbl_Product[Pack Size])</f>
        <v/>
      </c>
      <c r="AM842" s="23">
        <f>(tbl_MTG_Set[[#This Row],[Play Booster Box Cost]]+v_Item_Shipping_Cost_In)/tbl_MTG_Set[[#This Row],[Play Booster Box Size]]</f>
        <v/>
      </c>
      <c r="AN842" s="23" t="n"/>
      <c r="AO842" s="23" t="n"/>
      <c r="AP842" s="23" t="n"/>
      <c r="AQ842" s="23" t="n"/>
      <c r="AT842" s="23">
        <f>tbl_MTG_Set[[#This Row],[Play Booster Sell Price CardMarket]]*tbl_MTG_Set[[#This Row],[Play Booster Expected Market Value]]/tbl_MTG_Set[[#This Row],[Play Boost Sealed Market Value]]</f>
        <v/>
      </c>
    </row>
    <row r="843" ht="15" customHeight="1" s="20">
      <c r="A843" s="19" t="n">
        <v>274</v>
      </c>
      <c r="B843" s="19" t="inlineStr">
        <is>
          <t>Streets of New Capenna Promos PSNC</t>
        </is>
      </c>
      <c r="C843" s="19" t="n">
        <v>161</v>
      </c>
      <c r="D843" s="28" t="n">
        <v>44680</v>
      </c>
      <c r="E843" s="19" t="inlineStr">
        <is>
          <t>Standard Expansion</t>
        </is>
      </c>
      <c r="F843" s="19" t="inlineStr">
        <is>
          <t>en es fr de it pt ja ko ru 汉语 漢語</t>
        </is>
      </c>
      <c r="G843" s="19" t="n">
        <v>494</v>
      </c>
      <c r="H843" s="19">
        <f>MONTH(NOW())+12*YEAR(NOW())-MONTH(tbl_MTG_Set[[#This Row],[Released On]])-12*YEAR(tbl_MTG_Set[[#This Row],[Released On]])</f>
        <v/>
      </c>
      <c r="I843" s="19">
        <f>_xlfn.xlookup(tbl_MTG_Set[[#This Row],[Type Name]], tbl_MTG_Set_Type[Set Type], tbl_MTG_Set_Type[Index], "(Set Type not found)")</f>
        <v/>
      </c>
      <c r="J843" s="19">
        <f>_xlfn.xlookup(tbl_MTG_Set[[#This Row],[Type Name]], tbl_MTG_Set_Type[Set Type], tbl_MTG_Set_Type[Buy Window Month Start], "(Set Type not found)")</f>
        <v/>
      </c>
      <c r="K843" s="28">
        <f>tbl_MTG_Set[[#This Row],[Released On]]+tbl_MTG_Set[[#This Row],[Buy Window Month Start]]*365.25/12</f>
        <v/>
      </c>
      <c r="L843" s="19">
        <f>_xlfn.xlookup(tbl_MTG_Set[[#This Row],[Type Name]], tbl_MTG_Set_Type[Set Type], tbl_MTG_Set_Type[Buy Window Month End], "(Set Type not found)", 0, 1)</f>
        <v/>
      </c>
      <c r="M843" s="28">
        <f>tbl_MTG_Set[[#This Row],[Released On]]+tbl_MTG_Set[[#This Row],[Buy Window Month End]]*365.25/12</f>
        <v/>
      </c>
      <c r="N843" s="28">
        <f>AND(NOW()&gt;=tbl_MTG_Set[[#This Row],[Buy Window Start]], NOW()&lt;=tbl_MTG_Set[[#This Row],[Buy Window End]])</f>
        <v/>
      </c>
      <c r="O843" s="19">
        <f>_xlfn.xlookup(tbl_MTG_Set[[#This Row],[Type Name]], tbl_MTG_Set_Type[Set Type], tbl_MTG_Set_Type[Heavy Printing Window Month Start], "(Set Type not found)", 0, 1)</f>
        <v/>
      </c>
      <c r="P843" s="28">
        <f>tbl_MTG_Set[[#This Row],[Released On]]+tbl_MTG_Set[[#This Row],[Heavy Printing Window Month Start]]*365.25/12</f>
        <v/>
      </c>
      <c r="Q843" s="19">
        <f>_xlfn.xlookup(tbl_MTG_Set[[#This Row],[Type Name]], tbl_MTG_Set_Type[Set Type], tbl_MTG_Set_Type[Heavy Printing Window Month End], "(Set Type not found)", 0, 1)</f>
        <v/>
      </c>
      <c r="R843" s="28">
        <f>tbl_MTG_Set[[#This Row],[Released On]]+tbl_MTG_Set[[#This Row],[Heavy Printing Window Month End]]*365.25/12</f>
        <v/>
      </c>
      <c r="S843" s="28">
        <f>AND(NOW()&gt;=tbl_MTG_Set[[#This Row],[Heavy Printing Window Start]], NOW()&lt;=tbl_MTG_Set[[#This Row],[Heavy Printing Window End]])</f>
        <v/>
      </c>
      <c r="T843" s="19">
        <f>_xlfn.xlookup(tbl_MTG_Set[[#This Row],[Type Name]], tbl_MTG_Set_Type[Set Type], tbl_MTG_Set_Type[Sell Window Month Start], "(Set Type not found)", 0, 1)</f>
        <v/>
      </c>
      <c r="U843" s="28">
        <f>tbl_MTG_Set[[#This Row],[Released On]]+tbl_MTG_Set[[#This Row],[Sell Window Month Start]]*365.25/12</f>
        <v/>
      </c>
      <c r="V843" s="19">
        <f>_xlfn.xlookup(tbl_MTG_Set[[#This Row],[Type Name]], tbl_MTG_Set_Type[Set Type], tbl_MTG_Set_Type[Sell Window Month End], "(Set Type not found)", 0, 1)</f>
        <v/>
      </c>
      <c r="W843" s="28">
        <f>tbl_MTG_Set[[#This Row],[Released On]]+tbl_MTG_Set[[#This Row],[Sell Window Month End]]*365.25/12</f>
        <v/>
      </c>
      <c r="X843" s="28">
        <f>AND(NOW()&gt;=tbl_MTG_Set[[#This Row],[Sell Window Start]], NOW()&lt;=tbl_MTG_Set[[#This Row],[Sell Window End]])</f>
        <v/>
      </c>
      <c r="AG843" s="23" t="n"/>
      <c r="AH843" s="23" t="n"/>
      <c r="AJ843" s="23">
        <f t="array" ref="AJ843:AJ843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843" s="23">
        <f t="array" ref="AK843:AK843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843" s="24">
        <f>_xlfn.xlookup(tbl_MTG_Set[[#This Row],[Play Booster Box Product Id]], tbl_Product[Product Id], tbl_Product[Pack Size])</f>
        <v/>
      </c>
      <c r="AM843" s="23">
        <f>(tbl_MTG_Set[[#This Row],[Play Booster Box Cost]]+v_Item_Shipping_Cost_In)/tbl_MTG_Set[[#This Row],[Play Booster Box Size]]</f>
        <v/>
      </c>
      <c r="AN843" s="23" t="n"/>
      <c r="AO843" s="23" t="n"/>
      <c r="AP843" s="23" t="n"/>
      <c r="AQ843" s="23" t="n"/>
      <c r="AT843" s="23">
        <f>tbl_MTG_Set[[#This Row],[Play Booster Sell Price CardMarket]]*tbl_MTG_Set[[#This Row],[Play Booster Expected Market Value]]/tbl_MTG_Set[[#This Row],[Play Boost Sealed Market Value]]</f>
        <v/>
      </c>
    </row>
    <row r="844" ht="15" customHeight="1" s="20">
      <c r="A844" s="19" t="n">
        <v>58</v>
      </c>
      <c r="B844" s="19" t="inlineStr">
        <is>
          <t>Aetherdrift DFT</t>
        </is>
      </c>
      <c r="C844" s="19" t="n">
        <v>553</v>
      </c>
      <c r="D844" s="28" t="n">
        <v>45702</v>
      </c>
      <c r="E844" s="19" t="inlineStr">
        <is>
          <t>Standard Expansion</t>
        </is>
      </c>
      <c r="F844" s="19" t="inlineStr">
        <is>
          <t>en es fr de it pt ja ko ru 汉语 漢語</t>
        </is>
      </c>
      <c r="G844" s="19" t="n">
        <v>62</v>
      </c>
      <c r="H844" s="19">
        <f>MONTH(NOW())+12*YEAR(NOW())-MONTH(tbl_MTG_Set[[#This Row],[Released On]])-12*YEAR(tbl_MTG_Set[[#This Row],[Released On]])</f>
        <v/>
      </c>
      <c r="I844" s="19">
        <f>_xlfn.xlookup(tbl_MTG_Set[[#This Row],[Type Name]], tbl_MTG_Set_Type[Set Type], tbl_MTG_Set_Type[Index], "(Set Type not found)")</f>
        <v/>
      </c>
      <c r="J844" s="19">
        <f>_xlfn.xlookup(tbl_MTG_Set[[#This Row],[Type Name]], tbl_MTG_Set_Type[Set Type], tbl_MTG_Set_Type[Buy Window Month Start], "(Set Type not found)")</f>
        <v/>
      </c>
      <c r="K844" s="28">
        <f>tbl_MTG_Set[[#This Row],[Released On]]+tbl_MTG_Set[[#This Row],[Buy Window Month Start]]*365.25/12</f>
        <v/>
      </c>
      <c r="L844" s="19">
        <f>_xlfn.xlookup(tbl_MTG_Set[[#This Row],[Type Name]], tbl_MTG_Set_Type[Set Type], tbl_MTG_Set_Type[Buy Window Month End], "(Set Type not found)", 0, 1)</f>
        <v/>
      </c>
      <c r="M844" s="28">
        <f>tbl_MTG_Set[[#This Row],[Released On]]+tbl_MTG_Set[[#This Row],[Buy Window Month End]]*365.25/12</f>
        <v/>
      </c>
      <c r="N844" s="28">
        <f>AND(NOW()&gt;=tbl_MTG_Set[[#This Row],[Buy Window Start]], NOW()&lt;=tbl_MTG_Set[[#This Row],[Buy Window End]])</f>
        <v/>
      </c>
      <c r="O844" s="19">
        <f>_xlfn.xlookup(tbl_MTG_Set[[#This Row],[Type Name]], tbl_MTG_Set_Type[Set Type], tbl_MTG_Set_Type[Heavy Printing Window Month Start], "(Set Type not found)", 0, 1)</f>
        <v/>
      </c>
      <c r="P844" s="28">
        <f>tbl_MTG_Set[[#This Row],[Released On]]+tbl_MTG_Set[[#This Row],[Heavy Printing Window Month Start]]*365.25/12</f>
        <v/>
      </c>
      <c r="Q844" s="19">
        <f>_xlfn.xlookup(tbl_MTG_Set[[#This Row],[Type Name]], tbl_MTG_Set_Type[Set Type], tbl_MTG_Set_Type[Heavy Printing Window Month End], "(Set Type not found)", 0, 1)</f>
        <v/>
      </c>
      <c r="R844" s="28">
        <f>tbl_MTG_Set[[#This Row],[Released On]]+tbl_MTG_Set[[#This Row],[Heavy Printing Window Month End]]*365.25/12</f>
        <v/>
      </c>
      <c r="S844" s="28">
        <f>AND(NOW()&gt;=tbl_MTG_Set[[#This Row],[Heavy Printing Window Start]], NOW()&lt;=tbl_MTG_Set[[#This Row],[Heavy Printing Window End]])</f>
        <v/>
      </c>
      <c r="T844" s="19">
        <f>_xlfn.xlookup(tbl_MTG_Set[[#This Row],[Type Name]], tbl_MTG_Set_Type[Set Type], tbl_MTG_Set_Type[Sell Window Month Start], "(Set Type not found)", 0, 1)</f>
        <v/>
      </c>
      <c r="U844" s="28">
        <f>tbl_MTG_Set[[#This Row],[Released On]]+tbl_MTG_Set[[#This Row],[Sell Window Month Start]]*365.25/12</f>
        <v/>
      </c>
      <c r="V844" s="19">
        <f>_xlfn.xlookup(tbl_MTG_Set[[#This Row],[Type Name]], tbl_MTG_Set_Type[Set Type], tbl_MTG_Set_Type[Sell Window Month End], "(Set Type not found)", 0, 1)</f>
        <v/>
      </c>
      <c r="W844" s="28">
        <f>tbl_MTG_Set[[#This Row],[Released On]]+tbl_MTG_Set[[#This Row],[Sell Window Month End]]*365.25/12</f>
        <v/>
      </c>
      <c r="X844" s="28">
        <f>AND(NOW()&gt;=tbl_MTG_Set[[#This Row],[Sell Window Start]], NOW()&lt;=tbl_MTG_Set[[#This Row],[Sell Window End]])</f>
        <v/>
      </c>
      <c r="Y844" s="23" t="n">
        <v>83</v>
      </c>
      <c r="Z844" s="23" t="n">
        <v>113</v>
      </c>
      <c r="AA844" s="23" t="n">
        <v>100</v>
      </c>
      <c r="AC844" s="23" t="n">
        <v>107</v>
      </c>
      <c r="AD844" s="23">
        <f>(Y844+96/20)/30</f>
        <v/>
      </c>
      <c r="AE844" s="23">
        <f>(Z844+96/20)/30</f>
        <v/>
      </c>
      <c r="AF844" s="23">
        <f>($AA$30+96/20)/30</f>
        <v/>
      </c>
      <c r="AG844" s="23" t="n"/>
      <c r="AH844" s="23" t="n"/>
      <c r="AI844" s="24" t="n">
        <v>70</v>
      </c>
      <c r="AJ844" s="23">
        <f t="array" ref="AJ844:AJ844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844" s="23">
        <f t="array" ref="AK844:AK844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844" s="24">
        <f>_xlfn.xlookup(tbl_MTG_Set[[#This Row],[Play Booster Box Product Id]], tbl_Product[Product Id], tbl_Product[Pack Size])</f>
        <v/>
      </c>
      <c r="AM844" s="23">
        <f>(tbl_MTG_Set[[#This Row],[Play Booster Box Cost]]+v_Item_Shipping_Cost_In)/tbl_MTG_Set[[#This Row],[Play Booster Box Size]]</f>
        <v/>
      </c>
      <c r="AN844" s="23" t="n">
        <v>2.65</v>
      </c>
      <c r="AO844" s="23" t="n">
        <v>4.5</v>
      </c>
      <c r="AP844" s="23">
        <f>IF(ISERROR(tbl_MTG_Set[[#This Row],[Play Booster Sell Price CardMarket]]-tbl_MTG_Set[[#This Row],[Play Booster Cost]]-v_Item_Shipping_Cost_Out), -999, tbl_MTG_Set[[#This Row],[Play Booster Sell Price CardMarket]]-tbl_MTG_Set[[#This Row],[Play Booster Cost]]-v_Item_Shipping_Cost_Out)</f>
        <v/>
      </c>
      <c r="AQ844" s="19" t="inlineStr">
        <is>
          <t>https://www.mtgstocks.com/sets/2097-aetherdrift#ev</t>
        </is>
      </c>
      <c r="AT844" s="23">
        <f>tbl_MTG_Set[[#This Row],[Play Booster Sell Price CardMarket]]*tbl_MTG_Set[[#This Row],[Play Booster Expected Market Value]]/tbl_MTG_Set[[#This Row],[Play Boost Sealed Market Value]]</f>
        <v/>
      </c>
    </row>
    <row r="845" ht="15" customHeight="1" s="20">
      <c r="A845" s="19" t="n">
        <v>275</v>
      </c>
      <c r="B845" s="19" t="inlineStr">
        <is>
          <t>Streets of New Capenna Southeast Asia Tokens PTSNC</t>
        </is>
      </c>
      <c r="C845" s="19" t="n">
        <v>6</v>
      </c>
      <c r="D845" s="28" t="n">
        <v>44681</v>
      </c>
      <c r="E845" s="19" t="inlineStr">
        <is>
          <t>Standard Expansion</t>
        </is>
      </c>
      <c r="F845" s="19" t="inlineStr">
        <is>
          <t>en es fr de it pt ja ko ru 汉语 漢語</t>
        </is>
      </c>
      <c r="G845" s="19" t="n">
        <v>496</v>
      </c>
      <c r="H845" s="19">
        <f>MONTH(NOW())+12*YEAR(NOW())-MONTH(tbl_MTG_Set[[#This Row],[Released On]])-12*YEAR(tbl_MTG_Set[[#This Row],[Released On]])</f>
        <v/>
      </c>
      <c r="I845" s="19">
        <f>_xlfn.xlookup(tbl_MTG_Set[[#This Row],[Type Name]], tbl_MTG_Set_Type[Set Type], tbl_MTG_Set_Type[Index], "(Set Type not found)")</f>
        <v/>
      </c>
      <c r="J845" s="19">
        <f>_xlfn.xlookup(tbl_MTG_Set[[#This Row],[Type Name]], tbl_MTG_Set_Type[Set Type], tbl_MTG_Set_Type[Buy Window Month Start], "(Set Type not found)")</f>
        <v/>
      </c>
      <c r="K845" s="28">
        <f>tbl_MTG_Set[[#This Row],[Released On]]+tbl_MTG_Set[[#This Row],[Buy Window Month Start]]*365.25/12</f>
        <v/>
      </c>
      <c r="L845" s="19">
        <f>_xlfn.xlookup(tbl_MTG_Set[[#This Row],[Type Name]], tbl_MTG_Set_Type[Set Type], tbl_MTG_Set_Type[Buy Window Month End], "(Set Type not found)", 0, 1)</f>
        <v/>
      </c>
      <c r="M845" s="28">
        <f>tbl_MTG_Set[[#This Row],[Released On]]+tbl_MTG_Set[[#This Row],[Buy Window Month End]]*365.25/12</f>
        <v/>
      </c>
      <c r="N845" s="28">
        <f>AND(NOW()&gt;=tbl_MTG_Set[[#This Row],[Buy Window Start]], NOW()&lt;=tbl_MTG_Set[[#This Row],[Buy Window End]])</f>
        <v/>
      </c>
      <c r="O845" s="19">
        <f>_xlfn.xlookup(tbl_MTG_Set[[#This Row],[Type Name]], tbl_MTG_Set_Type[Set Type], tbl_MTG_Set_Type[Heavy Printing Window Month Start], "(Set Type not found)", 0, 1)</f>
        <v/>
      </c>
      <c r="P845" s="28">
        <f>tbl_MTG_Set[[#This Row],[Released On]]+tbl_MTG_Set[[#This Row],[Heavy Printing Window Month Start]]*365.25/12</f>
        <v/>
      </c>
      <c r="Q845" s="19">
        <f>_xlfn.xlookup(tbl_MTG_Set[[#This Row],[Type Name]], tbl_MTG_Set_Type[Set Type], tbl_MTG_Set_Type[Heavy Printing Window Month End], "(Set Type not found)", 0, 1)</f>
        <v/>
      </c>
      <c r="R845" s="28">
        <f>tbl_MTG_Set[[#This Row],[Released On]]+tbl_MTG_Set[[#This Row],[Heavy Printing Window Month End]]*365.25/12</f>
        <v/>
      </c>
      <c r="S845" s="28">
        <f>AND(NOW()&gt;=tbl_MTG_Set[[#This Row],[Heavy Printing Window Start]], NOW()&lt;=tbl_MTG_Set[[#This Row],[Heavy Printing Window End]])</f>
        <v/>
      </c>
      <c r="T845" s="19">
        <f>_xlfn.xlookup(tbl_MTG_Set[[#This Row],[Type Name]], tbl_MTG_Set_Type[Set Type], tbl_MTG_Set_Type[Sell Window Month Start], "(Set Type not found)", 0, 1)</f>
        <v/>
      </c>
      <c r="U845" s="28">
        <f>tbl_MTG_Set[[#This Row],[Released On]]+tbl_MTG_Set[[#This Row],[Sell Window Month Start]]*365.25/12</f>
        <v/>
      </c>
      <c r="V845" s="19">
        <f>_xlfn.xlookup(tbl_MTG_Set[[#This Row],[Type Name]], tbl_MTG_Set_Type[Set Type], tbl_MTG_Set_Type[Sell Window Month End], "(Set Type not found)", 0, 1)</f>
        <v/>
      </c>
      <c r="W845" s="28">
        <f>tbl_MTG_Set[[#This Row],[Released On]]+tbl_MTG_Set[[#This Row],[Sell Window Month End]]*365.25/12</f>
        <v/>
      </c>
      <c r="X845" s="28">
        <f>AND(NOW()&gt;=tbl_MTG_Set[[#This Row],[Sell Window Start]], NOW()&lt;=tbl_MTG_Set[[#This Row],[Sell Window End]])</f>
        <v/>
      </c>
      <c r="AG845" s="23" t="n"/>
      <c r="AH845" s="23" t="n"/>
      <c r="AJ845" s="23">
        <f t="array" ref="AJ845:AJ845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845" s="23">
        <f t="array" ref="AK845:AK845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845" s="24">
        <f>_xlfn.xlookup(tbl_MTG_Set[[#This Row],[Play Booster Box Product Id]], tbl_Product[Product Id], tbl_Product[Pack Size])</f>
        <v/>
      </c>
      <c r="AM845" s="23">
        <f>(tbl_MTG_Set[[#This Row],[Play Booster Box Cost]]+v_Item_Shipping_Cost_In)/tbl_MTG_Set[[#This Row],[Play Booster Box Size]]</f>
        <v/>
      </c>
      <c r="AN845" s="23" t="n"/>
      <c r="AO845" s="23" t="n"/>
      <c r="AP845" s="23" t="n"/>
      <c r="AQ845" s="23" t="n"/>
      <c r="AT845" s="23">
        <f>tbl_MTG_Set[[#This Row],[Play Booster Sell Price CardMarket]]*tbl_MTG_Set[[#This Row],[Play Booster Expected Market Value]]/tbl_MTG_Set[[#This Row],[Play Boost Sealed Market Value]]</f>
        <v/>
      </c>
    </row>
    <row r="846" ht="15" customHeight="1" s="20">
      <c r="A846" s="19" t="n">
        <v>276</v>
      </c>
      <c r="B846" s="19" t="inlineStr">
        <is>
          <t>Streets of New Capenna Tokens TSNC</t>
        </is>
      </c>
      <c r="C846" s="19" t="n">
        <v>19</v>
      </c>
      <c r="D846" s="28" t="n">
        <v>44680</v>
      </c>
      <c r="E846" s="19" t="inlineStr">
        <is>
          <t>Standard Expansion</t>
        </is>
      </c>
      <c r="F846" s="19" t="inlineStr">
        <is>
          <t>en es fr de it pt ja ko ru 汉语 漢語</t>
        </is>
      </c>
      <c r="G846" s="19" t="n">
        <v>498</v>
      </c>
      <c r="H846" s="19">
        <f>MONTH(NOW())+12*YEAR(NOW())-MONTH(tbl_MTG_Set[[#This Row],[Released On]])-12*YEAR(tbl_MTG_Set[[#This Row],[Released On]])</f>
        <v/>
      </c>
      <c r="I846" s="19">
        <f>_xlfn.xlookup(tbl_MTG_Set[[#This Row],[Type Name]], tbl_MTG_Set_Type[Set Type], tbl_MTG_Set_Type[Index], "(Set Type not found)")</f>
        <v/>
      </c>
      <c r="J846" s="19">
        <f>_xlfn.xlookup(tbl_MTG_Set[[#This Row],[Type Name]], tbl_MTG_Set_Type[Set Type], tbl_MTG_Set_Type[Buy Window Month Start], "(Set Type not found)")</f>
        <v/>
      </c>
      <c r="K846" s="28">
        <f>tbl_MTG_Set[[#This Row],[Released On]]+tbl_MTG_Set[[#This Row],[Buy Window Month Start]]*365.25/12</f>
        <v/>
      </c>
      <c r="L846" s="19">
        <f>_xlfn.xlookup(tbl_MTG_Set[[#This Row],[Type Name]], tbl_MTG_Set_Type[Set Type], tbl_MTG_Set_Type[Buy Window Month End], "(Set Type not found)", 0, 1)</f>
        <v/>
      </c>
      <c r="M846" s="28">
        <f>tbl_MTG_Set[[#This Row],[Released On]]+tbl_MTG_Set[[#This Row],[Buy Window Month End]]*365.25/12</f>
        <v/>
      </c>
      <c r="N846" s="28">
        <f>AND(NOW()&gt;=tbl_MTG_Set[[#This Row],[Buy Window Start]], NOW()&lt;=tbl_MTG_Set[[#This Row],[Buy Window End]])</f>
        <v/>
      </c>
      <c r="O846" s="19">
        <f>_xlfn.xlookup(tbl_MTG_Set[[#This Row],[Type Name]], tbl_MTG_Set_Type[Set Type], tbl_MTG_Set_Type[Heavy Printing Window Month Start], "(Set Type not found)", 0, 1)</f>
        <v/>
      </c>
      <c r="P846" s="28">
        <f>tbl_MTG_Set[[#This Row],[Released On]]+tbl_MTG_Set[[#This Row],[Heavy Printing Window Month Start]]*365.25/12</f>
        <v/>
      </c>
      <c r="Q846" s="19">
        <f>_xlfn.xlookup(tbl_MTG_Set[[#This Row],[Type Name]], tbl_MTG_Set_Type[Set Type], tbl_MTG_Set_Type[Heavy Printing Window Month End], "(Set Type not found)", 0, 1)</f>
        <v/>
      </c>
      <c r="R846" s="28">
        <f>tbl_MTG_Set[[#This Row],[Released On]]+tbl_MTG_Set[[#This Row],[Heavy Printing Window Month End]]*365.25/12</f>
        <v/>
      </c>
      <c r="S846" s="28">
        <f>AND(NOW()&gt;=tbl_MTG_Set[[#This Row],[Heavy Printing Window Start]], NOW()&lt;=tbl_MTG_Set[[#This Row],[Heavy Printing Window End]])</f>
        <v/>
      </c>
      <c r="T846" s="19">
        <f>_xlfn.xlookup(tbl_MTG_Set[[#This Row],[Type Name]], tbl_MTG_Set_Type[Set Type], tbl_MTG_Set_Type[Sell Window Month Start], "(Set Type not found)", 0, 1)</f>
        <v/>
      </c>
      <c r="U846" s="28">
        <f>tbl_MTG_Set[[#This Row],[Released On]]+tbl_MTG_Set[[#This Row],[Sell Window Month Start]]*365.25/12</f>
        <v/>
      </c>
      <c r="V846" s="19">
        <f>_xlfn.xlookup(tbl_MTG_Set[[#This Row],[Type Name]], tbl_MTG_Set_Type[Set Type], tbl_MTG_Set_Type[Sell Window Month End], "(Set Type not found)", 0, 1)</f>
        <v/>
      </c>
      <c r="W846" s="28">
        <f>tbl_MTG_Set[[#This Row],[Released On]]+tbl_MTG_Set[[#This Row],[Sell Window Month End]]*365.25/12</f>
        <v/>
      </c>
      <c r="X846" s="28">
        <f>AND(NOW()&gt;=tbl_MTG_Set[[#This Row],[Sell Window Start]], NOW()&lt;=tbl_MTG_Set[[#This Row],[Sell Window End]])</f>
        <v/>
      </c>
      <c r="AG846" s="23" t="n"/>
      <c r="AH846" s="23" t="n"/>
      <c r="AJ846" s="23">
        <f t="array" ref="AJ846:AJ846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846" s="23">
        <f t="array" ref="AK846:AK846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846" s="24">
        <f>_xlfn.xlookup(tbl_MTG_Set[[#This Row],[Play Booster Box Product Id]], tbl_Product[Product Id], tbl_Product[Pack Size])</f>
        <v/>
      </c>
      <c r="AM846" s="23">
        <f>(tbl_MTG_Set[[#This Row],[Play Booster Box Cost]]+v_Item_Shipping_Cost_In)/tbl_MTG_Set[[#This Row],[Play Booster Box Size]]</f>
        <v/>
      </c>
      <c r="AN846" s="23" t="n"/>
      <c r="AO846" s="23" t="n"/>
      <c r="AP846" s="23" t="n"/>
      <c r="AQ846" s="23" t="n"/>
      <c r="AT846" s="23">
        <f>tbl_MTG_Set[[#This Row],[Play Booster Sell Price CardMarket]]*tbl_MTG_Set[[#This Row],[Play Booster Expected Market Value]]/tbl_MTG_Set[[#This Row],[Play Boost Sealed Market Value]]</f>
        <v/>
      </c>
    </row>
    <row r="847" ht="15" customHeight="1" s="20">
      <c r="A847" s="19" t="n">
        <v>347</v>
      </c>
      <c r="B847" s="19" t="inlineStr">
        <is>
          <t>Strixhaven Art Series ASTX</t>
        </is>
      </c>
      <c r="C847" s="19" t="n">
        <v>162</v>
      </c>
      <c r="D847" s="28" t="n">
        <v>44309</v>
      </c>
      <c r="E847" s="19" t="inlineStr">
        <is>
          <t>Standard Expansion</t>
        </is>
      </c>
      <c r="F847" s="19" t="inlineStr">
        <is>
          <t>en es fr de it pt ja ko ru 汉语 漢語</t>
        </is>
      </c>
      <c r="G847" s="19" t="n">
        <v>640</v>
      </c>
      <c r="H847" s="19">
        <f>MONTH(NOW())+12*YEAR(NOW())-MONTH(tbl_MTG_Set[[#This Row],[Released On]])-12*YEAR(tbl_MTG_Set[[#This Row],[Released On]])</f>
        <v/>
      </c>
      <c r="I847" s="19">
        <f>_xlfn.xlookup(tbl_MTG_Set[[#This Row],[Type Name]], tbl_MTG_Set_Type[Set Type], tbl_MTG_Set_Type[Index], "(Set Type not found)")</f>
        <v/>
      </c>
      <c r="J847" s="19">
        <f>_xlfn.xlookup(tbl_MTG_Set[[#This Row],[Type Name]], tbl_MTG_Set_Type[Set Type], tbl_MTG_Set_Type[Buy Window Month Start], "(Set Type not found)")</f>
        <v/>
      </c>
      <c r="K847" s="28">
        <f>tbl_MTG_Set[[#This Row],[Released On]]+tbl_MTG_Set[[#This Row],[Buy Window Month Start]]*365.25/12</f>
        <v/>
      </c>
      <c r="L847" s="19">
        <f>_xlfn.xlookup(tbl_MTG_Set[[#This Row],[Type Name]], tbl_MTG_Set_Type[Set Type], tbl_MTG_Set_Type[Buy Window Month End], "(Set Type not found)", 0, 1)</f>
        <v/>
      </c>
      <c r="M847" s="28">
        <f>tbl_MTG_Set[[#This Row],[Released On]]+tbl_MTG_Set[[#This Row],[Buy Window Month End]]*365.25/12</f>
        <v/>
      </c>
      <c r="N847" s="28">
        <f>AND(NOW()&gt;=tbl_MTG_Set[[#This Row],[Buy Window Start]], NOW()&lt;=tbl_MTG_Set[[#This Row],[Buy Window End]])</f>
        <v/>
      </c>
      <c r="O847" s="19">
        <f>_xlfn.xlookup(tbl_MTG_Set[[#This Row],[Type Name]], tbl_MTG_Set_Type[Set Type], tbl_MTG_Set_Type[Heavy Printing Window Month Start], "(Set Type not found)", 0, 1)</f>
        <v/>
      </c>
      <c r="P847" s="28">
        <f>tbl_MTG_Set[[#This Row],[Released On]]+tbl_MTG_Set[[#This Row],[Heavy Printing Window Month Start]]*365.25/12</f>
        <v/>
      </c>
      <c r="Q847" s="19">
        <f>_xlfn.xlookup(tbl_MTG_Set[[#This Row],[Type Name]], tbl_MTG_Set_Type[Set Type], tbl_MTG_Set_Type[Heavy Printing Window Month End], "(Set Type not found)", 0, 1)</f>
        <v/>
      </c>
      <c r="R847" s="28">
        <f>tbl_MTG_Set[[#This Row],[Released On]]+tbl_MTG_Set[[#This Row],[Heavy Printing Window Month End]]*365.25/12</f>
        <v/>
      </c>
      <c r="S847" s="28">
        <f>AND(NOW()&gt;=tbl_MTG_Set[[#This Row],[Heavy Printing Window Start]], NOW()&lt;=tbl_MTG_Set[[#This Row],[Heavy Printing Window End]])</f>
        <v/>
      </c>
      <c r="T847" s="19">
        <f>_xlfn.xlookup(tbl_MTG_Set[[#This Row],[Type Name]], tbl_MTG_Set_Type[Set Type], tbl_MTG_Set_Type[Sell Window Month Start], "(Set Type not found)", 0, 1)</f>
        <v/>
      </c>
      <c r="U847" s="28">
        <f>tbl_MTG_Set[[#This Row],[Released On]]+tbl_MTG_Set[[#This Row],[Sell Window Month Start]]*365.25/12</f>
        <v/>
      </c>
      <c r="V847" s="19">
        <f>_xlfn.xlookup(tbl_MTG_Set[[#This Row],[Type Name]], tbl_MTG_Set_Type[Set Type], tbl_MTG_Set_Type[Sell Window Month End], "(Set Type not found)", 0, 1)</f>
        <v/>
      </c>
      <c r="W847" s="28">
        <f>tbl_MTG_Set[[#This Row],[Released On]]+tbl_MTG_Set[[#This Row],[Sell Window Month End]]*365.25/12</f>
        <v/>
      </c>
      <c r="X847" s="28">
        <f>AND(NOW()&gt;=tbl_MTG_Set[[#This Row],[Sell Window Start]], NOW()&lt;=tbl_MTG_Set[[#This Row],[Sell Window End]])</f>
        <v/>
      </c>
      <c r="AG847" s="23" t="n"/>
      <c r="AH847" s="23" t="n"/>
      <c r="AJ847" s="23">
        <f t="array" ref="AJ847:AJ847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847" s="23">
        <f t="array" ref="AK847:AK847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847" s="24">
        <f>_xlfn.xlookup(tbl_MTG_Set[[#This Row],[Play Booster Box Product Id]], tbl_Product[Product Id], tbl_Product[Pack Size])</f>
        <v/>
      </c>
      <c r="AM847" s="23">
        <f>(tbl_MTG_Set[[#This Row],[Play Booster Box Cost]]+v_Item_Shipping_Cost_In)/tbl_MTG_Set[[#This Row],[Play Booster Box Size]]</f>
        <v/>
      </c>
      <c r="AN847" s="23" t="n"/>
      <c r="AO847" s="23" t="n"/>
      <c r="AP847" s="23" t="n"/>
      <c r="AQ847" s="23" t="n"/>
      <c r="AT847" s="23">
        <f>tbl_MTG_Set[[#This Row],[Play Booster Sell Price CardMarket]]*tbl_MTG_Set[[#This Row],[Play Booster Expected Market Value]]/tbl_MTG_Set[[#This Row],[Play Boost Sealed Market Value]]</f>
        <v/>
      </c>
    </row>
    <row r="848" ht="15" customHeight="1" s="20">
      <c r="A848" s="19" t="n">
        <v>342</v>
      </c>
      <c r="B848" s="19" t="inlineStr">
        <is>
          <t>Strixhaven Mystical Archive STA</t>
        </is>
      </c>
      <c r="C848" s="19" t="n">
        <v>126</v>
      </c>
      <c r="D848" s="28" t="n">
        <v>44309</v>
      </c>
      <c r="E848" s="19" t="inlineStr">
        <is>
          <t>Standard Expansion</t>
        </is>
      </c>
      <c r="F848" s="19" t="inlineStr">
        <is>
          <t>en es fr de it pt ja ko ru 汉语 漢語</t>
        </is>
      </c>
      <c r="G848" s="19" t="n">
        <v>630</v>
      </c>
      <c r="H848" s="19">
        <f>MONTH(NOW())+12*YEAR(NOW())-MONTH(tbl_MTG_Set[[#This Row],[Released On]])-12*YEAR(tbl_MTG_Set[[#This Row],[Released On]])</f>
        <v/>
      </c>
      <c r="I848" s="19">
        <f>_xlfn.xlookup(tbl_MTG_Set[[#This Row],[Type Name]], tbl_MTG_Set_Type[Set Type], tbl_MTG_Set_Type[Index], "(Set Type not found)")</f>
        <v/>
      </c>
      <c r="J848" s="19">
        <f>_xlfn.xlookup(tbl_MTG_Set[[#This Row],[Type Name]], tbl_MTG_Set_Type[Set Type], tbl_MTG_Set_Type[Buy Window Month Start], "(Set Type not found)")</f>
        <v/>
      </c>
      <c r="K848" s="28">
        <f>tbl_MTG_Set[[#This Row],[Released On]]+tbl_MTG_Set[[#This Row],[Buy Window Month Start]]*365.25/12</f>
        <v/>
      </c>
      <c r="L848" s="19">
        <f>_xlfn.xlookup(tbl_MTG_Set[[#This Row],[Type Name]], tbl_MTG_Set_Type[Set Type], tbl_MTG_Set_Type[Buy Window Month End], "(Set Type not found)", 0, 1)</f>
        <v/>
      </c>
      <c r="M848" s="28">
        <f>tbl_MTG_Set[[#This Row],[Released On]]+tbl_MTG_Set[[#This Row],[Buy Window Month End]]*365.25/12</f>
        <v/>
      </c>
      <c r="N848" s="28">
        <f>AND(NOW()&gt;=tbl_MTG_Set[[#This Row],[Buy Window Start]], NOW()&lt;=tbl_MTG_Set[[#This Row],[Buy Window End]])</f>
        <v/>
      </c>
      <c r="O848" s="19">
        <f>_xlfn.xlookup(tbl_MTG_Set[[#This Row],[Type Name]], tbl_MTG_Set_Type[Set Type], tbl_MTG_Set_Type[Heavy Printing Window Month Start], "(Set Type not found)", 0, 1)</f>
        <v/>
      </c>
      <c r="P848" s="28">
        <f>tbl_MTG_Set[[#This Row],[Released On]]+tbl_MTG_Set[[#This Row],[Heavy Printing Window Month Start]]*365.25/12</f>
        <v/>
      </c>
      <c r="Q848" s="19">
        <f>_xlfn.xlookup(tbl_MTG_Set[[#This Row],[Type Name]], tbl_MTG_Set_Type[Set Type], tbl_MTG_Set_Type[Heavy Printing Window Month End], "(Set Type not found)", 0, 1)</f>
        <v/>
      </c>
      <c r="R848" s="28">
        <f>tbl_MTG_Set[[#This Row],[Released On]]+tbl_MTG_Set[[#This Row],[Heavy Printing Window Month End]]*365.25/12</f>
        <v/>
      </c>
      <c r="S848" s="28">
        <f>AND(NOW()&gt;=tbl_MTG_Set[[#This Row],[Heavy Printing Window Start]], NOW()&lt;=tbl_MTG_Set[[#This Row],[Heavy Printing Window End]])</f>
        <v/>
      </c>
      <c r="T848" s="19">
        <f>_xlfn.xlookup(tbl_MTG_Set[[#This Row],[Type Name]], tbl_MTG_Set_Type[Set Type], tbl_MTG_Set_Type[Sell Window Month Start], "(Set Type not found)", 0, 1)</f>
        <v/>
      </c>
      <c r="U848" s="28">
        <f>tbl_MTG_Set[[#This Row],[Released On]]+tbl_MTG_Set[[#This Row],[Sell Window Month Start]]*365.25/12</f>
        <v/>
      </c>
      <c r="V848" s="19">
        <f>_xlfn.xlookup(tbl_MTG_Set[[#This Row],[Type Name]], tbl_MTG_Set_Type[Set Type], tbl_MTG_Set_Type[Sell Window Month End], "(Set Type not found)", 0, 1)</f>
        <v/>
      </c>
      <c r="W848" s="28">
        <f>tbl_MTG_Set[[#This Row],[Released On]]+tbl_MTG_Set[[#This Row],[Sell Window Month End]]*365.25/12</f>
        <v/>
      </c>
      <c r="X848" s="28">
        <f>AND(NOW()&gt;=tbl_MTG_Set[[#This Row],[Sell Window Start]], NOW()&lt;=tbl_MTG_Set[[#This Row],[Sell Window End]])</f>
        <v/>
      </c>
      <c r="AG848" s="23" t="n"/>
      <c r="AH848" s="23" t="n"/>
      <c r="AJ848" s="23">
        <f t="array" ref="AJ848:AJ848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848" s="23">
        <f t="array" ref="AK848:AK848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848" s="24">
        <f>_xlfn.xlookup(tbl_MTG_Set[[#This Row],[Play Booster Box Product Id]], tbl_Product[Product Id], tbl_Product[Pack Size])</f>
        <v/>
      </c>
      <c r="AM848" s="23">
        <f>(tbl_MTG_Set[[#This Row],[Play Booster Box Cost]]+v_Item_Shipping_Cost_In)/tbl_MTG_Set[[#This Row],[Play Booster Box Size]]</f>
        <v/>
      </c>
      <c r="AN848" s="23" t="n"/>
      <c r="AO848" s="23" t="n"/>
      <c r="AP848" s="23" t="n"/>
      <c r="AQ848" s="23" t="n"/>
      <c r="AT848" s="23">
        <f>tbl_MTG_Set[[#This Row],[Play Booster Sell Price CardMarket]]*tbl_MTG_Set[[#This Row],[Play Booster Expected Market Value]]/tbl_MTG_Set[[#This Row],[Play Boost Sealed Market Value]]</f>
        <v/>
      </c>
    </row>
    <row r="849" ht="15" customHeight="1" s="20">
      <c r="A849" s="19" t="n">
        <v>346</v>
      </c>
      <c r="B849" s="19" t="inlineStr">
        <is>
          <t>Strixhaven: School of Mages Minigames MSTX</t>
        </is>
      </c>
      <c r="C849" s="19" t="n">
        <v>5</v>
      </c>
      <c r="D849" s="28" t="n">
        <v>44309</v>
      </c>
      <c r="E849" s="19" t="inlineStr">
        <is>
          <t>Standard Expansion</t>
        </is>
      </c>
      <c r="F849" s="19" t="inlineStr">
        <is>
          <t>en es fr de it pt ja ko ru 汉语 漢語</t>
        </is>
      </c>
      <c r="G849" s="19" t="n">
        <v>638</v>
      </c>
      <c r="H849" s="19">
        <f>MONTH(NOW())+12*YEAR(NOW())-MONTH(tbl_MTG_Set[[#This Row],[Released On]])-12*YEAR(tbl_MTG_Set[[#This Row],[Released On]])</f>
        <v/>
      </c>
      <c r="I849" s="19">
        <f>_xlfn.xlookup(tbl_MTG_Set[[#This Row],[Type Name]], tbl_MTG_Set_Type[Set Type], tbl_MTG_Set_Type[Index], "(Set Type not found)")</f>
        <v/>
      </c>
      <c r="J849" s="19">
        <f>_xlfn.xlookup(tbl_MTG_Set[[#This Row],[Type Name]], tbl_MTG_Set_Type[Set Type], tbl_MTG_Set_Type[Buy Window Month Start], "(Set Type not found)")</f>
        <v/>
      </c>
      <c r="K849" s="28">
        <f>tbl_MTG_Set[[#This Row],[Released On]]+tbl_MTG_Set[[#This Row],[Buy Window Month Start]]*365.25/12</f>
        <v/>
      </c>
      <c r="L849" s="19">
        <f>_xlfn.xlookup(tbl_MTG_Set[[#This Row],[Type Name]], tbl_MTG_Set_Type[Set Type], tbl_MTG_Set_Type[Buy Window Month End], "(Set Type not found)", 0, 1)</f>
        <v/>
      </c>
      <c r="M849" s="28">
        <f>tbl_MTG_Set[[#This Row],[Released On]]+tbl_MTG_Set[[#This Row],[Buy Window Month End]]*365.25/12</f>
        <v/>
      </c>
      <c r="N849" s="28">
        <f>AND(NOW()&gt;=tbl_MTG_Set[[#This Row],[Buy Window Start]], NOW()&lt;=tbl_MTG_Set[[#This Row],[Buy Window End]])</f>
        <v/>
      </c>
      <c r="O849" s="19">
        <f>_xlfn.xlookup(tbl_MTG_Set[[#This Row],[Type Name]], tbl_MTG_Set_Type[Set Type], tbl_MTG_Set_Type[Heavy Printing Window Month Start], "(Set Type not found)", 0, 1)</f>
        <v/>
      </c>
      <c r="P849" s="28">
        <f>tbl_MTG_Set[[#This Row],[Released On]]+tbl_MTG_Set[[#This Row],[Heavy Printing Window Month Start]]*365.25/12</f>
        <v/>
      </c>
      <c r="Q849" s="19">
        <f>_xlfn.xlookup(tbl_MTG_Set[[#This Row],[Type Name]], tbl_MTG_Set_Type[Set Type], tbl_MTG_Set_Type[Heavy Printing Window Month End], "(Set Type not found)", 0, 1)</f>
        <v/>
      </c>
      <c r="R849" s="28">
        <f>tbl_MTG_Set[[#This Row],[Released On]]+tbl_MTG_Set[[#This Row],[Heavy Printing Window Month End]]*365.25/12</f>
        <v/>
      </c>
      <c r="S849" s="28">
        <f>AND(NOW()&gt;=tbl_MTG_Set[[#This Row],[Heavy Printing Window Start]], NOW()&lt;=tbl_MTG_Set[[#This Row],[Heavy Printing Window End]])</f>
        <v/>
      </c>
      <c r="T849" s="19">
        <f>_xlfn.xlookup(tbl_MTG_Set[[#This Row],[Type Name]], tbl_MTG_Set_Type[Set Type], tbl_MTG_Set_Type[Sell Window Month Start], "(Set Type not found)", 0, 1)</f>
        <v/>
      </c>
      <c r="U849" s="28">
        <f>tbl_MTG_Set[[#This Row],[Released On]]+tbl_MTG_Set[[#This Row],[Sell Window Month Start]]*365.25/12</f>
        <v/>
      </c>
      <c r="V849" s="19">
        <f>_xlfn.xlookup(tbl_MTG_Set[[#This Row],[Type Name]], tbl_MTG_Set_Type[Set Type], tbl_MTG_Set_Type[Sell Window Month End], "(Set Type not found)", 0, 1)</f>
        <v/>
      </c>
      <c r="W849" s="28">
        <f>tbl_MTG_Set[[#This Row],[Released On]]+tbl_MTG_Set[[#This Row],[Sell Window Month End]]*365.25/12</f>
        <v/>
      </c>
      <c r="X849" s="28">
        <f>AND(NOW()&gt;=tbl_MTG_Set[[#This Row],[Sell Window Start]], NOW()&lt;=tbl_MTG_Set[[#This Row],[Sell Window End]])</f>
        <v/>
      </c>
      <c r="AG849" s="23" t="n"/>
      <c r="AH849" s="23" t="n"/>
      <c r="AJ849" s="23">
        <f t="array" ref="AJ849:AJ849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849" s="23">
        <f t="array" ref="AK849:AK849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849" s="24">
        <f>_xlfn.xlookup(tbl_MTG_Set[[#This Row],[Play Booster Box Product Id]], tbl_Product[Product Id], tbl_Product[Pack Size])</f>
        <v/>
      </c>
      <c r="AM849" s="23">
        <f>(tbl_MTG_Set[[#This Row],[Play Booster Box Cost]]+v_Item_Shipping_Cost_In)/tbl_MTG_Set[[#This Row],[Play Booster Box Size]]</f>
        <v/>
      </c>
      <c r="AN849" s="23" t="n"/>
      <c r="AO849" s="23" t="n"/>
      <c r="AP849" s="23" t="n"/>
      <c r="AQ849" s="23" t="n"/>
      <c r="AT849" s="23">
        <f>tbl_MTG_Set[[#This Row],[Play Booster Sell Price CardMarket]]*tbl_MTG_Set[[#This Row],[Play Booster Expected Market Value]]/tbl_MTG_Set[[#This Row],[Play Boost Sealed Market Value]]</f>
        <v/>
      </c>
    </row>
    <row r="850" ht="15" customHeight="1" s="20">
      <c r="A850" s="19" t="n">
        <v>343</v>
      </c>
      <c r="B850" s="19" t="inlineStr">
        <is>
          <t>Strixhaven: School of Mages Promos PSTX</t>
        </is>
      </c>
      <c r="C850" s="19" t="n">
        <v>164</v>
      </c>
      <c r="D850" s="28" t="n">
        <v>44309</v>
      </c>
      <c r="E850" s="19" t="inlineStr">
        <is>
          <t>Standard Expansion</t>
        </is>
      </c>
      <c r="F850" s="19" t="inlineStr">
        <is>
          <t>en es fr de it pt ja ko ru 汉语 漢語</t>
        </is>
      </c>
      <c r="G850" s="19" t="n">
        <v>632</v>
      </c>
      <c r="H850" s="19">
        <f>MONTH(NOW())+12*YEAR(NOW())-MONTH(tbl_MTG_Set[[#This Row],[Released On]])-12*YEAR(tbl_MTG_Set[[#This Row],[Released On]])</f>
        <v/>
      </c>
      <c r="I850" s="19">
        <f>_xlfn.xlookup(tbl_MTG_Set[[#This Row],[Type Name]], tbl_MTG_Set_Type[Set Type], tbl_MTG_Set_Type[Index], "(Set Type not found)")</f>
        <v/>
      </c>
      <c r="J850" s="19">
        <f>_xlfn.xlookup(tbl_MTG_Set[[#This Row],[Type Name]], tbl_MTG_Set_Type[Set Type], tbl_MTG_Set_Type[Buy Window Month Start], "(Set Type not found)")</f>
        <v/>
      </c>
      <c r="K850" s="28">
        <f>tbl_MTG_Set[[#This Row],[Released On]]+tbl_MTG_Set[[#This Row],[Buy Window Month Start]]*365.25/12</f>
        <v/>
      </c>
      <c r="L850" s="19">
        <f>_xlfn.xlookup(tbl_MTG_Set[[#This Row],[Type Name]], tbl_MTG_Set_Type[Set Type], tbl_MTG_Set_Type[Buy Window Month End], "(Set Type not found)", 0, 1)</f>
        <v/>
      </c>
      <c r="M850" s="28">
        <f>tbl_MTG_Set[[#This Row],[Released On]]+tbl_MTG_Set[[#This Row],[Buy Window Month End]]*365.25/12</f>
        <v/>
      </c>
      <c r="N850" s="28">
        <f>AND(NOW()&gt;=tbl_MTG_Set[[#This Row],[Buy Window Start]], NOW()&lt;=tbl_MTG_Set[[#This Row],[Buy Window End]])</f>
        <v/>
      </c>
      <c r="O850" s="19">
        <f>_xlfn.xlookup(tbl_MTG_Set[[#This Row],[Type Name]], tbl_MTG_Set_Type[Set Type], tbl_MTG_Set_Type[Heavy Printing Window Month Start], "(Set Type not found)", 0, 1)</f>
        <v/>
      </c>
      <c r="P850" s="28">
        <f>tbl_MTG_Set[[#This Row],[Released On]]+tbl_MTG_Set[[#This Row],[Heavy Printing Window Month Start]]*365.25/12</f>
        <v/>
      </c>
      <c r="Q850" s="19">
        <f>_xlfn.xlookup(tbl_MTG_Set[[#This Row],[Type Name]], tbl_MTG_Set_Type[Set Type], tbl_MTG_Set_Type[Heavy Printing Window Month End], "(Set Type not found)", 0, 1)</f>
        <v/>
      </c>
      <c r="R850" s="28">
        <f>tbl_MTG_Set[[#This Row],[Released On]]+tbl_MTG_Set[[#This Row],[Heavy Printing Window Month End]]*365.25/12</f>
        <v/>
      </c>
      <c r="S850" s="28">
        <f>AND(NOW()&gt;=tbl_MTG_Set[[#This Row],[Heavy Printing Window Start]], NOW()&lt;=tbl_MTG_Set[[#This Row],[Heavy Printing Window End]])</f>
        <v/>
      </c>
      <c r="T850" s="19">
        <f>_xlfn.xlookup(tbl_MTG_Set[[#This Row],[Type Name]], tbl_MTG_Set_Type[Set Type], tbl_MTG_Set_Type[Sell Window Month Start], "(Set Type not found)", 0, 1)</f>
        <v/>
      </c>
      <c r="U850" s="28">
        <f>tbl_MTG_Set[[#This Row],[Released On]]+tbl_MTG_Set[[#This Row],[Sell Window Month Start]]*365.25/12</f>
        <v/>
      </c>
      <c r="V850" s="19">
        <f>_xlfn.xlookup(tbl_MTG_Set[[#This Row],[Type Name]], tbl_MTG_Set_Type[Set Type], tbl_MTG_Set_Type[Sell Window Month End], "(Set Type not found)", 0, 1)</f>
        <v/>
      </c>
      <c r="W850" s="28">
        <f>tbl_MTG_Set[[#This Row],[Released On]]+tbl_MTG_Set[[#This Row],[Sell Window Month End]]*365.25/12</f>
        <v/>
      </c>
      <c r="X850" s="28">
        <f>AND(NOW()&gt;=tbl_MTG_Set[[#This Row],[Sell Window Start]], NOW()&lt;=tbl_MTG_Set[[#This Row],[Sell Window End]])</f>
        <v/>
      </c>
      <c r="AG850" s="23" t="n"/>
      <c r="AH850" s="23" t="n"/>
      <c r="AJ850" s="23">
        <f t="array" ref="AJ850:AJ850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850" s="23">
        <f t="array" ref="AK850:AK850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850" s="24">
        <f>_xlfn.xlookup(tbl_MTG_Set[[#This Row],[Play Booster Box Product Id]], tbl_Product[Product Id], tbl_Product[Pack Size])</f>
        <v/>
      </c>
      <c r="AM850" s="23">
        <f>(tbl_MTG_Set[[#This Row],[Play Booster Box Cost]]+v_Item_Shipping_Cost_In)/tbl_MTG_Set[[#This Row],[Play Booster Box Size]]</f>
        <v/>
      </c>
      <c r="AN850" s="23" t="n"/>
      <c r="AO850" s="23" t="n"/>
      <c r="AP850" s="23" t="n"/>
      <c r="AQ850" s="23" t="n"/>
      <c r="AT850" s="23">
        <f>tbl_MTG_Set[[#This Row],[Play Booster Sell Price CardMarket]]*tbl_MTG_Set[[#This Row],[Play Booster Expected Market Value]]/tbl_MTG_Set[[#This Row],[Play Boost Sealed Market Value]]</f>
        <v/>
      </c>
    </row>
    <row r="851" ht="15" customHeight="1" s="20">
      <c r="A851" s="19" t="n">
        <v>154</v>
      </c>
      <c r="B851" s="19" t="inlineStr">
        <is>
          <t>Wilds of Eldraine WOE</t>
        </is>
      </c>
      <c r="C851" s="19" t="n">
        <v>381</v>
      </c>
      <c r="D851" s="28" t="n">
        <v>45177</v>
      </c>
      <c r="E851" s="19" t="inlineStr">
        <is>
          <t>Standard Expansion</t>
        </is>
      </c>
      <c r="F851" s="19" t="inlineStr">
        <is>
          <t>en es fr de it pt ja ko ru 汉语 漢語</t>
        </is>
      </c>
      <c r="G851" s="19" t="n">
        <v>254</v>
      </c>
      <c r="H851" s="19">
        <f>MONTH(NOW())+12*YEAR(NOW())-MONTH(tbl_MTG_Set[[#This Row],[Released On]])-12*YEAR(tbl_MTG_Set[[#This Row],[Released On]])</f>
        <v/>
      </c>
      <c r="I851" s="19">
        <f>_xlfn.xlookup(tbl_MTG_Set[[#This Row],[Type Name]], tbl_MTG_Set_Type[Set Type], tbl_MTG_Set_Type[Index], "(Set Type not found)")</f>
        <v/>
      </c>
      <c r="J851" s="19">
        <f>_xlfn.xlookup(tbl_MTG_Set[[#This Row],[Type Name]], tbl_MTG_Set_Type[Set Type], tbl_MTG_Set_Type[Buy Window Month Start], "(Set Type not found)")</f>
        <v/>
      </c>
      <c r="K851" s="28">
        <f>tbl_MTG_Set[[#This Row],[Released On]]+tbl_MTG_Set[[#This Row],[Buy Window Month Start]]*365.25/12</f>
        <v/>
      </c>
      <c r="L851" s="19">
        <f>_xlfn.xlookup(tbl_MTG_Set[[#This Row],[Type Name]], tbl_MTG_Set_Type[Set Type], tbl_MTG_Set_Type[Buy Window Month End], "(Set Type not found)", 0, 1)</f>
        <v/>
      </c>
      <c r="M851" s="28">
        <f>tbl_MTG_Set[[#This Row],[Released On]]+tbl_MTG_Set[[#This Row],[Buy Window Month End]]*365.25/12</f>
        <v/>
      </c>
      <c r="N851" s="28">
        <f>AND(NOW()&gt;=tbl_MTG_Set[[#This Row],[Buy Window Start]], NOW()&lt;=tbl_MTG_Set[[#This Row],[Buy Window End]])</f>
        <v/>
      </c>
      <c r="O851" s="19">
        <f>_xlfn.xlookup(tbl_MTG_Set[[#This Row],[Type Name]], tbl_MTG_Set_Type[Set Type], tbl_MTG_Set_Type[Heavy Printing Window Month Start], "(Set Type not found)", 0, 1)</f>
        <v/>
      </c>
      <c r="P851" s="28">
        <f>tbl_MTG_Set[[#This Row],[Released On]]+tbl_MTG_Set[[#This Row],[Heavy Printing Window Month Start]]*365.25/12</f>
        <v/>
      </c>
      <c r="Q851" s="19">
        <f>_xlfn.xlookup(tbl_MTG_Set[[#This Row],[Type Name]], tbl_MTG_Set_Type[Set Type], tbl_MTG_Set_Type[Heavy Printing Window Month End], "(Set Type not found)", 0, 1)</f>
        <v/>
      </c>
      <c r="R851" s="28">
        <f>tbl_MTG_Set[[#This Row],[Released On]]+tbl_MTG_Set[[#This Row],[Heavy Printing Window Month End]]*365.25/12</f>
        <v/>
      </c>
      <c r="S851" s="28">
        <f>AND(NOW()&gt;=tbl_MTG_Set[[#This Row],[Heavy Printing Window Start]], NOW()&lt;=tbl_MTG_Set[[#This Row],[Heavy Printing Window End]])</f>
        <v/>
      </c>
      <c r="T851" s="19">
        <f>_xlfn.xlookup(tbl_MTG_Set[[#This Row],[Type Name]], tbl_MTG_Set_Type[Set Type], tbl_MTG_Set_Type[Sell Window Month Start], "(Set Type not found)", 0, 1)</f>
        <v/>
      </c>
      <c r="U851" s="28">
        <f>tbl_MTG_Set[[#This Row],[Released On]]+tbl_MTG_Set[[#This Row],[Sell Window Month Start]]*365.25/12</f>
        <v/>
      </c>
      <c r="V851" s="19">
        <f>_xlfn.xlookup(tbl_MTG_Set[[#This Row],[Type Name]], tbl_MTG_Set_Type[Set Type], tbl_MTG_Set_Type[Sell Window Month End], "(Set Type not found)", 0, 1)</f>
        <v/>
      </c>
      <c r="W851" s="28">
        <f>tbl_MTG_Set[[#This Row],[Released On]]+tbl_MTG_Set[[#This Row],[Sell Window Month End]]*365.25/12</f>
        <v/>
      </c>
      <c r="X851" s="28">
        <f>AND(NOW()&gt;=tbl_MTG_Set[[#This Row],[Sell Window Start]], NOW()&lt;=tbl_MTG_Set[[#This Row],[Sell Window End]])</f>
        <v/>
      </c>
      <c r="Y851" s="23" t="n">
        <v>208</v>
      </c>
      <c r="Z851" s="23" t="n">
        <v>116</v>
      </c>
      <c r="AD851" s="23">
        <f>(Y851+96/20)/30</f>
        <v/>
      </c>
      <c r="AE851" s="23">
        <f>(Z851+96/20)/30</f>
        <v/>
      </c>
      <c r="AG851" s="23" t="n"/>
      <c r="AH851" s="23" t="n"/>
      <c r="AI851" s="24" t="n">
        <v>74</v>
      </c>
      <c r="AJ851" s="23">
        <f t="array" ref="AJ851:AJ851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851" s="23">
        <f t="array" ref="AK851:AK851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851" s="24">
        <f>_xlfn.xlookup(tbl_MTG_Set[[#This Row],[Play Booster Box Product Id]], tbl_Product[Product Id], tbl_Product[Pack Size])</f>
        <v/>
      </c>
      <c r="AM851" s="23">
        <f>(tbl_MTG_Set[[#This Row],[Play Booster Box Cost]]+v_Item_Shipping_Cost_In)/tbl_MTG_Set[[#This Row],[Play Booster Box Size]]</f>
        <v/>
      </c>
      <c r="AN851" s="23" t="n">
        <v>7</v>
      </c>
      <c r="AO851" s="23" t="n">
        <v>7</v>
      </c>
      <c r="AP851" s="23">
        <f>IF(ISERROR(tbl_MTG_Set[[#This Row],[Play Booster Sell Price CardMarket]]-tbl_MTG_Set[[#This Row],[Play Booster Cost]]-v_Item_Shipping_Cost_Out), -999, tbl_MTG_Set[[#This Row],[Play Booster Sell Price CardMarket]]-tbl_MTG_Set[[#This Row],[Play Booster Cost]]-v_Item_Shipping_Cost_Out)</f>
        <v/>
      </c>
      <c r="AQ851" s="23" t="n"/>
      <c r="AT851" s="23">
        <f>tbl_MTG_Set[[#This Row],[Play Booster Sell Price CardMarket]]*tbl_MTG_Set[[#This Row],[Play Booster Expected Market Value]]/tbl_MTG_Set[[#This Row],[Play Boost Sealed Market Value]]</f>
        <v/>
      </c>
    </row>
    <row r="852" ht="15" customHeight="1" s="20">
      <c r="A852" s="19" t="n">
        <v>345</v>
      </c>
      <c r="B852" s="19" t="inlineStr">
        <is>
          <t>Strixhaven: School of Mages Substitute Cards SSTX</t>
        </is>
      </c>
      <c r="C852" s="19" t="n">
        <v>9</v>
      </c>
      <c r="D852" s="28" t="n">
        <v>44309</v>
      </c>
      <c r="E852" s="19" t="inlineStr">
        <is>
          <t>Standard Expansion</t>
        </is>
      </c>
      <c r="F852" s="19" t="inlineStr">
        <is>
          <t>en es fr de it pt ja ko ru 汉语 漢語</t>
        </is>
      </c>
      <c r="G852" s="19" t="n">
        <v>636</v>
      </c>
      <c r="H852" s="19">
        <f>MONTH(NOW())+12*YEAR(NOW())-MONTH(tbl_MTG_Set[[#This Row],[Released On]])-12*YEAR(tbl_MTG_Set[[#This Row],[Released On]])</f>
        <v/>
      </c>
      <c r="I852" s="19">
        <f>_xlfn.xlookup(tbl_MTG_Set[[#This Row],[Type Name]], tbl_MTG_Set_Type[Set Type], tbl_MTG_Set_Type[Index], "(Set Type not found)")</f>
        <v/>
      </c>
      <c r="J852" s="19">
        <f>_xlfn.xlookup(tbl_MTG_Set[[#This Row],[Type Name]], tbl_MTG_Set_Type[Set Type], tbl_MTG_Set_Type[Buy Window Month Start], "(Set Type not found)")</f>
        <v/>
      </c>
      <c r="K852" s="28">
        <f>tbl_MTG_Set[[#This Row],[Released On]]+tbl_MTG_Set[[#This Row],[Buy Window Month Start]]*365.25/12</f>
        <v/>
      </c>
      <c r="L852" s="19">
        <f>_xlfn.xlookup(tbl_MTG_Set[[#This Row],[Type Name]], tbl_MTG_Set_Type[Set Type], tbl_MTG_Set_Type[Buy Window Month End], "(Set Type not found)", 0, 1)</f>
        <v/>
      </c>
      <c r="M852" s="28">
        <f>tbl_MTG_Set[[#This Row],[Released On]]+tbl_MTG_Set[[#This Row],[Buy Window Month End]]*365.25/12</f>
        <v/>
      </c>
      <c r="N852" s="28">
        <f>AND(NOW()&gt;=tbl_MTG_Set[[#This Row],[Buy Window Start]], NOW()&lt;=tbl_MTG_Set[[#This Row],[Buy Window End]])</f>
        <v/>
      </c>
      <c r="O852" s="19">
        <f>_xlfn.xlookup(tbl_MTG_Set[[#This Row],[Type Name]], tbl_MTG_Set_Type[Set Type], tbl_MTG_Set_Type[Heavy Printing Window Month Start], "(Set Type not found)", 0, 1)</f>
        <v/>
      </c>
      <c r="P852" s="28">
        <f>tbl_MTG_Set[[#This Row],[Released On]]+tbl_MTG_Set[[#This Row],[Heavy Printing Window Month Start]]*365.25/12</f>
        <v/>
      </c>
      <c r="Q852" s="19">
        <f>_xlfn.xlookup(tbl_MTG_Set[[#This Row],[Type Name]], tbl_MTG_Set_Type[Set Type], tbl_MTG_Set_Type[Heavy Printing Window Month End], "(Set Type not found)", 0, 1)</f>
        <v/>
      </c>
      <c r="R852" s="28">
        <f>tbl_MTG_Set[[#This Row],[Released On]]+tbl_MTG_Set[[#This Row],[Heavy Printing Window Month End]]*365.25/12</f>
        <v/>
      </c>
      <c r="S852" s="28">
        <f>AND(NOW()&gt;=tbl_MTG_Set[[#This Row],[Heavy Printing Window Start]], NOW()&lt;=tbl_MTG_Set[[#This Row],[Heavy Printing Window End]])</f>
        <v/>
      </c>
      <c r="T852" s="19">
        <f>_xlfn.xlookup(tbl_MTG_Set[[#This Row],[Type Name]], tbl_MTG_Set_Type[Set Type], tbl_MTG_Set_Type[Sell Window Month Start], "(Set Type not found)", 0, 1)</f>
        <v/>
      </c>
      <c r="U852" s="28">
        <f>tbl_MTG_Set[[#This Row],[Released On]]+tbl_MTG_Set[[#This Row],[Sell Window Month Start]]*365.25/12</f>
        <v/>
      </c>
      <c r="V852" s="19">
        <f>_xlfn.xlookup(tbl_MTG_Set[[#This Row],[Type Name]], tbl_MTG_Set_Type[Set Type], tbl_MTG_Set_Type[Sell Window Month End], "(Set Type not found)", 0, 1)</f>
        <v/>
      </c>
      <c r="W852" s="28">
        <f>tbl_MTG_Set[[#This Row],[Released On]]+tbl_MTG_Set[[#This Row],[Sell Window Month End]]*365.25/12</f>
        <v/>
      </c>
      <c r="X852" s="28">
        <f>AND(NOW()&gt;=tbl_MTG_Set[[#This Row],[Sell Window Start]], NOW()&lt;=tbl_MTG_Set[[#This Row],[Sell Window End]])</f>
        <v/>
      </c>
      <c r="AG852" s="23" t="n"/>
      <c r="AH852" s="23" t="n"/>
      <c r="AJ852" s="23">
        <f t="array" ref="AJ852:AJ852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852" s="23">
        <f t="array" ref="AK852:AK852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852" s="24">
        <f>_xlfn.xlookup(tbl_MTG_Set[[#This Row],[Play Booster Box Product Id]], tbl_Product[Product Id], tbl_Product[Pack Size])</f>
        <v/>
      </c>
      <c r="AM852" s="23">
        <f>(tbl_MTG_Set[[#This Row],[Play Booster Box Cost]]+v_Item_Shipping_Cost_In)/tbl_MTG_Set[[#This Row],[Play Booster Box Size]]</f>
        <v/>
      </c>
      <c r="AN852" s="23" t="n"/>
      <c r="AO852" s="23" t="n"/>
      <c r="AP852" s="23" t="n"/>
      <c r="AQ852" s="23" t="n"/>
      <c r="AT852" s="23">
        <f>tbl_MTG_Set[[#This Row],[Play Booster Sell Price CardMarket]]*tbl_MTG_Set[[#This Row],[Play Booster Expected Market Value]]/tbl_MTG_Set[[#This Row],[Play Boost Sealed Market Value]]</f>
        <v/>
      </c>
    </row>
    <row r="853" ht="15" customHeight="1" s="20">
      <c r="A853" s="19" t="n">
        <v>344</v>
      </c>
      <c r="B853" s="19" t="inlineStr">
        <is>
          <t>Strixhaven: School of Mages Tokens TSTX</t>
        </is>
      </c>
      <c r="C853" s="19" t="n">
        <v>9</v>
      </c>
      <c r="D853" s="28" t="n">
        <v>44309</v>
      </c>
      <c r="E853" s="19" t="inlineStr">
        <is>
          <t>Standard Expansion</t>
        </is>
      </c>
      <c r="F853" s="19" t="inlineStr">
        <is>
          <t>en es fr de it pt ja ko ru 汉语 漢語</t>
        </is>
      </c>
      <c r="G853" s="19" t="n">
        <v>634</v>
      </c>
      <c r="H853" s="19">
        <f>MONTH(NOW())+12*YEAR(NOW())-MONTH(tbl_MTG_Set[[#This Row],[Released On]])-12*YEAR(tbl_MTG_Set[[#This Row],[Released On]])</f>
        <v/>
      </c>
      <c r="I853" s="19">
        <f>_xlfn.xlookup(tbl_MTG_Set[[#This Row],[Type Name]], tbl_MTG_Set_Type[Set Type], tbl_MTG_Set_Type[Index], "(Set Type not found)")</f>
        <v/>
      </c>
      <c r="J853" s="19">
        <f>_xlfn.xlookup(tbl_MTG_Set[[#This Row],[Type Name]], tbl_MTG_Set_Type[Set Type], tbl_MTG_Set_Type[Buy Window Month Start], "(Set Type not found)")</f>
        <v/>
      </c>
      <c r="K853" s="28">
        <f>tbl_MTG_Set[[#This Row],[Released On]]+tbl_MTG_Set[[#This Row],[Buy Window Month Start]]*365.25/12</f>
        <v/>
      </c>
      <c r="L853" s="19">
        <f>_xlfn.xlookup(tbl_MTG_Set[[#This Row],[Type Name]], tbl_MTG_Set_Type[Set Type], tbl_MTG_Set_Type[Buy Window Month End], "(Set Type not found)", 0, 1)</f>
        <v/>
      </c>
      <c r="M853" s="28">
        <f>tbl_MTG_Set[[#This Row],[Released On]]+tbl_MTG_Set[[#This Row],[Buy Window Month End]]*365.25/12</f>
        <v/>
      </c>
      <c r="N853" s="28">
        <f>AND(NOW()&gt;=tbl_MTG_Set[[#This Row],[Buy Window Start]], NOW()&lt;=tbl_MTG_Set[[#This Row],[Buy Window End]])</f>
        <v/>
      </c>
      <c r="O853" s="19">
        <f>_xlfn.xlookup(tbl_MTG_Set[[#This Row],[Type Name]], tbl_MTG_Set_Type[Set Type], tbl_MTG_Set_Type[Heavy Printing Window Month Start], "(Set Type not found)", 0, 1)</f>
        <v/>
      </c>
      <c r="P853" s="28">
        <f>tbl_MTG_Set[[#This Row],[Released On]]+tbl_MTG_Set[[#This Row],[Heavy Printing Window Month Start]]*365.25/12</f>
        <v/>
      </c>
      <c r="Q853" s="19">
        <f>_xlfn.xlookup(tbl_MTG_Set[[#This Row],[Type Name]], tbl_MTG_Set_Type[Set Type], tbl_MTG_Set_Type[Heavy Printing Window Month End], "(Set Type not found)", 0, 1)</f>
        <v/>
      </c>
      <c r="R853" s="28">
        <f>tbl_MTG_Set[[#This Row],[Released On]]+tbl_MTG_Set[[#This Row],[Heavy Printing Window Month End]]*365.25/12</f>
        <v/>
      </c>
      <c r="S853" s="28">
        <f>AND(NOW()&gt;=tbl_MTG_Set[[#This Row],[Heavy Printing Window Start]], NOW()&lt;=tbl_MTG_Set[[#This Row],[Heavy Printing Window End]])</f>
        <v/>
      </c>
      <c r="T853" s="19">
        <f>_xlfn.xlookup(tbl_MTG_Set[[#This Row],[Type Name]], tbl_MTG_Set_Type[Set Type], tbl_MTG_Set_Type[Sell Window Month Start], "(Set Type not found)", 0, 1)</f>
        <v/>
      </c>
      <c r="U853" s="28">
        <f>tbl_MTG_Set[[#This Row],[Released On]]+tbl_MTG_Set[[#This Row],[Sell Window Month Start]]*365.25/12</f>
        <v/>
      </c>
      <c r="V853" s="19">
        <f>_xlfn.xlookup(tbl_MTG_Set[[#This Row],[Type Name]], tbl_MTG_Set_Type[Set Type], tbl_MTG_Set_Type[Sell Window Month End], "(Set Type not found)", 0, 1)</f>
        <v/>
      </c>
      <c r="W853" s="28">
        <f>tbl_MTG_Set[[#This Row],[Released On]]+tbl_MTG_Set[[#This Row],[Sell Window Month End]]*365.25/12</f>
        <v/>
      </c>
      <c r="X853" s="28">
        <f>AND(NOW()&gt;=tbl_MTG_Set[[#This Row],[Sell Window Start]], NOW()&lt;=tbl_MTG_Set[[#This Row],[Sell Window End]])</f>
        <v/>
      </c>
      <c r="AG853" s="23" t="n"/>
      <c r="AH853" s="23" t="n"/>
      <c r="AJ853" s="23">
        <f t="array" ref="AJ853:AJ853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853" s="23">
        <f t="array" ref="AK853:AK853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853" s="24">
        <f>_xlfn.xlookup(tbl_MTG_Set[[#This Row],[Play Booster Box Product Id]], tbl_Product[Product Id], tbl_Product[Pack Size])</f>
        <v/>
      </c>
      <c r="AM853" s="23">
        <f>(tbl_MTG_Set[[#This Row],[Play Booster Box Cost]]+v_Item_Shipping_Cost_In)/tbl_MTG_Set[[#This Row],[Play Booster Box Size]]</f>
        <v/>
      </c>
      <c r="AN853" s="23" t="n"/>
      <c r="AO853" s="23" t="n"/>
      <c r="AP853" s="23" t="n"/>
      <c r="AQ853" s="23" t="n"/>
      <c r="AT853" s="23">
        <f>tbl_MTG_Set[[#This Row],[Play Booster Sell Price CardMarket]]*tbl_MTG_Set[[#This Row],[Play Booster Expected Market Value]]/tbl_MTG_Set[[#This Row],[Play Boost Sealed Market Value]]</f>
        <v/>
      </c>
    </row>
    <row r="854" ht="15" customHeight="1" s="20">
      <c r="A854" s="19" t="n">
        <v>975</v>
      </c>
      <c r="B854" s="19" t="inlineStr">
        <is>
          <t>Stronghold Promos PSTH</t>
        </is>
      </c>
      <c r="C854" s="19" t="n">
        <v>1</v>
      </c>
      <c r="D854" s="28" t="n">
        <v>35856</v>
      </c>
      <c r="F854" s="19" t="inlineStr">
        <is>
          <t>en es fr de it pt ja ko ru 汉语 漢語</t>
        </is>
      </c>
      <c r="G854" s="19" t="n">
        <v>1896</v>
      </c>
      <c r="H854" s="19">
        <f>MONTH(NOW())+12*YEAR(NOW())-MONTH(tbl_MTG_Set[[#This Row],[Released On]])-12*YEAR(tbl_MTG_Set[[#This Row],[Released On]])</f>
        <v/>
      </c>
      <c r="I854" s="19">
        <f>_xlfn.xlookup(tbl_MTG_Set[[#This Row],[Type Name]], tbl_MTG_Set_Type[Set Type], tbl_MTG_Set_Type[Index], "(Set Type not found)")</f>
        <v/>
      </c>
      <c r="J854" s="19">
        <f>_xlfn.xlookup(tbl_MTG_Set[[#This Row],[Type Name]], tbl_MTG_Set_Type[Set Type], tbl_MTG_Set_Type[Buy Window Month Start], "(Set Type not found)")</f>
        <v/>
      </c>
      <c r="K854" s="28">
        <f>tbl_MTG_Set[[#This Row],[Released On]]+tbl_MTG_Set[[#This Row],[Buy Window Month Start]]*365.25/12</f>
        <v/>
      </c>
      <c r="L854" s="19">
        <f>_xlfn.xlookup(tbl_MTG_Set[[#This Row],[Type Name]], tbl_MTG_Set_Type[Set Type], tbl_MTG_Set_Type[Buy Window Month End], "(Set Type not found)", 0, 1)</f>
        <v/>
      </c>
      <c r="M854" s="28">
        <f>tbl_MTG_Set[[#This Row],[Released On]]+tbl_MTG_Set[[#This Row],[Buy Window Month End]]*365.25/12</f>
        <v/>
      </c>
      <c r="N854" s="28">
        <f>AND(NOW()&gt;=tbl_MTG_Set[[#This Row],[Buy Window Start]], NOW()&lt;=tbl_MTG_Set[[#This Row],[Buy Window End]])</f>
        <v/>
      </c>
      <c r="O854" s="19">
        <f>_xlfn.xlookup(tbl_MTG_Set[[#This Row],[Type Name]], tbl_MTG_Set_Type[Set Type], tbl_MTG_Set_Type[Heavy Printing Window Month Start], "(Set Type not found)", 0, 1)</f>
        <v/>
      </c>
      <c r="P854" s="28">
        <f>tbl_MTG_Set[[#This Row],[Released On]]+tbl_MTG_Set[[#This Row],[Heavy Printing Window Month Start]]*365.25/12</f>
        <v/>
      </c>
      <c r="Q854" s="19">
        <f>_xlfn.xlookup(tbl_MTG_Set[[#This Row],[Type Name]], tbl_MTG_Set_Type[Set Type], tbl_MTG_Set_Type[Heavy Printing Window Month End], "(Set Type not found)", 0, 1)</f>
        <v/>
      </c>
      <c r="R854" s="28">
        <f>tbl_MTG_Set[[#This Row],[Released On]]+tbl_MTG_Set[[#This Row],[Heavy Printing Window Month End]]*365.25/12</f>
        <v/>
      </c>
      <c r="S854" s="28">
        <f>AND(NOW()&gt;=tbl_MTG_Set[[#This Row],[Heavy Printing Window Start]], NOW()&lt;=tbl_MTG_Set[[#This Row],[Heavy Printing Window End]])</f>
        <v/>
      </c>
      <c r="T854" s="19">
        <f>_xlfn.xlookup(tbl_MTG_Set[[#This Row],[Type Name]], tbl_MTG_Set_Type[Set Type], tbl_MTG_Set_Type[Sell Window Month Start], "(Set Type not found)", 0, 1)</f>
        <v/>
      </c>
      <c r="U854" s="28">
        <f>tbl_MTG_Set[[#This Row],[Released On]]+tbl_MTG_Set[[#This Row],[Sell Window Month Start]]*365.25/12</f>
        <v/>
      </c>
      <c r="V854" s="19">
        <f>_xlfn.xlookup(tbl_MTG_Set[[#This Row],[Type Name]], tbl_MTG_Set_Type[Set Type], tbl_MTG_Set_Type[Sell Window Month End], "(Set Type not found)", 0, 1)</f>
        <v/>
      </c>
      <c r="W854" s="28">
        <f>tbl_MTG_Set[[#This Row],[Released On]]+tbl_MTG_Set[[#This Row],[Sell Window Month End]]*365.25/12</f>
        <v/>
      </c>
      <c r="X854" s="28">
        <f>AND(NOW()&gt;=tbl_MTG_Set[[#This Row],[Sell Window Start]], NOW()&lt;=tbl_MTG_Set[[#This Row],[Sell Window End]])</f>
        <v/>
      </c>
      <c r="AG854" s="23" t="n"/>
      <c r="AH854" s="23" t="n"/>
      <c r="AJ854" s="23">
        <f t="array" ref="AJ854:AJ854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854" s="23">
        <f t="array" ref="AK854:AK854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854" s="24">
        <f>_xlfn.xlookup(tbl_MTG_Set[[#This Row],[Play Booster Box Product Id]], tbl_Product[Product Id], tbl_Product[Pack Size])</f>
        <v/>
      </c>
      <c r="AM854" s="23">
        <f>(tbl_MTG_Set[[#This Row],[Play Booster Box Cost]]+v_Item_Shipping_Cost_In)/tbl_MTG_Set[[#This Row],[Play Booster Box Size]]</f>
        <v/>
      </c>
      <c r="AN854" s="23" t="n"/>
      <c r="AO854" s="23" t="n"/>
      <c r="AP854" s="23" t="n"/>
      <c r="AQ854" s="23" t="n"/>
      <c r="AT854" s="23">
        <f>tbl_MTG_Set[[#This Row],[Play Booster Sell Price CardMarket]]*tbl_MTG_Set[[#This Row],[Play Booster Expected Market Value]]/tbl_MTG_Set[[#This Row],[Play Boost Sealed Market Value]]</f>
        <v/>
      </c>
    </row>
    <row r="855" ht="15" customHeight="1" s="20">
      <c r="A855" s="19" t="n">
        <v>974</v>
      </c>
      <c r="B855" s="19" t="inlineStr">
        <is>
          <t>Stronghold STH</t>
        </is>
      </c>
      <c r="C855" s="19" t="n">
        <v>143</v>
      </c>
      <c r="D855" s="28" t="n">
        <v>35856</v>
      </c>
      <c r="F855" s="19" t="inlineStr">
        <is>
          <t>en es fr de it pt ja ko ru 汉语 漢語</t>
        </is>
      </c>
      <c r="G855" s="19" t="n">
        <v>1894</v>
      </c>
      <c r="H855" s="19">
        <f>MONTH(NOW())+12*YEAR(NOW())-MONTH(tbl_MTG_Set[[#This Row],[Released On]])-12*YEAR(tbl_MTG_Set[[#This Row],[Released On]])</f>
        <v/>
      </c>
      <c r="I855" s="19">
        <f>_xlfn.xlookup(tbl_MTG_Set[[#This Row],[Type Name]], tbl_MTG_Set_Type[Set Type], tbl_MTG_Set_Type[Index], "(Set Type not found)")</f>
        <v/>
      </c>
      <c r="J855" s="19">
        <f>_xlfn.xlookup(tbl_MTG_Set[[#This Row],[Type Name]], tbl_MTG_Set_Type[Set Type], tbl_MTG_Set_Type[Buy Window Month Start], "(Set Type not found)")</f>
        <v/>
      </c>
      <c r="K855" s="28">
        <f>tbl_MTG_Set[[#This Row],[Released On]]+tbl_MTG_Set[[#This Row],[Buy Window Month Start]]*365.25/12</f>
        <v/>
      </c>
      <c r="L855" s="19">
        <f>_xlfn.xlookup(tbl_MTG_Set[[#This Row],[Type Name]], tbl_MTG_Set_Type[Set Type], tbl_MTG_Set_Type[Buy Window Month End], "(Set Type not found)", 0, 1)</f>
        <v/>
      </c>
      <c r="M855" s="28">
        <f>tbl_MTG_Set[[#This Row],[Released On]]+tbl_MTG_Set[[#This Row],[Buy Window Month End]]*365.25/12</f>
        <v/>
      </c>
      <c r="N855" s="28">
        <f>AND(NOW()&gt;=tbl_MTG_Set[[#This Row],[Buy Window Start]], NOW()&lt;=tbl_MTG_Set[[#This Row],[Buy Window End]])</f>
        <v/>
      </c>
      <c r="O855" s="19">
        <f>_xlfn.xlookup(tbl_MTG_Set[[#This Row],[Type Name]], tbl_MTG_Set_Type[Set Type], tbl_MTG_Set_Type[Heavy Printing Window Month Start], "(Set Type not found)", 0, 1)</f>
        <v/>
      </c>
      <c r="P855" s="28">
        <f>tbl_MTG_Set[[#This Row],[Released On]]+tbl_MTG_Set[[#This Row],[Heavy Printing Window Month Start]]*365.25/12</f>
        <v/>
      </c>
      <c r="Q855" s="19">
        <f>_xlfn.xlookup(tbl_MTG_Set[[#This Row],[Type Name]], tbl_MTG_Set_Type[Set Type], tbl_MTG_Set_Type[Heavy Printing Window Month End], "(Set Type not found)", 0, 1)</f>
        <v/>
      </c>
      <c r="R855" s="28">
        <f>tbl_MTG_Set[[#This Row],[Released On]]+tbl_MTG_Set[[#This Row],[Heavy Printing Window Month End]]*365.25/12</f>
        <v/>
      </c>
      <c r="S855" s="28">
        <f>AND(NOW()&gt;=tbl_MTG_Set[[#This Row],[Heavy Printing Window Start]], NOW()&lt;=tbl_MTG_Set[[#This Row],[Heavy Printing Window End]])</f>
        <v/>
      </c>
      <c r="T855" s="19">
        <f>_xlfn.xlookup(tbl_MTG_Set[[#This Row],[Type Name]], tbl_MTG_Set_Type[Set Type], tbl_MTG_Set_Type[Sell Window Month Start], "(Set Type not found)", 0, 1)</f>
        <v/>
      </c>
      <c r="U855" s="28">
        <f>tbl_MTG_Set[[#This Row],[Released On]]+tbl_MTG_Set[[#This Row],[Sell Window Month Start]]*365.25/12</f>
        <v/>
      </c>
      <c r="V855" s="19">
        <f>_xlfn.xlookup(tbl_MTG_Set[[#This Row],[Type Name]], tbl_MTG_Set_Type[Set Type], tbl_MTG_Set_Type[Sell Window Month End], "(Set Type not found)", 0, 1)</f>
        <v/>
      </c>
      <c r="W855" s="28">
        <f>tbl_MTG_Set[[#This Row],[Released On]]+tbl_MTG_Set[[#This Row],[Sell Window Month End]]*365.25/12</f>
        <v/>
      </c>
      <c r="X855" s="28">
        <f>AND(NOW()&gt;=tbl_MTG_Set[[#This Row],[Sell Window Start]], NOW()&lt;=tbl_MTG_Set[[#This Row],[Sell Window End]])</f>
        <v/>
      </c>
      <c r="AG855" s="23" t="n"/>
      <c r="AH855" s="23" t="n"/>
      <c r="AJ855" s="23">
        <f t="array" ref="AJ855:AJ855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855" s="23">
        <f t="array" ref="AK855:AK855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855" s="24">
        <f>_xlfn.xlookup(tbl_MTG_Set[[#This Row],[Play Booster Box Product Id]], tbl_Product[Product Id], tbl_Product[Pack Size])</f>
        <v/>
      </c>
      <c r="AM855" s="23">
        <f>(tbl_MTG_Set[[#This Row],[Play Booster Box Cost]]+v_Item_Shipping_Cost_In)/tbl_MTG_Set[[#This Row],[Play Booster Box Size]]</f>
        <v/>
      </c>
      <c r="AN855" s="23" t="n"/>
      <c r="AO855" s="23" t="n"/>
      <c r="AP855" s="23" t="n"/>
      <c r="AQ855" s="23" t="n"/>
      <c r="AT855" s="23">
        <f>tbl_MTG_Set[[#This Row],[Play Booster Sell Price CardMarket]]*tbl_MTG_Set[[#This Row],[Play Booster Expected Market Value]]/tbl_MTG_Set[[#This Row],[Play Boost Sealed Market Value]]</f>
        <v/>
      </c>
    </row>
    <row r="856" ht="15" customHeight="1" s="20">
      <c r="A856" s="19" t="n">
        <v>1012</v>
      </c>
      <c r="B856" s="19" t="inlineStr">
        <is>
          <t>Summer Magic / Edgar SUM</t>
        </is>
      </c>
      <c r="C856" s="19" t="n">
        <v>306</v>
      </c>
      <c r="D856" s="28" t="n">
        <v>34506</v>
      </c>
      <c r="F856" s="19" t="inlineStr">
        <is>
          <t>en es fr de it pt ja ko ru 汉语 漢語</t>
        </is>
      </c>
      <c r="G856" s="19" t="n">
        <v>1970</v>
      </c>
      <c r="H856" s="19">
        <f>MONTH(NOW())+12*YEAR(NOW())-MONTH(tbl_MTG_Set[[#This Row],[Released On]])-12*YEAR(tbl_MTG_Set[[#This Row],[Released On]])</f>
        <v/>
      </c>
      <c r="I856" s="19">
        <f>_xlfn.xlookup(tbl_MTG_Set[[#This Row],[Type Name]], tbl_MTG_Set_Type[Set Type], tbl_MTG_Set_Type[Index], "(Set Type not found)")</f>
        <v/>
      </c>
      <c r="J856" s="19">
        <f>_xlfn.xlookup(tbl_MTG_Set[[#This Row],[Type Name]], tbl_MTG_Set_Type[Set Type], tbl_MTG_Set_Type[Buy Window Month Start], "(Set Type not found)")</f>
        <v/>
      </c>
      <c r="K856" s="28">
        <f>tbl_MTG_Set[[#This Row],[Released On]]+tbl_MTG_Set[[#This Row],[Buy Window Month Start]]*365.25/12</f>
        <v/>
      </c>
      <c r="L856" s="19">
        <f>_xlfn.xlookup(tbl_MTG_Set[[#This Row],[Type Name]], tbl_MTG_Set_Type[Set Type], tbl_MTG_Set_Type[Buy Window Month End], "(Set Type not found)", 0, 1)</f>
        <v/>
      </c>
      <c r="M856" s="28">
        <f>tbl_MTG_Set[[#This Row],[Released On]]+tbl_MTG_Set[[#This Row],[Buy Window Month End]]*365.25/12</f>
        <v/>
      </c>
      <c r="N856" s="28">
        <f>AND(NOW()&gt;=tbl_MTG_Set[[#This Row],[Buy Window Start]], NOW()&lt;=tbl_MTG_Set[[#This Row],[Buy Window End]])</f>
        <v/>
      </c>
      <c r="O856" s="19">
        <f>_xlfn.xlookup(tbl_MTG_Set[[#This Row],[Type Name]], tbl_MTG_Set_Type[Set Type], tbl_MTG_Set_Type[Heavy Printing Window Month Start], "(Set Type not found)", 0, 1)</f>
        <v/>
      </c>
      <c r="P856" s="28">
        <f>tbl_MTG_Set[[#This Row],[Released On]]+tbl_MTG_Set[[#This Row],[Heavy Printing Window Month Start]]*365.25/12</f>
        <v/>
      </c>
      <c r="Q856" s="19">
        <f>_xlfn.xlookup(tbl_MTG_Set[[#This Row],[Type Name]], tbl_MTG_Set_Type[Set Type], tbl_MTG_Set_Type[Heavy Printing Window Month End], "(Set Type not found)", 0, 1)</f>
        <v/>
      </c>
      <c r="R856" s="28">
        <f>tbl_MTG_Set[[#This Row],[Released On]]+tbl_MTG_Set[[#This Row],[Heavy Printing Window Month End]]*365.25/12</f>
        <v/>
      </c>
      <c r="S856" s="28">
        <f>AND(NOW()&gt;=tbl_MTG_Set[[#This Row],[Heavy Printing Window Start]], NOW()&lt;=tbl_MTG_Set[[#This Row],[Heavy Printing Window End]])</f>
        <v/>
      </c>
      <c r="T856" s="19">
        <f>_xlfn.xlookup(tbl_MTG_Set[[#This Row],[Type Name]], tbl_MTG_Set_Type[Set Type], tbl_MTG_Set_Type[Sell Window Month Start], "(Set Type not found)", 0, 1)</f>
        <v/>
      </c>
      <c r="U856" s="28">
        <f>tbl_MTG_Set[[#This Row],[Released On]]+tbl_MTG_Set[[#This Row],[Sell Window Month Start]]*365.25/12</f>
        <v/>
      </c>
      <c r="V856" s="19">
        <f>_xlfn.xlookup(tbl_MTG_Set[[#This Row],[Type Name]], tbl_MTG_Set_Type[Set Type], tbl_MTG_Set_Type[Sell Window Month End], "(Set Type not found)", 0, 1)</f>
        <v/>
      </c>
      <c r="W856" s="28">
        <f>tbl_MTG_Set[[#This Row],[Released On]]+tbl_MTG_Set[[#This Row],[Sell Window Month End]]*365.25/12</f>
        <v/>
      </c>
      <c r="X856" s="28">
        <f>AND(NOW()&gt;=tbl_MTG_Set[[#This Row],[Sell Window Start]], NOW()&lt;=tbl_MTG_Set[[#This Row],[Sell Window End]])</f>
        <v/>
      </c>
      <c r="AG856" s="23" t="n"/>
      <c r="AH856" s="23" t="n"/>
      <c r="AJ856" s="23">
        <f t="array" ref="AJ856:AJ856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856" s="23">
        <f t="array" ref="AK856:AK856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856" s="24">
        <f>_xlfn.xlookup(tbl_MTG_Set[[#This Row],[Play Booster Box Product Id]], tbl_Product[Product Id], tbl_Product[Pack Size])</f>
        <v/>
      </c>
      <c r="AM856" s="23">
        <f>(tbl_MTG_Set[[#This Row],[Play Booster Box Cost]]+v_Item_Shipping_Cost_In)/tbl_MTG_Set[[#This Row],[Play Booster Box Size]]</f>
        <v/>
      </c>
      <c r="AN856" s="23" t="n"/>
      <c r="AO856" s="23" t="n"/>
      <c r="AP856" s="23" t="n"/>
      <c r="AQ856" s="23" t="n"/>
      <c r="AT856" s="23">
        <f>tbl_MTG_Set[[#This Row],[Play Booster Sell Price CardMarket]]*tbl_MTG_Set[[#This Row],[Play Booster Expected Market Value]]/tbl_MTG_Set[[#This Row],[Play Boost Sealed Market Value]]</f>
        <v/>
      </c>
    </row>
    <row r="857" ht="15" customHeight="1" s="20">
      <c r="A857" s="19" t="n">
        <v>258</v>
      </c>
      <c r="B857" s="19" t="inlineStr">
        <is>
          <t>Summer Vacation Promos 2022 PSVC</t>
        </is>
      </c>
      <c r="C857" s="19" t="n">
        <v>3</v>
      </c>
      <c r="D857" s="28" t="n">
        <v>44774</v>
      </c>
      <c r="F857" s="19" t="inlineStr">
        <is>
          <t>en es fr de it pt ja ko ru 汉语 漢語</t>
        </is>
      </c>
      <c r="G857" s="19" t="n">
        <v>462</v>
      </c>
      <c r="H857" s="19">
        <f>MONTH(NOW())+12*YEAR(NOW())-MONTH(tbl_MTG_Set[[#This Row],[Released On]])-12*YEAR(tbl_MTG_Set[[#This Row],[Released On]])</f>
        <v/>
      </c>
      <c r="I857" s="19">
        <f>_xlfn.xlookup(tbl_MTG_Set[[#This Row],[Type Name]], tbl_MTG_Set_Type[Set Type], tbl_MTG_Set_Type[Index], "(Set Type not found)")</f>
        <v/>
      </c>
      <c r="J857" s="19">
        <f>_xlfn.xlookup(tbl_MTG_Set[[#This Row],[Type Name]], tbl_MTG_Set_Type[Set Type], tbl_MTG_Set_Type[Buy Window Month Start], "(Set Type not found)")</f>
        <v/>
      </c>
      <c r="K857" s="28">
        <f>tbl_MTG_Set[[#This Row],[Released On]]+tbl_MTG_Set[[#This Row],[Buy Window Month Start]]*365.25/12</f>
        <v/>
      </c>
      <c r="L857" s="19">
        <f>_xlfn.xlookup(tbl_MTG_Set[[#This Row],[Type Name]], tbl_MTG_Set_Type[Set Type], tbl_MTG_Set_Type[Buy Window Month End], "(Set Type not found)", 0, 1)</f>
        <v/>
      </c>
      <c r="M857" s="28">
        <f>tbl_MTG_Set[[#This Row],[Released On]]+tbl_MTG_Set[[#This Row],[Buy Window Month End]]*365.25/12</f>
        <v/>
      </c>
      <c r="N857" s="28">
        <f>AND(NOW()&gt;=tbl_MTG_Set[[#This Row],[Buy Window Start]], NOW()&lt;=tbl_MTG_Set[[#This Row],[Buy Window End]])</f>
        <v/>
      </c>
      <c r="O857" s="19">
        <f>_xlfn.xlookup(tbl_MTG_Set[[#This Row],[Type Name]], tbl_MTG_Set_Type[Set Type], tbl_MTG_Set_Type[Heavy Printing Window Month Start], "(Set Type not found)", 0, 1)</f>
        <v/>
      </c>
      <c r="P857" s="28">
        <f>tbl_MTG_Set[[#This Row],[Released On]]+tbl_MTG_Set[[#This Row],[Heavy Printing Window Month Start]]*365.25/12</f>
        <v/>
      </c>
      <c r="Q857" s="19">
        <f>_xlfn.xlookup(tbl_MTG_Set[[#This Row],[Type Name]], tbl_MTG_Set_Type[Set Type], tbl_MTG_Set_Type[Heavy Printing Window Month End], "(Set Type not found)", 0, 1)</f>
        <v/>
      </c>
      <c r="R857" s="28">
        <f>tbl_MTG_Set[[#This Row],[Released On]]+tbl_MTG_Set[[#This Row],[Heavy Printing Window Month End]]*365.25/12</f>
        <v/>
      </c>
      <c r="S857" s="28">
        <f>AND(NOW()&gt;=tbl_MTG_Set[[#This Row],[Heavy Printing Window Start]], NOW()&lt;=tbl_MTG_Set[[#This Row],[Heavy Printing Window End]])</f>
        <v/>
      </c>
      <c r="T857" s="19">
        <f>_xlfn.xlookup(tbl_MTG_Set[[#This Row],[Type Name]], tbl_MTG_Set_Type[Set Type], tbl_MTG_Set_Type[Sell Window Month Start], "(Set Type not found)", 0, 1)</f>
        <v/>
      </c>
      <c r="U857" s="28">
        <f>tbl_MTG_Set[[#This Row],[Released On]]+tbl_MTG_Set[[#This Row],[Sell Window Month Start]]*365.25/12</f>
        <v/>
      </c>
      <c r="V857" s="19">
        <f>_xlfn.xlookup(tbl_MTG_Set[[#This Row],[Type Name]], tbl_MTG_Set_Type[Set Type], tbl_MTG_Set_Type[Sell Window Month End], "(Set Type not found)", 0, 1)</f>
        <v/>
      </c>
      <c r="W857" s="28">
        <f>tbl_MTG_Set[[#This Row],[Released On]]+tbl_MTG_Set[[#This Row],[Sell Window Month End]]*365.25/12</f>
        <v/>
      </c>
      <c r="X857" s="28">
        <f>AND(NOW()&gt;=tbl_MTG_Set[[#This Row],[Sell Window Start]], NOW()&lt;=tbl_MTG_Set[[#This Row],[Sell Window End]])</f>
        <v/>
      </c>
      <c r="AG857" s="23" t="n"/>
      <c r="AH857" s="23" t="n"/>
      <c r="AJ857" s="23">
        <f t="array" ref="AJ857:AJ857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857" s="23">
        <f t="array" ref="AK857:AK857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857" s="24">
        <f>_xlfn.xlookup(tbl_MTG_Set[[#This Row],[Play Booster Box Product Id]], tbl_Product[Product Id], tbl_Product[Pack Size])</f>
        <v/>
      </c>
      <c r="AM857" s="23">
        <f>(tbl_MTG_Set[[#This Row],[Play Booster Box Cost]]+v_Item_Shipping_Cost_In)/tbl_MTG_Set[[#This Row],[Play Booster Box Size]]</f>
        <v/>
      </c>
      <c r="AN857" s="23" t="n"/>
      <c r="AO857" s="23" t="n"/>
      <c r="AP857" s="23" t="n"/>
      <c r="AQ857" s="23" t="n"/>
      <c r="AT857" s="23">
        <f>tbl_MTG_Set[[#This Row],[Play Booster Sell Price CardMarket]]*tbl_MTG_Set[[#This Row],[Play Booster Expected Market Value]]/tbl_MTG_Set[[#This Row],[Play Boost Sealed Market Value]]</f>
        <v/>
      </c>
    </row>
    <row r="858" ht="15" customHeight="1" s="20">
      <c r="A858" s="19" t="n">
        <v>177</v>
      </c>
      <c r="B858" s="19" t="inlineStr">
        <is>
          <t>Tales of Middle-earth Art Series ALTR</t>
        </is>
      </c>
      <c r="C858" s="19" t="n">
        <v>81</v>
      </c>
      <c r="D858" s="28" t="n">
        <v>45100</v>
      </c>
      <c r="E858" s="19" t="inlineStr">
        <is>
          <t>Universes Beyond</t>
        </is>
      </c>
      <c r="F858" s="19" t="inlineStr">
        <is>
          <t>en es fr de it pt ja ko ru 汉语 漢語</t>
        </is>
      </c>
      <c r="G858" s="19" t="n">
        <v>300</v>
      </c>
      <c r="H858" s="19">
        <f>MONTH(NOW())+12*YEAR(NOW())-MONTH(tbl_MTG_Set[[#This Row],[Released On]])-12*YEAR(tbl_MTG_Set[[#This Row],[Released On]])</f>
        <v/>
      </c>
      <c r="I858" s="19">
        <f>_xlfn.xlookup(tbl_MTG_Set[[#This Row],[Type Name]], tbl_MTG_Set_Type[Set Type], tbl_MTG_Set_Type[Index], "(Set Type not found)")</f>
        <v/>
      </c>
      <c r="J858" s="19">
        <f>_xlfn.xlookup(tbl_MTG_Set[[#This Row],[Type Name]], tbl_MTG_Set_Type[Set Type], tbl_MTG_Set_Type[Buy Window Month Start], "(Set Type not found)")</f>
        <v/>
      </c>
      <c r="K858" s="28">
        <f>tbl_MTG_Set[[#This Row],[Released On]]+tbl_MTG_Set[[#This Row],[Buy Window Month Start]]*365.25/12</f>
        <v/>
      </c>
      <c r="L858" s="19">
        <f>_xlfn.xlookup(tbl_MTG_Set[[#This Row],[Type Name]], tbl_MTG_Set_Type[Set Type], tbl_MTG_Set_Type[Buy Window Month End], "(Set Type not found)", 0, 1)</f>
        <v/>
      </c>
      <c r="M858" s="28">
        <f>tbl_MTG_Set[[#This Row],[Released On]]+tbl_MTG_Set[[#This Row],[Buy Window Month End]]*365.25/12</f>
        <v/>
      </c>
      <c r="N858" s="28">
        <f>AND(NOW()&gt;=tbl_MTG_Set[[#This Row],[Buy Window Start]], NOW()&lt;=tbl_MTG_Set[[#This Row],[Buy Window End]])</f>
        <v/>
      </c>
      <c r="O858" s="19">
        <f>_xlfn.xlookup(tbl_MTG_Set[[#This Row],[Type Name]], tbl_MTG_Set_Type[Set Type], tbl_MTG_Set_Type[Heavy Printing Window Month Start], "(Set Type not found)", 0, 1)</f>
        <v/>
      </c>
      <c r="P858" s="28">
        <f>tbl_MTG_Set[[#This Row],[Released On]]+tbl_MTG_Set[[#This Row],[Heavy Printing Window Month Start]]*365.25/12</f>
        <v/>
      </c>
      <c r="Q858" s="19">
        <f>_xlfn.xlookup(tbl_MTG_Set[[#This Row],[Type Name]], tbl_MTG_Set_Type[Set Type], tbl_MTG_Set_Type[Heavy Printing Window Month End], "(Set Type not found)", 0, 1)</f>
        <v/>
      </c>
      <c r="R858" s="28">
        <f>tbl_MTG_Set[[#This Row],[Released On]]+tbl_MTG_Set[[#This Row],[Heavy Printing Window Month End]]*365.25/12</f>
        <v/>
      </c>
      <c r="S858" s="28">
        <f>AND(NOW()&gt;=tbl_MTG_Set[[#This Row],[Heavy Printing Window Start]], NOW()&lt;=tbl_MTG_Set[[#This Row],[Heavy Printing Window End]])</f>
        <v/>
      </c>
      <c r="T858" s="19">
        <f>_xlfn.xlookup(tbl_MTG_Set[[#This Row],[Type Name]], tbl_MTG_Set_Type[Set Type], tbl_MTG_Set_Type[Sell Window Month Start], "(Set Type not found)", 0, 1)</f>
        <v/>
      </c>
      <c r="U858" s="28">
        <f>tbl_MTG_Set[[#This Row],[Released On]]+tbl_MTG_Set[[#This Row],[Sell Window Month Start]]*365.25/12</f>
        <v/>
      </c>
      <c r="V858" s="19">
        <f>_xlfn.xlookup(tbl_MTG_Set[[#This Row],[Type Name]], tbl_MTG_Set_Type[Set Type], tbl_MTG_Set_Type[Sell Window Month End], "(Set Type not found)", 0, 1)</f>
        <v/>
      </c>
      <c r="W858" s="28">
        <f>tbl_MTG_Set[[#This Row],[Released On]]+tbl_MTG_Set[[#This Row],[Sell Window Month End]]*365.25/12</f>
        <v/>
      </c>
      <c r="X858" s="28">
        <f>AND(NOW()&gt;=tbl_MTG_Set[[#This Row],[Sell Window Start]], NOW()&lt;=tbl_MTG_Set[[#This Row],[Sell Window End]])</f>
        <v/>
      </c>
      <c r="AG858" s="23" t="n"/>
      <c r="AH858" s="23" t="n"/>
      <c r="AJ858" s="23">
        <f t="array" ref="AJ858:AJ858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858" s="23">
        <f t="array" ref="AK858:AK858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858" s="24">
        <f>_xlfn.xlookup(tbl_MTG_Set[[#This Row],[Play Booster Box Product Id]], tbl_Product[Product Id], tbl_Product[Pack Size])</f>
        <v/>
      </c>
      <c r="AM858" s="23">
        <f>(tbl_MTG_Set[[#This Row],[Play Booster Box Cost]]+v_Item_Shipping_Cost_In)/tbl_MTG_Set[[#This Row],[Play Booster Box Size]]</f>
        <v/>
      </c>
      <c r="AN858" s="23" t="n"/>
      <c r="AO858" s="23" t="n"/>
      <c r="AP858" s="23" t="n"/>
      <c r="AQ858" s="23" t="n"/>
      <c r="AT858" s="23">
        <f>tbl_MTG_Set[[#This Row],[Play Booster Sell Price CardMarket]]*tbl_MTG_Set[[#This Row],[Play Booster Expected Market Value]]/tbl_MTG_Set[[#This Row],[Play Boost Sealed Market Value]]</f>
        <v/>
      </c>
    </row>
    <row r="859" ht="15" customHeight="1" s="20">
      <c r="A859" s="19" t="n">
        <v>174</v>
      </c>
      <c r="B859" s="19" t="inlineStr">
        <is>
          <t>Tales of Middle-earth Commander LTC</t>
        </is>
      </c>
      <c r="C859" s="19" t="n">
        <v>591</v>
      </c>
      <c r="D859" s="28" t="n">
        <v>45100</v>
      </c>
      <c r="E859" s="19" t="inlineStr">
        <is>
          <t>Commander</t>
        </is>
      </c>
      <c r="F859" s="19" t="inlineStr">
        <is>
          <t>en es fr de it pt ja ko ru 汉语 漢語</t>
        </is>
      </c>
      <c r="G859" s="19" t="n">
        <v>294</v>
      </c>
      <c r="H859" s="19">
        <f>MONTH(NOW())+12*YEAR(NOW())-MONTH(tbl_MTG_Set[[#This Row],[Released On]])-12*YEAR(tbl_MTG_Set[[#This Row],[Released On]])</f>
        <v/>
      </c>
      <c r="I859" s="19">
        <f>_xlfn.xlookup(tbl_MTG_Set[[#This Row],[Type Name]], tbl_MTG_Set_Type[Set Type], tbl_MTG_Set_Type[Index], "(Set Type not found)")</f>
        <v/>
      </c>
      <c r="J859" s="19">
        <f>_xlfn.xlookup(tbl_MTG_Set[[#This Row],[Type Name]], tbl_MTG_Set_Type[Set Type], tbl_MTG_Set_Type[Buy Window Month Start], "(Set Type not found)")</f>
        <v/>
      </c>
      <c r="K859" s="28">
        <f>tbl_MTG_Set[[#This Row],[Released On]]+tbl_MTG_Set[[#This Row],[Buy Window Month Start]]*365.25/12</f>
        <v/>
      </c>
      <c r="L859" s="19">
        <f>_xlfn.xlookup(tbl_MTG_Set[[#This Row],[Type Name]], tbl_MTG_Set_Type[Set Type], tbl_MTG_Set_Type[Buy Window Month End], "(Set Type not found)", 0, 1)</f>
        <v/>
      </c>
      <c r="M859" s="28">
        <f>tbl_MTG_Set[[#This Row],[Released On]]+tbl_MTG_Set[[#This Row],[Buy Window Month End]]*365.25/12</f>
        <v/>
      </c>
      <c r="N859" s="28">
        <f>AND(NOW()&gt;=tbl_MTG_Set[[#This Row],[Buy Window Start]], NOW()&lt;=tbl_MTG_Set[[#This Row],[Buy Window End]])</f>
        <v/>
      </c>
      <c r="O859" s="19">
        <f>_xlfn.xlookup(tbl_MTG_Set[[#This Row],[Type Name]], tbl_MTG_Set_Type[Set Type], tbl_MTG_Set_Type[Heavy Printing Window Month Start], "(Set Type not found)", 0, 1)</f>
        <v/>
      </c>
      <c r="P859" s="28">
        <f>tbl_MTG_Set[[#This Row],[Released On]]+tbl_MTG_Set[[#This Row],[Heavy Printing Window Month Start]]*365.25/12</f>
        <v/>
      </c>
      <c r="Q859" s="19">
        <f>_xlfn.xlookup(tbl_MTG_Set[[#This Row],[Type Name]], tbl_MTG_Set_Type[Set Type], tbl_MTG_Set_Type[Heavy Printing Window Month End], "(Set Type not found)", 0, 1)</f>
        <v/>
      </c>
      <c r="R859" s="28">
        <f>tbl_MTG_Set[[#This Row],[Released On]]+tbl_MTG_Set[[#This Row],[Heavy Printing Window Month End]]*365.25/12</f>
        <v/>
      </c>
      <c r="S859" s="28">
        <f>AND(NOW()&gt;=tbl_MTG_Set[[#This Row],[Heavy Printing Window Start]], NOW()&lt;=tbl_MTG_Set[[#This Row],[Heavy Printing Window End]])</f>
        <v/>
      </c>
      <c r="T859" s="19">
        <f>_xlfn.xlookup(tbl_MTG_Set[[#This Row],[Type Name]], tbl_MTG_Set_Type[Set Type], tbl_MTG_Set_Type[Sell Window Month Start], "(Set Type not found)", 0, 1)</f>
        <v/>
      </c>
      <c r="U859" s="28">
        <f>tbl_MTG_Set[[#This Row],[Released On]]+tbl_MTG_Set[[#This Row],[Sell Window Month Start]]*365.25/12</f>
        <v/>
      </c>
      <c r="V859" s="19">
        <f>_xlfn.xlookup(tbl_MTG_Set[[#This Row],[Type Name]], tbl_MTG_Set_Type[Set Type], tbl_MTG_Set_Type[Sell Window Month End], "(Set Type not found)", 0, 1)</f>
        <v/>
      </c>
      <c r="W859" s="28">
        <f>tbl_MTG_Set[[#This Row],[Released On]]+tbl_MTG_Set[[#This Row],[Sell Window Month End]]*365.25/12</f>
        <v/>
      </c>
      <c r="X859" s="28">
        <f>AND(NOW()&gt;=tbl_MTG_Set[[#This Row],[Sell Window Start]], NOW()&lt;=tbl_MTG_Set[[#This Row],[Sell Window End]])</f>
        <v/>
      </c>
      <c r="AG859" s="23" t="n"/>
      <c r="AH859" s="23" t="n"/>
      <c r="AJ859" s="23">
        <f t="array" ref="AJ859:AJ859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859" s="23">
        <f t="array" ref="AK859:AK859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859" s="24">
        <f>_xlfn.xlookup(tbl_MTG_Set[[#This Row],[Play Booster Box Product Id]], tbl_Product[Product Id], tbl_Product[Pack Size])</f>
        <v/>
      </c>
      <c r="AM859" s="23">
        <f>(tbl_MTG_Set[[#This Row],[Play Booster Box Cost]]+v_Item_Shipping_Cost_In)/tbl_MTG_Set[[#This Row],[Play Booster Box Size]]</f>
        <v/>
      </c>
      <c r="AN859" s="23" t="n"/>
      <c r="AO859" s="23" t="n"/>
      <c r="AP859" s="23" t="n"/>
      <c r="AQ859" s="23" t="n"/>
      <c r="AT859" s="23">
        <f>tbl_MTG_Set[[#This Row],[Play Booster Sell Price CardMarket]]*tbl_MTG_Set[[#This Row],[Play Booster Expected Market Value]]/tbl_MTG_Set[[#This Row],[Play Boost Sealed Market Value]]</f>
        <v/>
      </c>
    </row>
    <row r="860" ht="15" customHeight="1" s="20">
      <c r="A860" s="19" t="n">
        <v>175</v>
      </c>
      <c r="B860" s="19" t="inlineStr">
        <is>
          <t>Tales of Middle-earth Commander Tokens TLTC</t>
        </is>
      </c>
      <c r="C860" s="19" t="n">
        <v>15</v>
      </c>
      <c r="D860" s="28" t="n">
        <v>45100</v>
      </c>
      <c r="E860" s="19" t="inlineStr">
        <is>
          <t>Commander</t>
        </is>
      </c>
      <c r="F860" s="19" t="inlineStr">
        <is>
          <t>en es fr de it pt ja ko ru 汉语 漢語</t>
        </is>
      </c>
      <c r="G860" s="19" t="n">
        <v>296</v>
      </c>
      <c r="H860" s="19">
        <f>MONTH(NOW())+12*YEAR(NOW())-MONTH(tbl_MTG_Set[[#This Row],[Released On]])-12*YEAR(tbl_MTG_Set[[#This Row],[Released On]])</f>
        <v/>
      </c>
      <c r="I860" s="19">
        <f>_xlfn.xlookup(tbl_MTG_Set[[#This Row],[Type Name]], tbl_MTG_Set_Type[Set Type], tbl_MTG_Set_Type[Index], "(Set Type not found)")</f>
        <v/>
      </c>
      <c r="J860" s="19">
        <f>_xlfn.xlookup(tbl_MTG_Set[[#This Row],[Type Name]], tbl_MTG_Set_Type[Set Type], tbl_MTG_Set_Type[Buy Window Month Start], "(Set Type not found)")</f>
        <v/>
      </c>
      <c r="K860" s="28">
        <f>tbl_MTG_Set[[#This Row],[Released On]]+tbl_MTG_Set[[#This Row],[Buy Window Month Start]]*365.25/12</f>
        <v/>
      </c>
      <c r="L860" s="19">
        <f>_xlfn.xlookup(tbl_MTG_Set[[#This Row],[Type Name]], tbl_MTG_Set_Type[Set Type], tbl_MTG_Set_Type[Buy Window Month End], "(Set Type not found)", 0, 1)</f>
        <v/>
      </c>
      <c r="M860" s="28">
        <f>tbl_MTG_Set[[#This Row],[Released On]]+tbl_MTG_Set[[#This Row],[Buy Window Month End]]*365.25/12</f>
        <v/>
      </c>
      <c r="N860" s="28">
        <f>AND(NOW()&gt;=tbl_MTG_Set[[#This Row],[Buy Window Start]], NOW()&lt;=tbl_MTG_Set[[#This Row],[Buy Window End]])</f>
        <v/>
      </c>
      <c r="O860" s="19">
        <f>_xlfn.xlookup(tbl_MTG_Set[[#This Row],[Type Name]], tbl_MTG_Set_Type[Set Type], tbl_MTG_Set_Type[Heavy Printing Window Month Start], "(Set Type not found)", 0, 1)</f>
        <v/>
      </c>
      <c r="P860" s="28">
        <f>tbl_MTG_Set[[#This Row],[Released On]]+tbl_MTG_Set[[#This Row],[Heavy Printing Window Month Start]]*365.25/12</f>
        <v/>
      </c>
      <c r="Q860" s="19">
        <f>_xlfn.xlookup(tbl_MTG_Set[[#This Row],[Type Name]], tbl_MTG_Set_Type[Set Type], tbl_MTG_Set_Type[Heavy Printing Window Month End], "(Set Type not found)", 0, 1)</f>
        <v/>
      </c>
      <c r="R860" s="28">
        <f>tbl_MTG_Set[[#This Row],[Released On]]+tbl_MTG_Set[[#This Row],[Heavy Printing Window Month End]]*365.25/12</f>
        <v/>
      </c>
      <c r="S860" s="28">
        <f>AND(NOW()&gt;=tbl_MTG_Set[[#This Row],[Heavy Printing Window Start]], NOW()&lt;=tbl_MTG_Set[[#This Row],[Heavy Printing Window End]])</f>
        <v/>
      </c>
      <c r="T860" s="19">
        <f>_xlfn.xlookup(tbl_MTG_Set[[#This Row],[Type Name]], tbl_MTG_Set_Type[Set Type], tbl_MTG_Set_Type[Sell Window Month Start], "(Set Type not found)", 0, 1)</f>
        <v/>
      </c>
      <c r="U860" s="28">
        <f>tbl_MTG_Set[[#This Row],[Released On]]+tbl_MTG_Set[[#This Row],[Sell Window Month Start]]*365.25/12</f>
        <v/>
      </c>
      <c r="V860" s="19">
        <f>_xlfn.xlookup(tbl_MTG_Set[[#This Row],[Type Name]], tbl_MTG_Set_Type[Set Type], tbl_MTG_Set_Type[Sell Window Month End], "(Set Type not found)", 0, 1)</f>
        <v/>
      </c>
      <c r="W860" s="28">
        <f>tbl_MTG_Set[[#This Row],[Released On]]+tbl_MTG_Set[[#This Row],[Sell Window Month End]]*365.25/12</f>
        <v/>
      </c>
      <c r="X860" s="28">
        <f>AND(NOW()&gt;=tbl_MTG_Set[[#This Row],[Sell Window Start]], NOW()&lt;=tbl_MTG_Set[[#This Row],[Sell Window End]])</f>
        <v/>
      </c>
      <c r="AG860" s="23" t="n"/>
      <c r="AH860" s="23" t="n"/>
      <c r="AJ860" s="23">
        <f t="array" ref="AJ860:AJ860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860" s="23">
        <f t="array" ref="AK860:AK860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860" s="24">
        <f>_xlfn.xlookup(tbl_MTG_Set[[#This Row],[Play Booster Box Product Id]], tbl_Product[Product Id], tbl_Product[Pack Size])</f>
        <v/>
      </c>
      <c r="AM860" s="23">
        <f>(tbl_MTG_Set[[#This Row],[Play Booster Box Cost]]+v_Item_Shipping_Cost_In)/tbl_MTG_Set[[#This Row],[Play Booster Box Size]]</f>
        <v/>
      </c>
      <c r="AN860" s="23" t="n"/>
      <c r="AO860" s="23" t="n"/>
      <c r="AP860" s="23" t="n"/>
      <c r="AQ860" s="23" t="n"/>
      <c r="AT860" s="23">
        <f>tbl_MTG_Set[[#This Row],[Play Booster Sell Price CardMarket]]*tbl_MTG_Set[[#This Row],[Play Booster Expected Market Value]]/tbl_MTG_Set[[#This Row],[Play Boost Sealed Market Value]]</f>
        <v/>
      </c>
    </row>
    <row r="861" ht="15" customHeight="1" s="20">
      <c r="A861" s="19" t="n">
        <v>173</v>
      </c>
      <c r="B861" s="19" t="inlineStr">
        <is>
          <t>Tales of Middle-earth Deluxe Commander Kit PLTC</t>
        </is>
      </c>
      <c r="C861" s="19" t="n">
        <v>4</v>
      </c>
      <c r="D861" s="28" t="n">
        <v>45581</v>
      </c>
      <c r="E861" s="19" t="inlineStr">
        <is>
          <t>Commander</t>
        </is>
      </c>
      <c r="F861" s="19" t="inlineStr">
        <is>
          <t>en es fr de it pt ja ko ru 汉语 漢語</t>
        </is>
      </c>
      <c r="G861" s="19" t="n">
        <v>292</v>
      </c>
      <c r="H861" s="19">
        <f>MONTH(NOW())+12*YEAR(NOW())-MONTH(tbl_MTG_Set[[#This Row],[Released On]])-12*YEAR(tbl_MTG_Set[[#This Row],[Released On]])</f>
        <v/>
      </c>
      <c r="I861" s="19">
        <f>_xlfn.xlookup(tbl_MTG_Set[[#This Row],[Type Name]], tbl_MTG_Set_Type[Set Type], tbl_MTG_Set_Type[Index], "(Set Type not found)")</f>
        <v/>
      </c>
      <c r="J861" s="19">
        <f>_xlfn.xlookup(tbl_MTG_Set[[#This Row],[Type Name]], tbl_MTG_Set_Type[Set Type], tbl_MTG_Set_Type[Buy Window Month Start], "(Set Type not found)")</f>
        <v/>
      </c>
      <c r="K861" s="28">
        <f>tbl_MTG_Set[[#This Row],[Released On]]+tbl_MTG_Set[[#This Row],[Buy Window Month Start]]*365.25/12</f>
        <v/>
      </c>
      <c r="L861" s="19">
        <f>_xlfn.xlookup(tbl_MTG_Set[[#This Row],[Type Name]], tbl_MTG_Set_Type[Set Type], tbl_MTG_Set_Type[Buy Window Month End], "(Set Type not found)", 0, 1)</f>
        <v/>
      </c>
      <c r="M861" s="28">
        <f>tbl_MTG_Set[[#This Row],[Released On]]+tbl_MTG_Set[[#This Row],[Buy Window Month End]]*365.25/12</f>
        <v/>
      </c>
      <c r="N861" s="28">
        <f>AND(NOW()&gt;=tbl_MTG_Set[[#This Row],[Buy Window Start]], NOW()&lt;=tbl_MTG_Set[[#This Row],[Buy Window End]])</f>
        <v/>
      </c>
      <c r="O861" s="19">
        <f>_xlfn.xlookup(tbl_MTG_Set[[#This Row],[Type Name]], tbl_MTG_Set_Type[Set Type], tbl_MTG_Set_Type[Heavy Printing Window Month Start], "(Set Type not found)", 0, 1)</f>
        <v/>
      </c>
      <c r="P861" s="28">
        <f>tbl_MTG_Set[[#This Row],[Released On]]+tbl_MTG_Set[[#This Row],[Heavy Printing Window Month Start]]*365.25/12</f>
        <v/>
      </c>
      <c r="Q861" s="19">
        <f>_xlfn.xlookup(tbl_MTG_Set[[#This Row],[Type Name]], tbl_MTG_Set_Type[Set Type], tbl_MTG_Set_Type[Heavy Printing Window Month End], "(Set Type not found)", 0, 1)</f>
        <v/>
      </c>
      <c r="R861" s="28">
        <f>tbl_MTG_Set[[#This Row],[Released On]]+tbl_MTG_Set[[#This Row],[Heavy Printing Window Month End]]*365.25/12</f>
        <v/>
      </c>
      <c r="S861" s="28">
        <f>AND(NOW()&gt;=tbl_MTG_Set[[#This Row],[Heavy Printing Window Start]], NOW()&lt;=tbl_MTG_Set[[#This Row],[Heavy Printing Window End]])</f>
        <v/>
      </c>
      <c r="T861" s="19">
        <f>_xlfn.xlookup(tbl_MTG_Set[[#This Row],[Type Name]], tbl_MTG_Set_Type[Set Type], tbl_MTG_Set_Type[Sell Window Month Start], "(Set Type not found)", 0, 1)</f>
        <v/>
      </c>
      <c r="U861" s="28">
        <f>tbl_MTG_Set[[#This Row],[Released On]]+tbl_MTG_Set[[#This Row],[Sell Window Month Start]]*365.25/12</f>
        <v/>
      </c>
      <c r="V861" s="19">
        <f>_xlfn.xlookup(tbl_MTG_Set[[#This Row],[Type Name]], tbl_MTG_Set_Type[Set Type], tbl_MTG_Set_Type[Sell Window Month End], "(Set Type not found)", 0, 1)</f>
        <v/>
      </c>
      <c r="W861" s="28">
        <f>tbl_MTG_Set[[#This Row],[Released On]]+tbl_MTG_Set[[#This Row],[Sell Window Month End]]*365.25/12</f>
        <v/>
      </c>
      <c r="X861" s="28">
        <f>AND(NOW()&gt;=tbl_MTG_Set[[#This Row],[Sell Window Start]], NOW()&lt;=tbl_MTG_Set[[#This Row],[Sell Window End]])</f>
        <v/>
      </c>
      <c r="AG861" s="23" t="n"/>
      <c r="AH861" s="23" t="n"/>
      <c r="AJ861" s="23">
        <f t="array" ref="AJ861:AJ861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861" s="23">
        <f t="array" ref="AK861:AK861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861" s="24">
        <f>_xlfn.xlookup(tbl_MTG_Set[[#This Row],[Play Booster Box Product Id]], tbl_Product[Product Id], tbl_Product[Pack Size])</f>
        <v/>
      </c>
      <c r="AM861" s="23">
        <f>(tbl_MTG_Set[[#This Row],[Play Booster Box Cost]]+v_Item_Shipping_Cost_In)/tbl_MTG_Set[[#This Row],[Play Booster Box Size]]</f>
        <v/>
      </c>
      <c r="AN861" s="23" t="n"/>
      <c r="AO861" s="23" t="n"/>
      <c r="AP861" s="23" t="n"/>
      <c r="AQ861" s="23" t="n"/>
      <c r="AT861" s="23">
        <f>tbl_MTG_Set[[#This Row],[Play Booster Sell Price CardMarket]]*tbl_MTG_Set[[#This Row],[Play Booster Expected Market Value]]/tbl_MTG_Set[[#This Row],[Play Boost Sealed Market Value]]</f>
        <v/>
      </c>
    </row>
    <row r="862" ht="15" customHeight="1" s="20">
      <c r="A862" s="19" t="n">
        <v>178</v>
      </c>
      <c r="B862" s="19" t="inlineStr">
        <is>
          <t>Tales of Middle-earth Front Cards FLTR</t>
        </is>
      </c>
      <c r="C862" s="19" t="n">
        <v>10</v>
      </c>
      <c r="D862" s="28" t="n">
        <v>45100</v>
      </c>
      <c r="E862" s="19" t="inlineStr">
        <is>
          <t>Universes Beyond</t>
        </is>
      </c>
      <c r="F862" s="19" t="inlineStr">
        <is>
          <t>en es fr de it pt ja ko ru 汉语 漢語</t>
        </is>
      </c>
      <c r="G862" s="19" t="n">
        <v>302</v>
      </c>
      <c r="H862" s="19">
        <f>MONTH(NOW())+12*YEAR(NOW())-MONTH(tbl_MTG_Set[[#This Row],[Released On]])-12*YEAR(tbl_MTG_Set[[#This Row],[Released On]])</f>
        <v/>
      </c>
      <c r="I862" s="19">
        <f>_xlfn.xlookup(tbl_MTG_Set[[#This Row],[Type Name]], tbl_MTG_Set_Type[Set Type], tbl_MTG_Set_Type[Index], "(Set Type not found)")</f>
        <v/>
      </c>
      <c r="J862" s="19">
        <f>_xlfn.xlookup(tbl_MTG_Set[[#This Row],[Type Name]], tbl_MTG_Set_Type[Set Type], tbl_MTG_Set_Type[Buy Window Month Start], "(Set Type not found)")</f>
        <v/>
      </c>
      <c r="K862" s="28">
        <f>tbl_MTG_Set[[#This Row],[Released On]]+tbl_MTG_Set[[#This Row],[Buy Window Month Start]]*365.25/12</f>
        <v/>
      </c>
      <c r="L862" s="19">
        <f>_xlfn.xlookup(tbl_MTG_Set[[#This Row],[Type Name]], tbl_MTG_Set_Type[Set Type], tbl_MTG_Set_Type[Buy Window Month End], "(Set Type not found)", 0, 1)</f>
        <v/>
      </c>
      <c r="M862" s="28">
        <f>tbl_MTG_Set[[#This Row],[Released On]]+tbl_MTG_Set[[#This Row],[Buy Window Month End]]*365.25/12</f>
        <v/>
      </c>
      <c r="N862" s="28">
        <f>AND(NOW()&gt;=tbl_MTG_Set[[#This Row],[Buy Window Start]], NOW()&lt;=tbl_MTG_Set[[#This Row],[Buy Window End]])</f>
        <v/>
      </c>
      <c r="O862" s="19">
        <f>_xlfn.xlookup(tbl_MTG_Set[[#This Row],[Type Name]], tbl_MTG_Set_Type[Set Type], tbl_MTG_Set_Type[Heavy Printing Window Month Start], "(Set Type not found)", 0, 1)</f>
        <v/>
      </c>
      <c r="P862" s="28">
        <f>tbl_MTG_Set[[#This Row],[Released On]]+tbl_MTG_Set[[#This Row],[Heavy Printing Window Month Start]]*365.25/12</f>
        <v/>
      </c>
      <c r="Q862" s="19">
        <f>_xlfn.xlookup(tbl_MTG_Set[[#This Row],[Type Name]], tbl_MTG_Set_Type[Set Type], tbl_MTG_Set_Type[Heavy Printing Window Month End], "(Set Type not found)", 0, 1)</f>
        <v/>
      </c>
      <c r="R862" s="28">
        <f>tbl_MTG_Set[[#This Row],[Released On]]+tbl_MTG_Set[[#This Row],[Heavy Printing Window Month End]]*365.25/12</f>
        <v/>
      </c>
      <c r="S862" s="28">
        <f>AND(NOW()&gt;=tbl_MTG_Set[[#This Row],[Heavy Printing Window Start]], NOW()&lt;=tbl_MTG_Set[[#This Row],[Heavy Printing Window End]])</f>
        <v/>
      </c>
      <c r="T862" s="19">
        <f>_xlfn.xlookup(tbl_MTG_Set[[#This Row],[Type Name]], tbl_MTG_Set_Type[Set Type], tbl_MTG_Set_Type[Sell Window Month Start], "(Set Type not found)", 0, 1)</f>
        <v/>
      </c>
      <c r="U862" s="28">
        <f>tbl_MTG_Set[[#This Row],[Released On]]+tbl_MTG_Set[[#This Row],[Sell Window Month Start]]*365.25/12</f>
        <v/>
      </c>
      <c r="V862" s="19">
        <f>_xlfn.xlookup(tbl_MTG_Set[[#This Row],[Type Name]], tbl_MTG_Set_Type[Set Type], tbl_MTG_Set_Type[Sell Window Month End], "(Set Type not found)", 0, 1)</f>
        <v/>
      </c>
      <c r="W862" s="28">
        <f>tbl_MTG_Set[[#This Row],[Released On]]+tbl_MTG_Set[[#This Row],[Sell Window Month End]]*365.25/12</f>
        <v/>
      </c>
      <c r="X862" s="28">
        <f>AND(NOW()&gt;=tbl_MTG_Set[[#This Row],[Sell Window Start]], NOW()&lt;=tbl_MTG_Set[[#This Row],[Sell Window End]])</f>
        <v/>
      </c>
      <c r="AG862" s="23" t="n"/>
      <c r="AH862" s="23" t="n"/>
      <c r="AJ862" s="23">
        <f t="array" ref="AJ862:AJ862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862" s="23">
        <f t="array" ref="AK862:AK862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862" s="24">
        <f>_xlfn.xlookup(tbl_MTG_Set[[#This Row],[Play Booster Box Product Id]], tbl_Product[Product Id], tbl_Product[Pack Size])</f>
        <v/>
      </c>
      <c r="AM862" s="23">
        <f>(tbl_MTG_Set[[#This Row],[Play Booster Box Cost]]+v_Item_Shipping_Cost_In)/tbl_MTG_Set[[#This Row],[Play Booster Box Size]]</f>
        <v/>
      </c>
      <c r="AN862" s="23" t="n"/>
      <c r="AO862" s="23" t="n"/>
      <c r="AP862" s="23" t="n"/>
      <c r="AQ862" s="23" t="n"/>
      <c r="AT862" s="23">
        <f>tbl_MTG_Set[[#This Row],[Play Booster Sell Price CardMarket]]*tbl_MTG_Set[[#This Row],[Play Booster Expected Market Value]]/tbl_MTG_Set[[#This Row],[Play Boost Sealed Market Value]]</f>
        <v/>
      </c>
    </row>
    <row r="863" ht="15" customHeight="1" s="20">
      <c r="A863" s="19" t="n">
        <v>171</v>
      </c>
      <c r="B863" s="19" t="inlineStr">
        <is>
          <t>Tales of Middle-earth Promos PLTR</t>
        </is>
      </c>
      <c r="C863" s="19" t="n">
        <v>86</v>
      </c>
      <c r="D863" s="28" t="n">
        <v>45100</v>
      </c>
      <c r="E863" s="19" t="inlineStr">
        <is>
          <t>Universes Beyond</t>
        </is>
      </c>
      <c r="F863" s="19" t="inlineStr">
        <is>
          <t>en es fr de it pt ja ko ru 汉语 漢語</t>
        </is>
      </c>
      <c r="G863" s="19" t="n">
        <v>288</v>
      </c>
      <c r="H863" s="19">
        <f>MONTH(NOW())+12*YEAR(NOW())-MONTH(tbl_MTG_Set[[#This Row],[Released On]])-12*YEAR(tbl_MTG_Set[[#This Row],[Released On]])</f>
        <v/>
      </c>
      <c r="I863" s="19">
        <f>_xlfn.xlookup(tbl_MTG_Set[[#This Row],[Type Name]], tbl_MTG_Set_Type[Set Type], tbl_MTG_Set_Type[Index], "(Set Type not found)")</f>
        <v/>
      </c>
      <c r="J863" s="19">
        <f>_xlfn.xlookup(tbl_MTG_Set[[#This Row],[Type Name]], tbl_MTG_Set_Type[Set Type], tbl_MTG_Set_Type[Buy Window Month Start], "(Set Type not found)")</f>
        <v/>
      </c>
      <c r="K863" s="28">
        <f>tbl_MTG_Set[[#This Row],[Released On]]+tbl_MTG_Set[[#This Row],[Buy Window Month Start]]*365.25/12</f>
        <v/>
      </c>
      <c r="L863" s="19">
        <f>_xlfn.xlookup(tbl_MTG_Set[[#This Row],[Type Name]], tbl_MTG_Set_Type[Set Type], tbl_MTG_Set_Type[Buy Window Month End], "(Set Type not found)", 0, 1)</f>
        <v/>
      </c>
      <c r="M863" s="28">
        <f>tbl_MTG_Set[[#This Row],[Released On]]+tbl_MTG_Set[[#This Row],[Buy Window Month End]]*365.25/12</f>
        <v/>
      </c>
      <c r="N863" s="28">
        <f>AND(NOW()&gt;=tbl_MTG_Set[[#This Row],[Buy Window Start]], NOW()&lt;=tbl_MTG_Set[[#This Row],[Buy Window End]])</f>
        <v/>
      </c>
      <c r="O863" s="19">
        <f>_xlfn.xlookup(tbl_MTG_Set[[#This Row],[Type Name]], tbl_MTG_Set_Type[Set Type], tbl_MTG_Set_Type[Heavy Printing Window Month Start], "(Set Type not found)", 0, 1)</f>
        <v/>
      </c>
      <c r="P863" s="28">
        <f>tbl_MTG_Set[[#This Row],[Released On]]+tbl_MTG_Set[[#This Row],[Heavy Printing Window Month Start]]*365.25/12</f>
        <v/>
      </c>
      <c r="Q863" s="19">
        <f>_xlfn.xlookup(tbl_MTG_Set[[#This Row],[Type Name]], tbl_MTG_Set_Type[Set Type], tbl_MTG_Set_Type[Heavy Printing Window Month End], "(Set Type not found)", 0, 1)</f>
        <v/>
      </c>
      <c r="R863" s="28">
        <f>tbl_MTG_Set[[#This Row],[Released On]]+tbl_MTG_Set[[#This Row],[Heavy Printing Window Month End]]*365.25/12</f>
        <v/>
      </c>
      <c r="S863" s="28">
        <f>AND(NOW()&gt;=tbl_MTG_Set[[#This Row],[Heavy Printing Window Start]], NOW()&lt;=tbl_MTG_Set[[#This Row],[Heavy Printing Window End]])</f>
        <v/>
      </c>
      <c r="T863" s="19">
        <f>_xlfn.xlookup(tbl_MTG_Set[[#This Row],[Type Name]], tbl_MTG_Set_Type[Set Type], tbl_MTG_Set_Type[Sell Window Month Start], "(Set Type not found)", 0, 1)</f>
        <v/>
      </c>
      <c r="U863" s="28">
        <f>tbl_MTG_Set[[#This Row],[Released On]]+tbl_MTG_Set[[#This Row],[Sell Window Month Start]]*365.25/12</f>
        <v/>
      </c>
      <c r="V863" s="19">
        <f>_xlfn.xlookup(tbl_MTG_Set[[#This Row],[Type Name]], tbl_MTG_Set_Type[Set Type], tbl_MTG_Set_Type[Sell Window Month End], "(Set Type not found)", 0, 1)</f>
        <v/>
      </c>
      <c r="W863" s="28">
        <f>tbl_MTG_Set[[#This Row],[Released On]]+tbl_MTG_Set[[#This Row],[Sell Window Month End]]*365.25/12</f>
        <v/>
      </c>
      <c r="X863" s="28">
        <f>AND(NOW()&gt;=tbl_MTG_Set[[#This Row],[Sell Window Start]], NOW()&lt;=tbl_MTG_Set[[#This Row],[Sell Window End]])</f>
        <v/>
      </c>
      <c r="AG863" s="23" t="n"/>
      <c r="AH863" s="23" t="n"/>
      <c r="AJ863" s="23">
        <f t="array" ref="AJ863:AJ863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863" s="23">
        <f t="array" ref="AK863:AK863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863" s="24">
        <f>_xlfn.xlookup(tbl_MTG_Set[[#This Row],[Play Booster Box Product Id]], tbl_Product[Product Id], tbl_Product[Pack Size])</f>
        <v/>
      </c>
      <c r="AM863" s="23">
        <f>(tbl_MTG_Set[[#This Row],[Play Booster Box Cost]]+v_Item_Shipping_Cost_In)/tbl_MTG_Set[[#This Row],[Play Booster Box Size]]</f>
        <v/>
      </c>
      <c r="AN863" s="23" t="n"/>
      <c r="AO863" s="23" t="n"/>
      <c r="AP863" s="23" t="n"/>
      <c r="AQ863" s="23" t="n"/>
      <c r="AT863" s="23">
        <f>tbl_MTG_Set[[#This Row],[Play Booster Sell Price CardMarket]]*tbl_MTG_Set[[#This Row],[Play Booster Expected Market Value]]/tbl_MTG_Set[[#This Row],[Play Boost Sealed Market Value]]</f>
        <v/>
      </c>
    </row>
    <row r="864" ht="15" customHeight="1" s="20">
      <c r="A864" s="19" t="n">
        <v>176</v>
      </c>
      <c r="B864" s="19" t="inlineStr">
        <is>
          <t>Tales of Middle-earth Scene Box ALTC</t>
        </is>
      </c>
      <c r="C864" s="19" t="n">
        <v>24</v>
      </c>
      <c r="D864" s="28" t="n">
        <v>45234</v>
      </c>
      <c r="E864" s="19" t="inlineStr">
        <is>
          <t>Universes Beyond</t>
        </is>
      </c>
      <c r="F864" s="19" t="inlineStr">
        <is>
          <t>en es fr de it pt ja ko ru 汉语 漢語</t>
        </is>
      </c>
      <c r="G864" s="19" t="n">
        <v>298</v>
      </c>
      <c r="H864" s="19">
        <f>MONTH(NOW())+12*YEAR(NOW())-MONTH(tbl_MTG_Set[[#This Row],[Released On]])-12*YEAR(tbl_MTG_Set[[#This Row],[Released On]])</f>
        <v/>
      </c>
      <c r="I864" s="19">
        <f>_xlfn.xlookup(tbl_MTG_Set[[#This Row],[Type Name]], tbl_MTG_Set_Type[Set Type], tbl_MTG_Set_Type[Index], "(Set Type not found)")</f>
        <v/>
      </c>
      <c r="J864" s="19">
        <f>_xlfn.xlookup(tbl_MTG_Set[[#This Row],[Type Name]], tbl_MTG_Set_Type[Set Type], tbl_MTG_Set_Type[Buy Window Month Start], "(Set Type not found)")</f>
        <v/>
      </c>
      <c r="K864" s="28">
        <f>tbl_MTG_Set[[#This Row],[Released On]]+tbl_MTG_Set[[#This Row],[Buy Window Month Start]]*365.25/12</f>
        <v/>
      </c>
      <c r="L864" s="19">
        <f>_xlfn.xlookup(tbl_MTG_Set[[#This Row],[Type Name]], tbl_MTG_Set_Type[Set Type], tbl_MTG_Set_Type[Buy Window Month End], "(Set Type not found)", 0, 1)</f>
        <v/>
      </c>
      <c r="M864" s="28">
        <f>tbl_MTG_Set[[#This Row],[Released On]]+tbl_MTG_Set[[#This Row],[Buy Window Month End]]*365.25/12</f>
        <v/>
      </c>
      <c r="N864" s="28">
        <f>AND(NOW()&gt;=tbl_MTG_Set[[#This Row],[Buy Window Start]], NOW()&lt;=tbl_MTG_Set[[#This Row],[Buy Window End]])</f>
        <v/>
      </c>
      <c r="O864" s="19">
        <f>_xlfn.xlookup(tbl_MTG_Set[[#This Row],[Type Name]], tbl_MTG_Set_Type[Set Type], tbl_MTG_Set_Type[Heavy Printing Window Month Start], "(Set Type not found)", 0, 1)</f>
        <v/>
      </c>
      <c r="P864" s="28">
        <f>tbl_MTG_Set[[#This Row],[Released On]]+tbl_MTG_Set[[#This Row],[Heavy Printing Window Month Start]]*365.25/12</f>
        <v/>
      </c>
      <c r="Q864" s="19">
        <f>_xlfn.xlookup(tbl_MTG_Set[[#This Row],[Type Name]], tbl_MTG_Set_Type[Set Type], tbl_MTG_Set_Type[Heavy Printing Window Month End], "(Set Type not found)", 0, 1)</f>
        <v/>
      </c>
      <c r="R864" s="28">
        <f>tbl_MTG_Set[[#This Row],[Released On]]+tbl_MTG_Set[[#This Row],[Heavy Printing Window Month End]]*365.25/12</f>
        <v/>
      </c>
      <c r="S864" s="28">
        <f>AND(NOW()&gt;=tbl_MTG_Set[[#This Row],[Heavy Printing Window Start]], NOW()&lt;=tbl_MTG_Set[[#This Row],[Heavy Printing Window End]])</f>
        <v/>
      </c>
      <c r="T864" s="19">
        <f>_xlfn.xlookup(tbl_MTG_Set[[#This Row],[Type Name]], tbl_MTG_Set_Type[Set Type], tbl_MTG_Set_Type[Sell Window Month Start], "(Set Type not found)", 0, 1)</f>
        <v/>
      </c>
      <c r="U864" s="28">
        <f>tbl_MTG_Set[[#This Row],[Released On]]+tbl_MTG_Set[[#This Row],[Sell Window Month Start]]*365.25/12</f>
        <v/>
      </c>
      <c r="V864" s="19">
        <f>_xlfn.xlookup(tbl_MTG_Set[[#This Row],[Type Name]], tbl_MTG_Set_Type[Set Type], tbl_MTG_Set_Type[Sell Window Month End], "(Set Type not found)", 0, 1)</f>
        <v/>
      </c>
      <c r="W864" s="28">
        <f>tbl_MTG_Set[[#This Row],[Released On]]+tbl_MTG_Set[[#This Row],[Sell Window Month End]]*365.25/12</f>
        <v/>
      </c>
      <c r="X864" s="28">
        <f>AND(NOW()&gt;=tbl_MTG_Set[[#This Row],[Sell Window Start]], NOW()&lt;=tbl_MTG_Set[[#This Row],[Sell Window End]])</f>
        <v/>
      </c>
      <c r="AG864" s="23" t="n"/>
      <c r="AH864" s="23" t="n"/>
      <c r="AJ864" s="23">
        <f t="array" ref="AJ864:AJ864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864" s="23">
        <f t="array" ref="AK864:AK864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864" s="24">
        <f>_xlfn.xlookup(tbl_MTG_Set[[#This Row],[Play Booster Box Product Id]], tbl_Product[Product Id], tbl_Product[Pack Size])</f>
        <v/>
      </c>
      <c r="AM864" s="23">
        <f>(tbl_MTG_Set[[#This Row],[Play Booster Box Cost]]+v_Item_Shipping_Cost_In)/tbl_MTG_Set[[#This Row],[Play Booster Box Size]]</f>
        <v/>
      </c>
      <c r="AN864" s="23" t="n"/>
      <c r="AO864" s="23" t="n"/>
      <c r="AP864" s="23" t="n"/>
      <c r="AQ864" s="23" t="n"/>
      <c r="AT864" s="23">
        <f>tbl_MTG_Set[[#This Row],[Play Booster Sell Price CardMarket]]*tbl_MTG_Set[[#This Row],[Play Booster Expected Market Value]]/tbl_MTG_Set[[#This Row],[Play Boost Sealed Market Value]]</f>
        <v/>
      </c>
    </row>
    <row r="865" ht="15" customHeight="1" s="20">
      <c r="A865" s="19" t="n">
        <v>172</v>
      </c>
      <c r="B865" s="19" t="inlineStr">
        <is>
          <t>Tales of Middle-earth Tokens TLTR</t>
        </is>
      </c>
      <c r="C865" s="19" t="n">
        <v>25</v>
      </c>
      <c r="D865" s="28" t="n">
        <v>45100</v>
      </c>
      <c r="E865" s="19" t="inlineStr">
        <is>
          <t>Universes Beyond</t>
        </is>
      </c>
      <c r="F865" s="19" t="inlineStr">
        <is>
          <t>en es fr de it pt ja ko ru 汉语 漢語</t>
        </is>
      </c>
      <c r="G865" s="19" t="n">
        <v>290</v>
      </c>
      <c r="H865" s="19">
        <f>MONTH(NOW())+12*YEAR(NOW())-MONTH(tbl_MTG_Set[[#This Row],[Released On]])-12*YEAR(tbl_MTG_Set[[#This Row],[Released On]])</f>
        <v/>
      </c>
      <c r="I865" s="19">
        <f>_xlfn.xlookup(tbl_MTG_Set[[#This Row],[Type Name]], tbl_MTG_Set_Type[Set Type], tbl_MTG_Set_Type[Index], "(Set Type not found)")</f>
        <v/>
      </c>
      <c r="J865" s="19">
        <f>_xlfn.xlookup(tbl_MTG_Set[[#This Row],[Type Name]], tbl_MTG_Set_Type[Set Type], tbl_MTG_Set_Type[Buy Window Month Start], "(Set Type not found)")</f>
        <v/>
      </c>
      <c r="K865" s="28">
        <f>tbl_MTG_Set[[#This Row],[Released On]]+tbl_MTG_Set[[#This Row],[Buy Window Month Start]]*365.25/12</f>
        <v/>
      </c>
      <c r="L865" s="19">
        <f>_xlfn.xlookup(tbl_MTG_Set[[#This Row],[Type Name]], tbl_MTG_Set_Type[Set Type], tbl_MTG_Set_Type[Buy Window Month End], "(Set Type not found)", 0, 1)</f>
        <v/>
      </c>
      <c r="M865" s="28">
        <f>tbl_MTG_Set[[#This Row],[Released On]]+tbl_MTG_Set[[#This Row],[Buy Window Month End]]*365.25/12</f>
        <v/>
      </c>
      <c r="N865" s="28">
        <f>AND(NOW()&gt;=tbl_MTG_Set[[#This Row],[Buy Window Start]], NOW()&lt;=tbl_MTG_Set[[#This Row],[Buy Window End]])</f>
        <v/>
      </c>
      <c r="O865" s="19">
        <f>_xlfn.xlookup(tbl_MTG_Set[[#This Row],[Type Name]], tbl_MTG_Set_Type[Set Type], tbl_MTG_Set_Type[Heavy Printing Window Month Start], "(Set Type not found)", 0, 1)</f>
        <v/>
      </c>
      <c r="P865" s="28">
        <f>tbl_MTG_Set[[#This Row],[Released On]]+tbl_MTG_Set[[#This Row],[Heavy Printing Window Month Start]]*365.25/12</f>
        <v/>
      </c>
      <c r="Q865" s="19">
        <f>_xlfn.xlookup(tbl_MTG_Set[[#This Row],[Type Name]], tbl_MTG_Set_Type[Set Type], tbl_MTG_Set_Type[Heavy Printing Window Month End], "(Set Type not found)", 0, 1)</f>
        <v/>
      </c>
      <c r="R865" s="28">
        <f>tbl_MTG_Set[[#This Row],[Released On]]+tbl_MTG_Set[[#This Row],[Heavy Printing Window Month End]]*365.25/12</f>
        <v/>
      </c>
      <c r="S865" s="28">
        <f>AND(NOW()&gt;=tbl_MTG_Set[[#This Row],[Heavy Printing Window Start]], NOW()&lt;=tbl_MTG_Set[[#This Row],[Heavy Printing Window End]])</f>
        <v/>
      </c>
      <c r="T865" s="19">
        <f>_xlfn.xlookup(tbl_MTG_Set[[#This Row],[Type Name]], tbl_MTG_Set_Type[Set Type], tbl_MTG_Set_Type[Sell Window Month Start], "(Set Type not found)", 0, 1)</f>
        <v/>
      </c>
      <c r="U865" s="28">
        <f>tbl_MTG_Set[[#This Row],[Released On]]+tbl_MTG_Set[[#This Row],[Sell Window Month Start]]*365.25/12</f>
        <v/>
      </c>
      <c r="V865" s="19">
        <f>_xlfn.xlookup(tbl_MTG_Set[[#This Row],[Type Name]], tbl_MTG_Set_Type[Set Type], tbl_MTG_Set_Type[Sell Window Month End], "(Set Type not found)", 0, 1)</f>
        <v/>
      </c>
      <c r="W865" s="28">
        <f>tbl_MTG_Set[[#This Row],[Released On]]+tbl_MTG_Set[[#This Row],[Sell Window Month End]]*365.25/12</f>
        <v/>
      </c>
      <c r="X865" s="28">
        <f>AND(NOW()&gt;=tbl_MTG_Set[[#This Row],[Sell Window Start]], NOW()&lt;=tbl_MTG_Set[[#This Row],[Sell Window End]])</f>
        <v/>
      </c>
      <c r="AG865" s="23" t="n"/>
      <c r="AH865" s="23" t="n"/>
      <c r="AJ865" s="23">
        <f t="array" ref="AJ865:AJ865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865" s="23">
        <f t="array" ref="AK865:AK865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865" s="24">
        <f>_xlfn.xlookup(tbl_MTG_Set[[#This Row],[Play Booster Box Product Id]], tbl_Product[Product Id], tbl_Product[Pack Size])</f>
        <v/>
      </c>
      <c r="AM865" s="23">
        <f>(tbl_MTG_Set[[#This Row],[Play Booster Box Cost]]+v_Item_Shipping_Cost_In)/tbl_MTG_Set[[#This Row],[Play Booster Box Size]]</f>
        <v/>
      </c>
      <c r="AN865" s="23" t="n"/>
      <c r="AO865" s="23" t="n"/>
      <c r="AP865" s="23" t="n"/>
      <c r="AQ865" s="23" t="n"/>
      <c r="AT865" s="23">
        <f>tbl_MTG_Set[[#This Row],[Play Booster Sell Price CardMarket]]*tbl_MTG_Set[[#This Row],[Play Booster Expected Market Value]]/tbl_MTG_Set[[#This Row],[Play Boost Sealed Market Value]]</f>
        <v/>
      </c>
    </row>
    <row r="866" ht="15" customHeight="1" s="20">
      <c r="A866" s="19" t="n">
        <v>604</v>
      </c>
      <c r="B866" s="19" t="inlineStr">
        <is>
          <t>Tarkir Dragonfury PTKDF</t>
        </is>
      </c>
      <c r="C866" s="19" t="n">
        <v>4</v>
      </c>
      <c r="D866" s="28" t="n">
        <v>42097</v>
      </c>
      <c r="F866" s="19" t="inlineStr">
        <is>
          <t>en es fr de it pt ja ko ru 汉语 漢語</t>
        </is>
      </c>
      <c r="G866" s="19" t="n">
        <v>1154</v>
      </c>
      <c r="H866" s="19">
        <f>MONTH(NOW())+12*YEAR(NOW())-MONTH(tbl_MTG_Set[[#This Row],[Released On]])-12*YEAR(tbl_MTG_Set[[#This Row],[Released On]])</f>
        <v/>
      </c>
      <c r="I866" s="19">
        <f>_xlfn.xlookup(tbl_MTG_Set[[#This Row],[Type Name]], tbl_MTG_Set_Type[Set Type], tbl_MTG_Set_Type[Index], "(Set Type not found)")</f>
        <v/>
      </c>
      <c r="J866" s="19">
        <f>_xlfn.xlookup(tbl_MTG_Set[[#This Row],[Type Name]], tbl_MTG_Set_Type[Set Type], tbl_MTG_Set_Type[Buy Window Month Start], "(Set Type not found)")</f>
        <v/>
      </c>
      <c r="K866" s="28">
        <f>tbl_MTG_Set[[#This Row],[Released On]]+tbl_MTG_Set[[#This Row],[Buy Window Month Start]]*365.25/12</f>
        <v/>
      </c>
      <c r="L866" s="19">
        <f>_xlfn.xlookup(tbl_MTG_Set[[#This Row],[Type Name]], tbl_MTG_Set_Type[Set Type], tbl_MTG_Set_Type[Buy Window Month End], "(Set Type not found)", 0, 1)</f>
        <v/>
      </c>
      <c r="M866" s="28">
        <f>tbl_MTG_Set[[#This Row],[Released On]]+tbl_MTG_Set[[#This Row],[Buy Window Month End]]*365.25/12</f>
        <v/>
      </c>
      <c r="N866" s="28">
        <f>AND(NOW()&gt;=tbl_MTG_Set[[#This Row],[Buy Window Start]], NOW()&lt;=tbl_MTG_Set[[#This Row],[Buy Window End]])</f>
        <v/>
      </c>
      <c r="O866" s="19">
        <f>_xlfn.xlookup(tbl_MTG_Set[[#This Row],[Type Name]], tbl_MTG_Set_Type[Set Type], tbl_MTG_Set_Type[Heavy Printing Window Month Start], "(Set Type not found)", 0, 1)</f>
        <v/>
      </c>
      <c r="P866" s="28">
        <f>tbl_MTG_Set[[#This Row],[Released On]]+tbl_MTG_Set[[#This Row],[Heavy Printing Window Month Start]]*365.25/12</f>
        <v/>
      </c>
      <c r="Q866" s="19">
        <f>_xlfn.xlookup(tbl_MTG_Set[[#This Row],[Type Name]], tbl_MTG_Set_Type[Set Type], tbl_MTG_Set_Type[Heavy Printing Window Month End], "(Set Type not found)", 0, 1)</f>
        <v/>
      </c>
      <c r="R866" s="28">
        <f>tbl_MTG_Set[[#This Row],[Released On]]+tbl_MTG_Set[[#This Row],[Heavy Printing Window Month End]]*365.25/12</f>
        <v/>
      </c>
      <c r="S866" s="28">
        <f>AND(NOW()&gt;=tbl_MTG_Set[[#This Row],[Heavy Printing Window Start]], NOW()&lt;=tbl_MTG_Set[[#This Row],[Heavy Printing Window End]])</f>
        <v/>
      </c>
      <c r="T866" s="19">
        <f>_xlfn.xlookup(tbl_MTG_Set[[#This Row],[Type Name]], tbl_MTG_Set_Type[Set Type], tbl_MTG_Set_Type[Sell Window Month Start], "(Set Type not found)", 0, 1)</f>
        <v/>
      </c>
      <c r="U866" s="28">
        <f>tbl_MTG_Set[[#This Row],[Released On]]+tbl_MTG_Set[[#This Row],[Sell Window Month Start]]*365.25/12</f>
        <v/>
      </c>
      <c r="V866" s="19">
        <f>_xlfn.xlookup(tbl_MTG_Set[[#This Row],[Type Name]], tbl_MTG_Set_Type[Set Type], tbl_MTG_Set_Type[Sell Window Month End], "(Set Type not found)", 0, 1)</f>
        <v/>
      </c>
      <c r="W866" s="28">
        <f>tbl_MTG_Set[[#This Row],[Released On]]+tbl_MTG_Set[[#This Row],[Sell Window Month End]]*365.25/12</f>
        <v/>
      </c>
      <c r="X866" s="28">
        <f>AND(NOW()&gt;=tbl_MTG_Set[[#This Row],[Sell Window Start]], NOW()&lt;=tbl_MTG_Set[[#This Row],[Sell Window End]])</f>
        <v/>
      </c>
      <c r="AG866" s="23" t="n"/>
      <c r="AH866" s="23" t="n"/>
      <c r="AJ866" s="23">
        <f t="array" ref="AJ866:AJ866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866" s="23">
        <f t="array" ref="AK866:AK866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866" s="24">
        <f>_xlfn.xlookup(tbl_MTG_Set[[#This Row],[Play Booster Box Product Id]], tbl_Product[Product Id], tbl_Product[Pack Size])</f>
        <v/>
      </c>
      <c r="AM866" s="23">
        <f>(tbl_MTG_Set[[#This Row],[Play Booster Box Cost]]+v_Item_Shipping_Cost_In)/tbl_MTG_Set[[#This Row],[Play Booster Box Size]]</f>
        <v/>
      </c>
      <c r="AN866" s="23" t="n"/>
      <c r="AO866" s="23" t="n"/>
      <c r="AP866" s="23" t="n"/>
      <c r="AQ866" s="23" t="n"/>
      <c r="AT866" s="23">
        <f>tbl_MTG_Set[[#This Row],[Play Booster Sell Price CardMarket]]*tbl_MTG_Set[[#This Row],[Play Booster Expected Market Value]]/tbl_MTG_Set[[#This Row],[Play Boost Sealed Market Value]]</f>
        <v/>
      </c>
    </row>
    <row r="867" ht="15" customHeight="1" s="20">
      <c r="A867" s="19" t="n">
        <v>53</v>
      </c>
      <c r="B867" s="19" t="inlineStr">
        <is>
          <t>Tarkir: Dragonstorm Art Series ATDM</t>
        </is>
      </c>
      <c r="C867" s="19" t="n">
        <v>54</v>
      </c>
      <c r="D867" s="28" t="n">
        <v>45758</v>
      </c>
      <c r="E867" s="19" t="inlineStr">
        <is>
          <t>Standard Expansion</t>
        </is>
      </c>
      <c r="F867" s="19" t="inlineStr">
        <is>
          <t>en es fr de it pt ja ko ru 汉语 漢語</t>
        </is>
      </c>
      <c r="G867" s="19" t="n">
        <v>54</v>
      </c>
      <c r="H867" s="19">
        <f>MONTH(NOW())+12*YEAR(NOW())-MONTH(tbl_MTG_Set[[#This Row],[Released On]])-12*YEAR(tbl_MTG_Set[[#This Row],[Released On]])</f>
        <v/>
      </c>
      <c r="I867" s="19">
        <f>_xlfn.xlookup(tbl_MTG_Set[[#This Row],[Type Name]], tbl_MTG_Set_Type[Set Type], tbl_MTG_Set_Type[Index], "(Set Type not found)")</f>
        <v/>
      </c>
      <c r="J867" s="19">
        <f>_xlfn.xlookup(tbl_MTG_Set[[#This Row],[Type Name]], tbl_MTG_Set_Type[Set Type], tbl_MTG_Set_Type[Buy Window Month Start], "(Set Type not found)")</f>
        <v/>
      </c>
      <c r="K867" s="28">
        <f>tbl_MTG_Set[[#This Row],[Released On]]+tbl_MTG_Set[[#This Row],[Buy Window Month Start]]*365.25/12</f>
        <v/>
      </c>
      <c r="L867" s="19">
        <f>_xlfn.xlookup(tbl_MTG_Set[[#This Row],[Type Name]], tbl_MTG_Set_Type[Set Type], tbl_MTG_Set_Type[Buy Window Month End], "(Set Type not found)", 0, 1)</f>
        <v/>
      </c>
      <c r="M867" s="28">
        <f>tbl_MTG_Set[[#This Row],[Released On]]+tbl_MTG_Set[[#This Row],[Buy Window Month End]]*365.25/12</f>
        <v/>
      </c>
      <c r="N867" s="28">
        <f>AND(NOW()&gt;=tbl_MTG_Set[[#This Row],[Buy Window Start]], NOW()&lt;=tbl_MTG_Set[[#This Row],[Buy Window End]])</f>
        <v/>
      </c>
      <c r="O867" s="19">
        <f>_xlfn.xlookup(tbl_MTG_Set[[#This Row],[Type Name]], tbl_MTG_Set_Type[Set Type], tbl_MTG_Set_Type[Heavy Printing Window Month Start], "(Set Type not found)", 0, 1)</f>
        <v/>
      </c>
      <c r="P867" s="28">
        <f>tbl_MTG_Set[[#This Row],[Released On]]+tbl_MTG_Set[[#This Row],[Heavy Printing Window Month Start]]*365.25/12</f>
        <v/>
      </c>
      <c r="Q867" s="19">
        <f>_xlfn.xlookup(tbl_MTG_Set[[#This Row],[Type Name]], tbl_MTG_Set_Type[Set Type], tbl_MTG_Set_Type[Heavy Printing Window Month End], "(Set Type not found)", 0, 1)</f>
        <v/>
      </c>
      <c r="R867" s="28">
        <f>tbl_MTG_Set[[#This Row],[Released On]]+tbl_MTG_Set[[#This Row],[Heavy Printing Window Month End]]*365.25/12</f>
        <v/>
      </c>
      <c r="S867" s="28">
        <f>AND(NOW()&gt;=tbl_MTG_Set[[#This Row],[Heavy Printing Window Start]], NOW()&lt;=tbl_MTG_Set[[#This Row],[Heavy Printing Window End]])</f>
        <v/>
      </c>
      <c r="T867" s="19">
        <f>_xlfn.xlookup(tbl_MTG_Set[[#This Row],[Type Name]], tbl_MTG_Set_Type[Set Type], tbl_MTG_Set_Type[Sell Window Month Start], "(Set Type not found)", 0, 1)</f>
        <v/>
      </c>
      <c r="U867" s="28">
        <f>tbl_MTG_Set[[#This Row],[Released On]]+tbl_MTG_Set[[#This Row],[Sell Window Month Start]]*365.25/12</f>
        <v/>
      </c>
      <c r="V867" s="19">
        <f>_xlfn.xlookup(tbl_MTG_Set[[#This Row],[Type Name]], tbl_MTG_Set_Type[Set Type], tbl_MTG_Set_Type[Sell Window Month End], "(Set Type not found)", 0, 1)</f>
        <v/>
      </c>
      <c r="W867" s="28">
        <f>tbl_MTG_Set[[#This Row],[Released On]]+tbl_MTG_Set[[#This Row],[Sell Window Month End]]*365.25/12</f>
        <v/>
      </c>
      <c r="X867" s="28">
        <f>AND(NOW()&gt;=tbl_MTG_Set[[#This Row],[Sell Window Start]], NOW()&lt;=tbl_MTG_Set[[#This Row],[Sell Window End]])</f>
        <v/>
      </c>
      <c r="AG867" s="23" t="n"/>
      <c r="AH867" s="23" t="n"/>
      <c r="AJ867" s="23">
        <f t="array" ref="AJ867:AJ867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867" s="23">
        <f t="array" ref="AK867:AK867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867" s="24">
        <f>_xlfn.xlookup(tbl_MTG_Set[[#This Row],[Play Booster Box Product Id]], tbl_Product[Product Id], tbl_Product[Pack Size])</f>
        <v/>
      </c>
      <c r="AM867" s="23">
        <f>(tbl_MTG_Set[[#This Row],[Play Booster Box Cost]]+v_Item_Shipping_Cost_In)/tbl_MTG_Set[[#This Row],[Play Booster Box Size]]</f>
        <v/>
      </c>
      <c r="AN867" s="23" t="n"/>
      <c r="AO867" s="23" t="n"/>
      <c r="AP867" s="23" t="n"/>
      <c r="AQ867" s="23" t="n"/>
      <c r="AT867" s="23">
        <f>tbl_MTG_Set[[#This Row],[Play Booster Sell Price CardMarket]]*tbl_MTG_Set[[#This Row],[Play Booster Expected Market Value]]/tbl_MTG_Set[[#This Row],[Play Boost Sealed Market Value]]</f>
        <v/>
      </c>
    </row>
    <row r="868" ht="15" customHeight="1" s="20">
      <c r="A868" s="19" t="n">
        <v>54</v>
      </c>
      <c r="B868" s="19" t="inlineStr">
        <is>
          <t>Tarkir: Dragonstorm Commander TDC</t>
        </is>
      </c>
      <c r="C868" s="19" t="n">
        <v>413</v>
      </c>
      <c r="D868" s="28" t="n">
        <v>45758</v>
      </c>
      <c r="E868" s="19" t="inlineStr">
        <is>
          <t>Commander</t>
        </is>
      </c>
      <c r="F868" s="19" t="inlineStr">
        <is>
          <t>en es fr de it pt ja ko ru 汉语 漢語</t>
        </is>
      </c>
      <c r="G868" s="19" t="n">
        <v>55</v>
      </c>
      <c r="H868" s="19">
        <f>MONTH(NOW())+12*YEAR(NOW())-MONTH(tbl_MTG_Set[[#This Row],[Released On]])-12*YEAR(tbl_MTG_Set[[#This Row],[Released On]])</f>
        <v/>
      </c>
      <c r="I868" s="19">
        <f>_xlfn.xlookup(tbl_MTG_Set[[#This Row],[Type Name]], tbl_MTG_Set_Type[Set Type], tbl_MTG_Set_Type[Index], "(Set Type not found)")</f>
        <v/>
      </c>
      <c r="J868" s="19">
        <f>_xlfn.xlookup(tbl_MTG_Set[[#This Row],[Type Name]], tbl_MTG_Set_Type[Set Type], tbl_MTG_Set_Type[Buy Window Month Start], "(Set Type not found)")</f>
        <v/>
      </c>
      <c r="K868" s="28">
        <f>tbl_MTG_Set[[#This Row],[Released On]]+tbl_MTG_Set[[#This Row],[Buy Window Month Start]]*365.25/12</f>
        <v/>
      </c>
      <c r="L868" s="19">
        <f>_xlfn.xlookup(tbl_MTG_Set[[#This Row],[Type Name]], tbl_MTG_Set_Type[Set Type], tbl_MTG_Set_Type[Buy Window Month End], "(Set Type not found)", 0, 1)</f>
        <v/>
      </c>
      <c r="M868" s="28">
        <f>tbl_MTG_Set[[#This Row],[Released On]]+tbl_MTG_Set[[#This Row],[Buy Window Month End]]*365.25/12</f>
        <v/>
      </c>
      <c r="N868" s="28">
        <f>AND(NOW()&gt;=tbl_MTG_Set[[#This Row],[Buy Window Start]], NOW()&lt;=tbl_MTG_Set[[#This Row],[Buy Window End]])</f>
        <v/>
      </c>
      <c r="O868" s="19">
        <f>_xlfn.xlookup(tbl_MTG_Set[[#This Row],[Type Name]], tbl_MTG_Set_Type[Set Type], tbl_MTG_Set_Type[Heavy Printing Window Month Start], "(Set Type not found)", 0, 1)</f>
        <v/>
      </c>
      <c r="P868" s="28">
        <f>tbl_MTG_Set[[#This Row],[Released On]]+tbl_MTG_Set[[#This Row],[Heavy Printing Window Month Start]]*365.25/12</f>
        <v/>
      </c>
      <c r="Q868" s="19">
        <f>_xlfn.xlookup(tbl_MTG_Set[[#This Row],[Type Name]], tbl_MTG_Set_Type[Set Type], tbl_MTG_Set_Type[Heavy Printing Window Month End], "(Set Type not found)", 0, 1)</f>
        <v/>
      </c>
      <c r="R868" s="28">
        <f>tbl_MTG_Set[[#This Row],[Released On]]+tbl_MTG_Set[[#This Row],[Heavy Printing Window Month End]]*365.25/12</f>
        <v/>
      </c>
      <c r="S868" s="28">
        <f>AND(NOW()&gt;=tbl_MTG_Set[[#This Row],[Heavy Printing Window Start]], NOW()&lt;=tbl_MTG_Set[[#This Row],[Heavy Printing Window End]])</f>
        <v/>
      </c>
      <c r="T868" s="19">
        <f>_xlfn.xlookup(tbl_MTG_Set[[#This Row],[Type Name]], tbl_MTG_Set_Type[Set Type], tbl_MTG_Set_Type[Sell Window Month Start], "(Set Type not found)", 0, 1)</f>
        <v/>
      </c>
      <c r="U868" s="28">
        <f>tbl_MTG_Set[[#This Row],[Released On]]+tbl_MTG_Set[[#This Row],[Sell Window Month Start]]*365.25/12</f>
        <v/>
      </c>
      <c r="V868" s="19">
        <f>_xlfn.xlookup(tbl_MTG_Set[[#This Row],[Type Name]], tbl_MTG_Set_Type[Set Type], tbl_MTG_Set_Type[Sell Window Month End], "(Set Type not found)", 0, 1)</f>
        <v/>
      </c>
      <c r="W868" s="28">
        <f>tbl_MTG_Set[[#This Row],[Released On]]+tbl_MTG_Set[[#This Row],[Sell Window Month End]]*365.25/12</f>
        <v/>
      </c>
      <c r="X868" s="28">
        <f>AND(NOW()&gt;=tbl_MTG_Set[[#This Row],[Sell Window Start]], NOW()&lt;=tbl_MTG_Set[[#This Row],[Sell Window End]])</f>
        <v/>
      </c>
      <c r="AG868" s="23" t="n"/>
      <c r="AH868" s="23" t="n"/>
      <c r="AJ868" s="23">
        <f t="array" ref="AJ868:AJ868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868" s="23">
        <f t="array" ref="AK868:AK868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868" s="24">
        <f>_xlfn.xlookup(tbl_MTG_Set[[#This Row],[Play Booster Box Product Id]], tbl_Product[Product Id], tbl_Product[Pack Size])</f>
        <v/>
      </c>
      <c r="AM868" s="23">
        <f>(tbl_MTG_Set[[#This Row],[Play Booster Box Cost]]+v_Item_Shipping_Cost_In)/tbl_MTG_Set[[#This Row],[Play Booster Box Size]]</f>
        <v/>
      </c>
      <c r="AN868" s="23" t="n"/>
      <c r="AO868" s="23" t="n"/>
      <c r="AP868" s="23" t="n"/>
      <c r="AQ868" s="23" t="n"/>
      <c r="AT868" s="23">
        <f>tbl_MTG_Set[[#This Row],[Play Booster Sell Price CardMarket]]*tbl_MTG_Set[[#This Row],[Play Booster Expected Market Value]]/tbl_MTG_Set[[#This Row],[Play Boost Sealed Market Value]]</f>
        <v/>
      </c>
    </row>
    <row r="869" ht="15" customHeight="1" s="20">
      <c r="A869" s="19" t="n">
        <v>55</v>
      </c>
      <c r="B869" s="19" t="inlineStr">
        <is>
          <t>Tarkir: Dragonstorm Commander Tokens TTDC</t>
        </is>
      </c>
      <c r="C869" s="19" t="n">
        <v>34</v>
      </c>
      <c r="D869" s="28" t="n">
        <v>45758</v>
      </c>
      <c r="E869" s="19" t="inlineStr">
        <is>
          <t>Commander</t>
        </is>
      </c>
      <c r="F869" s="19" t="inlineStr">
        <is>
          <t>en es fr de it pt ja ko ru 汉语 漢語</t>
        </is>
      </c>
      <c r="G869" s="19" t="n">
        <v>56</v>
      </c>
      <c r="H869" s="19">
        <f>MONTH(NOW())+12*YEAR(NOW())-MONTH(tbl_MTG_Set[[#This Row],[Released On]])-12*YEAR(tbl_MTG_Set[[#This Row],[Released On]])</f>
        <v/>
      </c>
      <c r="I869" s="19">
        <f>_xlfn.xlookup(tbl_MTG_Set[[#This Row],[Type Name]], tbl_MTG_Set_Type[Set Type], tbl_MTG_Set_Type[Index], "(Set Type not found)")</f>
        <v/>
      </c>
      <c r="J869" s="19">
        <f>_xlfn.xlookup(tbl_MTG_Set[[#This Row],[Type Name]], tbl_MTG_Set_Type[Set Type], tbl_MTG_Set_Type[Buy Window Month Start], "(Set Type not found)")</f>
        <v/>
      </c>
      <c r="K869" s="28">
        <f>tbl_MTG_Set[[#This Row],[Released On]]+tbl_MTG_Set[[#This Row],[Buy Window Month Start]]*365.25/12</f>
        <v/>
      </c>
      <c r="L869" s="19">
        <f>_xlfn.xlookup(tbl_MTG_Set[[#This Row],[Type Name]], tbl_MTG_Set_Type[Set Type], tbl_MTG_Set_Type[Buy Window Month End], "(Set Type not found)", 0, 1)</f>
        <v/>
      </c>
      <c r="M869" s="28">
        <f>tbl_MTG_Set[[#This Row],[Released On]]+tbl_MTG_Set[[#This Row],[Buy Window Month End]]*365.25/12</f>
        <v/>
      </c>
      <c r="N869" s="28">
        <f>AND(NOW()&gt;=tbl_MTG_Set[[#This Row],[Buy Window Start]], NOW()&lt;=tbl_MTG_Set[[#This Row],[Buy Window End]])</f>
        <v/>
      </c>
      <c r="O869" s="19">
        <f>_xlfn.xlookup(tbl_MTG_Set[[#This Row],[Type Name]], tbl_MTG_Set_Type[Set Type], tbl_MTG_Set_Type[Heavy Printing Window Month Start], "(Set Type not found)", 0, 1)</f>
        <v/>
      </c>
      <c r="P869" s="28">
        <f>tbl_MTG_Set[[#This Row],[Released On]]+tbl_MTG_Set[[#This Row],[Heavy Printing Window Month Start]]*365.25/12</f>
        <v/>
      </c>
      <c r="Q869" s="19">
        <f>_xlfn.xlookup(tbl_MTG_Set[[#This Row],[Type Name]], tbl_MTG_Set_Type[Set Type], tbl_MTG_Set_Type[Heavy Printing Window Month End], "(Set Type not found)", 0, 1)</f>
        <v/>
      </c>
      <c r="R869" s="28">
        <f>tbl_MTG_Set[[#This Row],[Released On]]+tbl_MTG_Set[[#This Row],[Heavy Printing Window Month End]]*365.25/12</f>
        <v/>
      </c>
      <c r="S869" s="28">
        <f>AND(NOW()&gt;=tbl_MTG_Set[[#This Row],[Heavy Printing Window Start]], NOW()&lt;=tbl_MTG_Set[[#This Row],[Heavy Printing Window End]])</f>
        <v/>
      </c>
      <c r="T869" s="19">
        <f>_xlfn.xlookup(tbl_MTG_Set[[#This Row],[Type Name]], tbl_MTG_Set_Type[Set Type], tbl_MTG_Set_Type[Sell Window Month Start], "(Set Type not found)", 0, 1)</f>
        <v/>
      </c>
      <c r="U869" s="28">
        <f>tbl_MTG_Set[[#This Row],[Released On]]+tbl_MTG_Set[[#This Row],[Sell Window Month Start]]*365.25/12</f>
        <v/>
      </c>
      <c r="V869" s="19">
        <f>_xlfn.xlookup(tbl_MTG_Set[[#This Row],[Type Name]], tbl_MTG_Set_Type[Set Type], tbl_MTG_Set_Type[Sell Window Month End], "(Set Type not found)", 0, 1)</f>
        <v/>
      </c>
      <c r="W869" s="28">
        <f>tbl_MTG_Set[[#This Row],[Released On]]+tbl_MTG_Set[[#This Row],[Sell Window Month End]]*365.25/12</f>
        <v/>
      </c>
      <c r="X869" s="28">
        <f>AND(NOW()&gt;=tbl_MTG_Set[[#This Row],[Sell Window Start]], NOW()&lt;=tbl_MTG_Set[[#This Row],[Sell Window End]])</f>
        <v/>
      </c>
      <c r="AG869" s="23" t="n"/>
      <c r="AH869" s="23" t="n"/>
      <c r="AJ869" s="23">
        <f t="array" ref="AJ869:AJ869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869" s="23">
        <f t="array" ref="AK869:AK869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869" s="24">
        <f>_xlfn.xlookup(tbl_MTG_Set[[#This Row],[Play Booster Box Product Id]], tbl_Product[Product Id], tbl_Product[Pack Size])</f>
        <v/>
      </c>
      <c r="AM869" s="23">
        <f>(tbl_MTG_Set[[#This Row],[Play Booster Box Cost]]+v_Item_Shipping_Cost_In)/tbl_MTG_Set[[#This Row],[Play Booster Box Size]]</f>
        <v/>
      </c>
      <c r="AN869" s="23" t="n"/>
      <c r="AO869" s="23" t="n"/>
      <c r="AP869" s="23" t="n"/>
      <c r="AQ869" s="23" t="n"/>
      <c r="AT869" s="23">
        <f>tbl_MTG_Set[[#This Row],[Play Booster Sell Price CardMarket]]*tbl_MTG_Set[[#This Row],[Play Booster Expected Market Value]]/tbl_MTG_Set[[#This Row],[Play Boost Sealed Market Value]]</f>
        <v/>
      </c>
    </row>
    <row r="870" ht="15" customHeight="1" s="20">
      <c r="A870" s="19" t="n">
        <v>50</v>
      </c>
      <c r="B870" s="19" t="inlineStr">
        <is>
          <t>Tarkir: Dragonstorm Promos PTDM</t>
        </is>
      </c>
      <c r="C870" s="19" t="n">
        <v>160</v>
      </c>
      <c r="D870" s="28" t="n">
        <v>45758</v>
      </c>
      <c r="E870" s="19" t="inlineStr">
        <is>
          <t>Standard Expansion</t>
        </is>
      </c>
      <c r="F870" s="19" t="inlineStr">
        <is>
          <t>en es fr de it pt ja ko ru 汉语 漢語</t>
        </is>
      </c>
      <c r="G870" s="19" t="n">
        <v>51</v>
      </c>
      <c r="H870" s="19">
        <f>MONTH(NOW())+12*YEAR(NOW())-MONTH(tbl_MTG_Set[[#This Row],[Released On]])-12*YEAR(tbl_MTG_Set[[#This Row],[Released On]])</f>
        <v/>
      </c>
      <c r="I870" s="19">
        <f>_xlfn.xlookup(tbl_MTG_Set[[#This Row],[Type Name]], tbl_MTG_Set_Type[Set Type], tbl_MTG_Set_Type[Index], "(Set Type not found)")</f>
        <v/>
      </c>
      <c r="J870" s="19">
        <f>_xlfn.xlookup(tbl_MTG_Set[[#This Row],[Type Name]], tbl_MTG_Set_Type[Set Type], tbl_MTG_Set_Type[Buy Window Month Start], "(Set Type not found)")</f>
        <v/>
      </c>
      <c r="K870" s="28">
        <f>tbl_MTG_Set[[#This Row],[Released On]]+tbl_MTG_Set[[#This Row],[Buy Window Month Start]]*365.25/12</f>
        <v/>
      </c>
      <c r="L870" s="19">
        <f>_xlfn.xlookup(tbl_MTG_Set[[#This Row],[Type Name]], tbl_MTG_Set_Type[Set Type], tbl_MTG_Set_Type[Buy Window Month End], "(Set Type not found)", 0, 1)</f>
        <v/>
      </c>
      <c r="M870" s="28">
        <f>tbl_MTG_Set[[#This Row],[Released On]]+tbl_MTG_Set[[#This Row],[Buy Window Month End]]*365.25/12</f>
        <v/>
      </c>
      <c r="N870" s="28">
        <f>AND(NOW()&gt;=tbl_MTG_Set[[#This Row],[Buy Window Start]], NOW()&lt;=tbl_MTG_Set[[#This Row],[Buy Window End]])</f>
        <v/>
      </c>
      <c r="O870" s="19">
        <f>_xlfn.xlookup(tbl_MTG_Set[[#This Row],[Type Name]], tbl_MTG_Set_Type[Set Type], tbl_MTG_Set_Type[Heavy Printing Window Month Start], "(Set Type not found)", 0, 1)</f>
        <v/>
      </c>
      <c r="P870" s="28">
        <f>tbl_MTG_Set[[#This Row],[Released On]]+tbl_MTG_Set[[#This Row],[Heavy Printing Window Month Start]]*365.25/12</f>
        <v/>
      </c>
      <c r="Q870" s="19">
        <f>_xlfn.xlookup(tbl_MTG_Set[[#This Row],[Type Name]], tbl_MTG_Set_Type[Set Type], tbl_MTG_Set_Type[Heavy Printing Window Month End], "(Set Type not found)", 0, 1)</f>
        <v/>
      </c>
      <c r="R870" s="28">
        <f>tbl_MTG_Set[[#This Row],[Released On]]+tbl_MTG_Set[[#This Row],[Heavy Printing Window Month End]]*365.25/12</f>
        <v/>
      </c>
      <c r="S870" s="28">
        <f>AND(NOW()&gt;=tbl_MTG_Set[[#This Row],[Heavy Printing Window Start]], NOW()&lt;=tbl_MTG_Set[[#This Row],[Heavy Printing Window End]])</f>
        <v/>
      </c>
      <c r="T870" s="19">
        <f>_xlfn.xlookup(tbl_MTG_Set[[#This Row],[Type Name]], tbl_MTG_Set_Type[Set Type], tbl_MTG_Set_Type[Sell Window Month Start], "(Set Type not found)", 0, 1)</f>
        <v/>
      </c>
      <c r="U870" s="28">
        <f>tbl_MTG_Set[[#This Row],[Released On]]+tbl_MTG_Set[[#This Row],[Sell Window Month Start]]*365.25/12</f>
        <v/>
      </c>
      <c r="V870" s="19">
        <f>_xlfn.xlookup(tbl_MTG_Set[[#This Row],[Type Name]], tbl_MTG_Set_Type[Set Type], tbl_MTG_Set_Type[Sell Window Month End], "(Set Type not found)", 0, 1)</f>
        <v/>
      </c>
      <c r="W870" s="28">
        <f>tbl_MTG_Set[[#This Row],[Released On]]+tbl_MTG_Set[[#This Row],[Sell Window Month End]]*365.25/12</f>
        <v/>
      </c>
      <c r="X870" s="28">
        <f>AND(NOW()&gt;=tbl_MTG_Set[[#This Row],[Sell Window Start]], NOW()&lt;=tbl_MTG_Set[[#This Row],[Sell Window End]])</f>
        <v/>
      </c>
      <c r="AG870" s="23" t="n"/>
      <c r="AH870" s="23" t="n"/>
      <c r="AJ870" s="23">
        <f t="array" ref="AJ870:AJ870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870" s="23">
        <f t="array" ref="AK870:AK870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870" s="24">
        <f>_xlfn.xlookup(tbl_MTG_Set[[#This Row],[Play Booster Box Product Id]], tbl_Product[Product Id], tbl_Product[Pack Size])</f>
        <v/>
      </c>
      <c r="AM870" s="23">
        <f>(tbl_MTG_Set[[#This Row],[Play Booster Box Cost]]+v_Item_Shipping_Cost_In)/tbl_MTG_Set[[#This Row],[Play Booster Box Size]]</f>
        <v/>
      </c>
      <c r="AN870" s="23" t="n"/>
      <c r="AO870" s="23" t="n"/>
      <c r="AP870" s="23" t="n"/>
      <c r="AQ870" s="23" t="n"/>
      <c r="AT870" s="23">
        <f>tbl_MTG_Set[[#This Row],[Play Booster Sell Price CardMarket]]*tbl_MTG_Set[[#This Row],[Play Booster Expected Market Value]]/tbl_MTG_Set[[#This Row],[Play Boost Sealed Market Value]]</f>
        <v/>
      </c>
    </row>
    <row r="871" ht="15" customHeight="1" s="20">
      <c r="A871" s="19" t="n">
        <v>10</v>
      </c>
      <c r="B871" s="19" t="inlineStr">
        <is>
          <t>Avatar: The Last Airbender TLA</t>
        </is>
      </c>
      <c r="C871" s="19" t="n">
        <v>394</v>
      </c>
      <c r="D871" s="28" t="n">
        <v>45982</v>
      </c>
      <c r="E871" s="19" t="inlineStr">
        <is>
          <t>Universes Beyond</t>
        </is>
      </c>
      <c r="F871" s="19" t="inlineStr">
        <is>
          <t>en es fr de it pt ja ko ru 汉语 漢語</t>
        </is>
      </c>
      <c r="G871" s="19" t="n">
        <v>11</v>
      </c>
      <c r="H871" s="19">
        <f>MONTH(NOW())+12*YEAR(NOW())-MONTH(tbl_MTG_Set[[#This Row],[Released On]])-12*YEAR(tbl_MTG_Set[[#This Row],[Released On]])</f>
        <v/>
      </c>
      <c r="I871" s="19">
        <f>_xlfn.xlookup(tbl_MTG_Set[[#This Row],[Type Name]], tbl_MTG_Set_Type[Set Type], tbl_MTG_Set_Type[Index], "(Set Type not found)")</f>
        <v/>
      </c>
      <c r="J871" s="19">
        <f>_xlfn.xlookup(tbl_MTG_Set[[#This Row],[Type Name]], tbl_MTG_Set_Type[Set Type], tbl_MTG_Set_Type[Buy Window Month Start], "(Set Type not found)")</f>
        <v/>
      </c>
      <c r="K871" s="28">
        <f>tbl_MTG_Set[[#This Row],[Released On]]+tbl_MTG_Set[[#This Row],[Buy Window Month Start]]*365.25/12</f>
        <v/>
      </c>
      <c r="L871" s="19">
        <f>_xlfn.xlookup(tbl_MTG_Set[[#This Row],[Type Name]], tbl_MTG_Set_Type[Set Type], tbl_MTG_Set_Type[Buy Window Month End], "(Set Type not found)", 0, 1)</f>
        <v/>
      </c>
      <c r="M871" s="28">
        <f>tbl_MTG_Set[[#This Row],[Released On]]+tbl_MTG_Set[[#This Row],[Buy Window Month End]]*365.25/12</f>
        <v/>
      </c>
      <c r="N871" s="28">
        <f>AND(NOW()&gt;=tbl_MTG_Set[[#This Row],[Buy Window Start]], NOW()&lt;=tbl_MTG_Set[[#This Row],[Buy Window End]])</f>
        <v/>
      </c>
      <c r="O871" s="19">
        <f>_xlfn.xlookup(tbl_MTG_Set[[#This Row],[Type Name]], tbl_MTG_Set_Type[Set Type], tbl_MTG_Set_Type[Heavy Printing Window Month Start], "(Set Type not found)", 0, 1)</f>
        <v/>
      </c>
      <c r="P871" s="28">
        <f>tbl_MTG_Set[[#This Row],[Released On]]+tbl_MTG_Set[[#This Row],[Heavy Printing Window Month Start]]*365.25/12</f>
        <v/>
      </c>
      <c r="Q871" s="19">
        <f>_xlfn.xlookup(tbl_MTG_Set[[#This Row],[Type Name]], tbl_MTG_Set_Type[Set Type], tbl_MTG_Set_Type[Heavy Printing Window Month End], "(Set Type not found)", 0, 1)</f>
        <v/>
      </c>
      <c r="R871" s="28">
        <f>tbl_MTG_Set[[#This Row],[Released On]]+tbl_MTG_Set[[#This Row],[Heavy Printing Window Month End]]*365.25/12</f>
        <v/>
      </c>
      <c r="S871" s="28">
        <f>AND(NOW()&gt;=tbl_MTG_Set[[#This Row],[Heavy Printing Window Start]], NOW()&lt;=tbl_MTG_Set[[#This Row],[Heavy Printing Window End]])</f>
        <v/>
      </c>
      <c r="T871" s="19">
        <f>_xlfn.xlookup(tbl_MTG_Set[[#This Row],[Type Name]], tbl_MTG_Set_Type[Set Type], tbl_MTG_Set_Type[Sell Window Month Start], "(Set Type not found)", 0, 1)</f>
        <v/>
      </c>
      <c r="U871" s="28">
        <f>tbl_MTG_Set[[#This Row],[Released On]]+tbl_MTG_Set[[#This Row],[Sell Window Month Start]]*365.25/12</f>
        <v/>
      </c>
      <c r="V871" s="19">
        <f>_xlfn.xlookup(tbl_MTG_Set[[#This Row],[Type Name]], tbl_MTG_Set_Type[Set Type], tbl_MTG_Set_Type[Sell Window Month End], "(Set Type not found)", 0, 1)</f>
        <v/>
      </c>
      <c r="W871" s="28">
        <f>tbl_MTG_Set[[#This Row],[Released On]]+tbl_MTG_Set[[#This Row],[Sell Window Month End]]*365.25/12</f>
        <v/>
      </c>
      <c r="X871" s="28">
        <f>AND(NOW()&gt;=tbl_MTG_Set[[#This Row],[Sell Window Start]], NOW()&lt;=tbl_MTG_Set[[#This Row],[Sell Window End]])</f>
        <v/>
      </c>
      <c r="Y871" s="23">
        <f>4.2*20+8</f>
        <v/>
      </c>
      <c r="Z871" s="23" t="n">
        <v>145</v>
      </c>
      <c r="AC871" s="23" t="n">
        <v>141</v>
      </c>
      <c r="AD871" s="23">
        <f>(Y871+96/20)/30</f>
        <v/>
      </c>
      <c r="AE871" s="23">
        <f>(Z871+96/20)/30</f>
        <v/>
      </c>
      <c r="AG871" s="23" t="n"/>
      <c r="AH871" s="23" t="n"/>
      <c r="AI871" s="24" t="n">
        <v>57</v>
      </c>
      <c r="AJ871" s="23">
        <f t="array" ref="AJ871:AJ871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871" s="23">
        <f t="array" ref="AK871:AK871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871" s="24">
        <f>_xlfn.xlookup(tbl_MTG_Set[[#This Row],[Play Booster Box Product Id]], tbl_Product[Product Id], tbl_Product[Pack Size])</f>
        <v/>
      </c>
      <c r="AM871" s="23">
        <f>(tbl_MTG_Set[[#This Row],[Play Booster Box Cost]]+v_Item_Shipping_Cost_In)/tbl_MTG_Set[[#This Row],[Play Booster Box Size]]</f>
        <v/>
      </c>
      <c r="AN871" s="23" t="n">
        <v>4.2</v>
      </c>
      <c r="AO871" s="23" t="n">
        <v>7</v>
      </c>
      <c r="AP871" s="23">
        <f>IF(ISERROR(tbl_MTG_Set[[#This Row],[Play Booster Sell Price CardMarket]]-tbl_MTG_Set[[#This Row],[Play Booster Cost]]-v_Item_Shipping_Cost_Out), -999, tbl_MTG_Set[[#This Row],[Play Booster Sell Price CardMarket]]-tbl_MTG_Set[[#This Row],[Play Booster Cost]]-v_Item_Shipping_Cost_Out)</f>
        <v/>
      </c>
      <c r="AQ871" s="19" t="inlineStr">
        <is>
          <t>https://www.mtgstocks.com/sets/1377-avatar-the-last-airbender#ev</t>
        </is>
      </c>
      <c r="AT871" s="23">
        <f>tbl_MTG_Set[[#This Row],[Play Booster Sell Price CardMarket]]*tbl_MTG_Set[[#This Row],[Play Booster Expected Market Value]]/tbl_MTG_Set[[#This Row],[Play Boost Sealed Market Value]]</f>
        <v/>
      </c>
    </row>
    <row r="872" ht="15" customHeight="1" s="20">
      <c r="A872" s="19" t="n">
        <v>51</v>
      </c>
      <c r="B872" s="19" t="inlineStr">
        <is>
          <t>Tarkir: Dragonstorm Tokens TTDM</t>
        </is>
      </c>
      <c r="C872" s="19" t="n">
        <v>16</v>
      </c>
      <c r="D872" s="28" t="n">
        <v>45758</v>
      </c>
      <c r="E872" s="19" t="inlineStr">
        <is>
          <t>Standard Expansion</t>
        </is>
      </c>
      <c r="F872" s="19" t="inlineStr">
        <is>
          <t>en es fr de it pt ja ko ru 汉语 漢語</t>
        </is>
      </c>
      <c r="G872" s="19" t="n">
        <v>52</v>
      </c>
      <c r="H872" s="19">
        <f>MONTH(NOW())+12*YEAR(NOW())-MONTH(tbl_MTG_Set[[#This Row],[Released On]])-12*YEAR(tbl_MTG_Set[[#This Row],[Released On]])</f>
        <v/>
      </c>
      <c r="I872" s="19">
        <f>_xlfn.xlookup(tbl_MTG_Set[[#This Row],[Type Name]], tbl_MTG_Set_Type[Set Type], tbl_MTG_Set_Type[Index], "(Set Type not found)")</f>
        <v/>
      </c>
      <c r="J872" s="19">
        <f>_xlfn.xlookup(tbl_MTG_Set[[#This Row],[Type Name]], tbl_MTG_Set_Type[Set Type], tbl_MTG_Set_Type[Buy Window Month Start], "(Set Type not found)")</f>
        <v/>
      </c>
      <c r="K872" s="28">
        <f>tbl_MTG_Set[[#This Row],[Released On]]+tbl_MTG_Set[[#This Row],[Buy Window Month Start]]*365.25/12</f>
        <v/>
      </c>
      <c r="L872" s="19">
        <f>_xlfn.xlookup(tbl_MTG_Set[[#This Row],[Type Name]], tbl_MTG_Set_Type[Set Type], tbl_MTG_Set_Type[Buy Window Month End], "(Set Type not found)", 0, 1)</f>
        <v/>
      </c>
      <c r="M872" s="28">
        <f>tbl_MTG_Set[[#This Row],[Released On]]+tbl_MTG_Set[[#This Row],[Buy Window Month End]]*365.25/12</f>
        <v/>
      </c>
      <c r="N872" s="28">
        <f>AND(NOW()&gt;=tbl_MTG_Set[[#This Row],[Buy Window Start]], NOW()&lt;=tbl_MTG_Set[[#This Row],[Buy Window End]])</f>
        <v/>
      </c>
      <c r="O872" s="19">
        <f>_xlfn.xlookup(tbl_MTG_Set[[#This Row],[Type Name]], tbl_MTG_Set_Type[Set Type], tbl_MTG_Set_Type[Heavy Printing Window Month Start], "(Set Type not found)", 0, 1)</f>
        <v/>
      </c>
      <c r="P872" s="28">
        <f>tbl_MTG_Set[[#This Row],[Released On]]+tbl_MTG_Set[[#This Row],[Heavy Printing Window Month Start]]*365.25/12</f>
        <v/>
      </c>
      <c r="Q872" s="19">
        <f>_xlfn.xlookup(tbl_MTG_Set[[#This Row],[Type Name]], tbl_MTG_Set_Type[Set Type], tbl_MTG_Set_Type[Heavy Printing Window Month End], "(Set Type not found)", 0, 1)</f>
        <v/>
      </c>
      <c r="R872" s="28">
        <f>tbl_MTG_Set[[#This Row],[Released On]]+tbl_MTG_Set[[#This Row],[Heavy Printing Window Month End]]*365.25/12</f>
        <v/>
      </c>
      <c r="S872" s="28">
        <f>AND(NOW()&gt;=tbl_MTG_Set[[#This Row],[Heavy Printing Window Start]], NOW()&lt;=tbl_MTG_Set[[#This Row],[Heavy Printing Window End]])</f>
        <v/>
      </c>
      <c r="T872" s="19">
        <f>_xlfn.xlookup(tbl_MTG_Set[[#This Row],[Type Name]], tbl_MTG_Set_Type[Set Type], tbl_MTG_Set_Type[Sell Window Month Start], "(Set Type not found)", 0, 1)</f>
        <v/>
      </c>
      <c r="U872" s="28">
        <f>tbl_MTG_Set[[#This Row],[Released On]]+tbl_MTG_Set[[#This Row],[Sell Window Month Start]]*365.25/12</f>
        <v/>
      </c>
      <c r="V872" s="19">
        <f>_xlfn.xlookup(tbl_MTG_Set[[#This Row],[Type Name]], tbl_MTG_Set_Type[Set Type], tbl_MTG_Set_Type[Sell Window Month End], "(Set Type not found)", 0, 1)</f>
        <v/>
      </c>
      <c r="W872" s="28">
        <f>tbl_MTG_Set[[#This Row],[Released On]]+tbl_MTG_Set[[#This Row],[Sell Window Month End]]*365.25/12</f>
        <v/>
      </c>
      <c r="X872" s="28">
        <f>AND(NOW()&gt;=tbl_MTG_Set[[#This Row],[Sell Window Start]], NOW()&lt;=tbl_MTG_Set[[#This Row],[Sell Window End]])</f>
        <v/>
      </c>
      <c r="AG872" s="23" t="n"/>
      <c r="AH872" s="23" t="n"/>
      <c r="AJ872" s="23">
        <f t="array" ref="AJ872:AJ872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872" s="23">
        <f t="array" ref="AK872:AK872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872" s="24">
        <f>_xlfn.xlookup(tbl_MTG_Set[[#This Row],[Play Booster Box Product Id]], tbl_Product[Product Id], tbl_Product[Pack Size])</f>
        <v/>
      </c>
      <c r="AM872" s="23">
        <f>(tbl_MTG_Set[[#This Row],[Play Booster Box Cost]]+v_Item_Shipping_Cost_In)/tbl_MTG_Set[[#This Row],[Play Booster Box Size]]</f>
        <v/>
      </c>
      <c r="AN872" s="23" t="n"/>
      <c r="AO872" s="23" t="n"/>
      <c r="AP872" s="23" t="n"/>
      <c r="AQ872" s="23" t="n"/>
      <c r="AT872" s="23">
        <f>tbl_MTG_Set[[#This Row],[Play Booster Sell Price CardMarket]]*tbl_MTG_Set[[#This Row],[Play Booster Expected Market Value]]/tbl_MTG_Set[[#This Row],[Play Boost Sealed Market Value]]</f>
        <v/>
      </c>
    </row>
    <row r="873" ht="15" customHeight="1" s="20">
      <c r="A873" s="19" t="n">
        <v>6</v>
      </c>
      <c r="B873" s="19" t="inlineStr">
        <is>
          <t>Teenage Mutant Ninja Turtles Eternal TMC</t>
        </is>
      </c>
      <c r="C873" s="19" t="n">
        <v>12</v>
      </c>
      <c r="D873" s="28" t="n">
        <v>46087</v>
      </c>
      <c r="E873" s="19" t="inlineStr">
        <is>
          <t>Universes Beyond</t>
        </is>
      </c>
      <c r="F873" s="19" t="inlineStr">
        <is>
          <t>en es fr de it pt ja ko ru 汉语 漢語</t>
        </is>
      </c>
      <c r="G873" s="19" t="n">
        <v>7</v>
      </c>
      <c r="H873" s="19">
        <f>MONTH(NOW())+12*YEAR(NOW())-MONTH(tbl_MTG_Set[[#This Row],[Released On]])-12*YEAR(tbl_MTG_Set[[#This Row],[Released On]])</f>
        <v/>
      </c>
      <c r="I873" s="19">
        <f>_xlfn.xlookup(tbl_MTG_Set[[#This Row],[Type Name]], tbl_MTG_Set_Type[Set Type], tbl_MTG_Set_Type[Index], "(Set Type not found)")</f>
        <v/>
      </c>
      <c r="J873" s="19">
        <f>_xlfn.xlookup(tbl_MTG_Set[[#This Row],[Type Name]], tbl_MTG_Set_Type[Set Type], tbl_MTG_Set_Type[Buy Window Month Start], "(Set Type not found)")</f>
        <v/>
      </c>
      <c r="K873" s="28">
        <f>tbl_MTG_Set[[#This Row],[Released On]]+tbl_MTG_Set[[#This Row],[Buy Window Month Start]]*365.25/12</f>
        <v/>
      </c>
      <c r="L873" s="19">
        <f>_xlfn.xlookup(tbl_MTG_Set[[#This Row],[Type Name]], tbl_MTG_Set_Type[Set Type], tbl_MTG_Set_Type[Buy Window Month End], "(Set Type not found)", 0, 1)</f>
        <v/>
      </c>
      <c r="M873" s="28">
        <f>tbl_MTG_Set[[#This Row],[Released On]]+tbl_MTG_Set[[#This Row],[Buy Window Month End]]*365.25/12</f>
        <v/>
      </c>
      <c r="N873" s="28">
        <f>AND(NOW()&gt;=tbl_MTG_Set[[#This Row],[Buy Window Start]], NOW()&lt;=tbl_MTG_Set[[#This Row],[Buy Window End]])</f>
        <v/>
      </c>
      <c r="O873" s="19">
        <f>_xlfn.xlookup(tbl_MTG_Set[[#This Row],[Type Name]], tbl_MTG_Set_Type[Set Type], tbl_MTG_Set_Type[Heavy Printing Window Month Start], "(Set Type not found)", 0, 1)</f>
        <v/>
      </c>
      <c r="P873" s="28">
        <f>tbl_MTG_Set[[#This Row],[Released On]]+tbl_MTG_Set[[#This Row],[Heavy Printing Window Month Start]]*365.25/12</f>
        <v/>
      </c>
      <c r="Q873" s="19">
        <f>_xlfn.xlookup(tbl_MTG_Set[[#This Row],[Type Name]], tbl_MTG_Set_Type[Set Type], tbl_MTG_Set_Type[Heavy Printing Window Month End], "(Set Type not found)", 0, 1)</f>
        <v/>
      </c>
      <c r="R873" s="28">
        <f>tbl_MTG_Set[[#This Row],[Released On]]+tbl_MTG_Set[[#This Row],[Heavy Printing Window Month End]]*365.25/12</f>
        <v/>
      </c>
      <c r="S873" s="28">
        <f>AND(NOW()&gt;=tbl_MTG_Set[[#This Row],[Heavy Printing Window Start]], NOW()&lt;=tbl_MTG_Set[[#This Row],[Heavy Printing Window End]])</f>
        <v/>
      </c>
      <c r="T873" s="19">
        <f>_xlfn.xlookup(tbl_MTG_Set[[#This Row],[Type Name]], tbl_MTG_Set_Type[Set Type], tbl_MTG_Set_Type[Sell Window Month Start], "(Set Type not found)", 0, 1)</f>
        <v/>
      </c>
      <c r="U873" s="28">
        <f>tbl_MTG_Set[[#This Row],[Released On]]+tbl_MTG_Set[[#This Row],[Sell Window Month Start]]*365.25/12</f>
        <v/>
      </c>
      <c r="V873" s="19">
        <f>_xlfn.xlookup(tbl_MTG_Set[[#This Row],[Type Name]], tbl_MTG_Set_Type[Set Type], tbl_MTG_Set_Type[Sell Window Month End], "(Set Type not found)", 0, 1)</f>
        <v/>
      </c>
      <c r="W873" s="28">
        <f>tbl_MTG_Set[[#This Row],[Released On]]+tbl_MTG_Set[[#This Row],[Sell Window Month End]]*365.25/12</f>
        <v/>
      </c>
      <c r="X873" s="28">
        <f>AND(NOW()&gt;=tbl_MTG_Set[[#This Row],[Sell Window Start]], NOW()&lt;=tbl_MTG_Set[[#This Row],[Sell Window End]])</f>
        <v/>
      </c>
      <c r="AG873" s="23" t="n"/>
      <c r="AH873" s="23" t="n"/>
      <c r="AJ873" s="23">
        <f t="array" ref="AJ873:AJ873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873" s="23">
        <f t="array" ref="AK873:AK873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873" s="24">
        <f>_xlfn.xlookup(tbl_MTG_Set[[#This Row],[Play Booster Box Product Id]], tbl_Product[Product Id], tbl_Product[Pack Size])</f>
        <v/>
      </c>
      <c r="AM873" s="23">
        <f>(tbl_MTG_Set[[#This Row],[Play Booster Box Cost]]+v_Item_Shipping_Cost_In)/tbl_MTG_Set[[#This Row],[Play Booster Box Size]]</f>
        <v/>
      </c>
      <c r="AN873" s="23" t="n"/>
      <c r="AO873" s="23" t="n"/>
      <c r="AP873" s="23" t="n"/>
      <c r="AQ873" s="23" t="n"/>
      <c r="AT873" s="23">
        <f>tbl_MTG_Set[[#This Row],[Play Booster Sell Price CardMarket]]*tbl_MTG_Set[[#This Row],[Play Booster Expected Market Value]]/tbl_MTG_Set[[#This Row],[Play Boost Sealed Market Value]]</f>
        <v/>
      </c>
    </row>
    <row r="874" ht="15" customHeight="1" s="20">
      <c r="A874" s="19" t="n">
        <v>7</v>
      </c>
      <c r="B874" s="19" t="inlineStr">
        <is>
          <t>Teenage Mutant Ninja Turtles Eternal Tokens TTMC</t>
        </is>
      </c>
      <c r="C874" s="19" t="n">
        <v>4</v>
      </c>
      <c r="D874" s="28" t="n">
        <v>46087</v>
      </c>
      <c r="E874" s="19" t="inlineStr">
        <is>
          <t>Universes Beyond</t>
        </is>
      </c>
      <c r="F874" s="19" t="inlineStr">
        <is>
          <t>en es fr de it pt ja ko ru 汉语 漢語</t>
        </is>
      </c>
      <c r="G874" s="19" t="n">
        <v>8</v>
      </c>
      <c r="H874" s="19">
        <f>MONTH(NOW())+12*YEAR(NOW())-MONTH(tbl_MTG_Set[[#This Row],[Released On]])-12*YEAR(tbl_MTG_Set[[#This Row],[Released On]])</f>
        <v/>
      </c>
      <c r="I874" s="19">
        <f>_xlfn.xlookup(tbl_MTG_Set[[#This Row],[Type Name]], tbl_MTG_Set_Type[Set Type], tbl_MTG_Set_Type[Index], "(Set Type not found)")</f>
        <v/>
      </c>
      <c r="J874" s="19">
        <f>_xlfn.xlookup(tbl_MTG_Set[[#This Row],[Type Name]], tbl_MTG_Set_Type[Set Type], tbl_MTG_Set_Type[Buy Window Month Start], "(Set Type not found)")</f>
        <v/>
      </c>
      <c r="K874" s="28">
        <f>tbl_MTG_Set[[#This Row],[Released On]]+tbl_MTG_Set[[#This Row],[Buy Window Month Start]]*365.25/12</f>
        <v/>
      </c>
      <c r="L874" s="19">
        <f>_xlfn.xlookup(tbl_MTG_Set[[#This Row],[Type Name]], tbl_MTG_Set_Type[Set Type], tbl_MTG_Set_Type[Buy Window Month End], "(Set Type not found)", 0, 1)</f>
        <v/>
      </c>
      <c r="M874" s="28">
        <f>tbl_MTG_Set[[#This Row],[Released On]]+tbl_MTG_Set[[#This Row],[Buy Window Month End]]*365.25/12</f>
        <v/>
      </c>
      <c r="N874" s="28">
        <f>AND(NOW()&gt;=tbl_MTG_Set[[#This Row],[Buy Window Start]], NOW()&lt;=tbl_MTG_Set[[#This Row],[Buy Window End]])</f>
        <v/>
      </c>
      <c r="O874" s="19">
        <f>_xlfn.xlookup(tbl_MTG_Set[[#This Row],[Type Name]], tbl_MTG_Set_Type[Set Type], tbl_MTG_Set_Type[Heavy Printing Window Month Start], "(Set Type not found)", 0, 1)</f>
        <v/>
      </c>
      <c r="P874" s="28">
        <f>tbl_MTG_Set[[#This Row],[Released On]]+tbl_MTG_Set[[#This Row],[Heavy Printing Window Month Start]]*365.25/12</f>
        <v/>
      </c>
      <c r="Q874" s="19">
        <f>_xlfn.xlookup(tbl_MTG_Set[[#This Row],[Type Name]], tbl_MTG_Set_Type[Set Type], tbl_MTG_Set_Type[Heavy Printing Window Month End], "(Set Type not found)", 0, 1)</f>
        <v/>
      </c>
      <c r="R874" s="28">
        <f>tbl_MTG_Set[[#This Row],[Released On]]+tbl_MTG_Set[[#This Row],[Heavy Printing Window Month End]]*365.25/12</f>
        <v/>
      </c>
      <c r="S874" s="28">
        <f>AND(NOW()&gt;=tbl_MTG_Set[[#This Row],[Heavy Printing Window Start]], NOW()&lt;=tbl_MTG_Set[[#This Row],[Heavy Printing Window End]])</f>
        <v/>
      </c>
      <c r="T874" s="19">
        <f>_xlfn.xlookup(tbl_MTG_Set[[#This Row],[Type Name]], tbl_MTG_Set_Type[Set Type], tbl_MTG_Set_Type[Sell Window Month Start], "(Set Type not found)", 0, 1)</f>
        <v/>
      </c>
      <c r="U874" s="28">
        <f>tbl_MTG_Set[[#This Row],[Released On]]+tbl_MTG_Set[[#This Row],[Sell Window Month Start]]*365.25/12</f>
        <v/>
      </c>
      <c r="V874" s="19">
        <f>_xlfn.xlookup(tbl_MTG_Set[[#This Row],[Type Name]], tbl_MTG_Set_Type[Set Type], tbl_MTG_Set_Type[Sell Window Month End], "(Set Type not found)", 0, 1)</f>
        <v/>
      </c>
      <c r="W874" s="28">
        <f>tbl_MTG_Set[[#This Row],[Released On]]+tbl_MTG_Set[[#This Row],[Sell Window Month End]]*365.25/12</f>
        <v/>
      </c>
      <c r="X874" s="28">
        <f>AND(NOW()&gt;=tbl_MTG_Set[[#This Row],[Sell Window Start]], NOW()&lt;=tbl_MTG_Set[[#This Row],[Sell Window End]])</f>
        <v/>
      </c>
      <c r="AG874" s="23" t="n"/>
      <c r="AH874" s="23" t="n"/>
      <c r="AJ874" s="23">
        <f t="array" ref="AJ874:AJ874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874" s="23">
        <f t="array" ref="AK874:AK874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874" s="24">
        <f>_xlfn.xlookup(tbl_MTG_Set[[#This Row],[Play Booster Box Product Id]], tbl_Product[Product Id], tbl_Product[Pack Size])</f>
        <v/>
      </c>
      <c r="AM874" s="23">
        <f>(tbl_MTG_Set[[#This Row],[Play Booster Box Cost]]+v_Item_Shipping_Cost_In)/tbl_MTG_Set[[#This Row],[Play Booster Box Size]]</f>
        <v/>
      </c>
      <c r="AN874" s="23" t="n"/>
      <c r="AO874" s="23" t="n"/>
      <c r="AP874" s="23" t="n"/>
      <c r="AQ874" s="23" t="n"/>
      <c r="AT874" s="23">
        <f>tbl_MTG_Set[[#This Row],[Play Booster Sell Price CardMarket]]*tbl_MTG_Set[[#This Row],[Play Booster Expected Market Value]]/tbl_MTG_Set[[#This Row],[Play Boost Sealed Market Value]]</f>
        <v/>
      </c>
    </row>
    <row r="875" ht="15" customHeight="1" s="20">
      <c r="A875" s="19" t="n">
        <v>4</v>
      </c>
      <c r="B875" s="19" t="inlineStr">
        <is>
          <t>Teenage Mutant Ninja Turtles Source Material PZA</t>
        </is>
      </c>
      <c r="C875" s="19" t="n">
        <v>1</v>
      </c>
      <c r="D875" s="28" t="n">
        <v>46087</v>
      </c>
      <c r="E875" s="19" t="inlineStr">
        <is>
          <t>Universes Beyond</t>
        </is>
      </c>
      <c r="F875" s="19" t="inlineStr">
        <is>
          <t>en es fr de it pt ja ko ru 汉语 漢語</t>
        </is>
      </c>
      <c r="G875" s="19" t="n">
        <v>5</v>
      </c>
      <c r="H875" s="19">
        <f>MONTH(NOW())+12*YEAR(NOW())-MONTH(tbl_MTG_Set[[#This Row],[Released On]])-12*YEAR(tbl_MTG_Set[[#This Row],[Released On]])</f>
        <v/>
      </c>
      <c r="I875" s="19">
        <f>_xlfn.xlookup(tbl_MTG_Set[[#This Row],[Type Name]], tbl_MTG_Set_Type[Set Type], tbl_MTG_Set_Type[Index], "(Set Type not found)")</f>
        <v/>
      </c>
      <c r="J875" s="19">
        <f>_xlfn.xlookup(tbl_MTG_Set[[#This Row],[Type Name]], tbl_MTG_Set_Type[Set Type], tbl_MTG_Set_Type[Buy Window Month Start], "(Set Type not found)")</f>
        <v/>
      </c>
      <c r="K875" s="28">
        <f>tbl_MTG_Set[[#This Row],[Released On]]+tbl_MTG_Set[[#This Row],[Buy Window Month Start]]*365.25/12</f>
        <v/>
      </c>
      <c r="L875" s="19">
        <f>_xlfn.xlookup(tbl_MTG_Set[[#This Row],[Type Name]], tbl_MTG_Set_Type[Set Type], tbl_MTG_Set_Type[Buy Window Month End], "(Set Type not found)", 0, 1)</f>
        <v/>
      </c>
      <c r="M875" s="28">
        <f>tbl_MTG_Set[[#This Row],[Released On]]+tbl_MTG_Set[[#This Row],[Buy Window Month End]]*365.25/12</f>
        <v/>
      </c>
      <c r="N875" s="28">
        <f>AND(NOW()&gt;=tbl_MTG_Set[[#This Row],[Buy Window Start]], NOW()&lt;=tbl_MTG_Set[[#This Row],[Buy Window End]])</f>
        <v/>
      </c>
      <c r="O875" s="19">
        <f>_xlfn.xlookup(tbl_MTG_Set[[#This Row],[Type Name]], tbl_MTG_Set_Type[Set Type], tbl_MTG_Set_Type[Heavy Printing Window Month Start], "(Set Type not found)", 0, 1)</f>
        <v/>
      </c>
      <c r="P875" s="28">
        <f>tbl_MTG_Set[[#This Row],[Released On]]+tbl_MTG_Set[[#This Row],[Heavy Printing Window Month Start]]*365.25/12</f>
        <v/>
      </c>
      <c r="Q875" s="19">
        <f>_xlfn.xlookup(tbl_MTG_Set[[#This Row],[Type Name]], tbl_MTG_Set_Type[Set Type], tbl_MTG_Set_Type[Heavy Printing Window Month End], "(Set Type not found)", 0, 1)</f>
        <v/>
      </c>
      <c r="R875" s="28">
        <f>tbl_MTG_Set[[#This Row],[Released On]]+tbl_MTG_Set[[#This Row],[Heavy Printing Window Month End]]*365.25/12</f>
        <v/>
      </c>
      <c r="S875" s="28">
        <f>AND(NOW()&gt;=tbl_MTG_Set[[#This Row],[Heavy Printing Window Start]], NOW()&lt;=tbl_MTG_Set[[#This Row],[Heavy Printing Window End]])</f>
        <v/>
      </c>
      <c r="T875" s="19">
        <f>_xlfn.xlookup(tbl_MTG_Set[[#This Row],[Type Name]], tbl_MTG_Set_Type[Set Type], tbl_MTG_Set_Type[Sell Window Month Start], "(Set Type not found)", 0, 1)</f>
        <v/>
      </c>
      <c r="U875" s="28">
        <f>tbl_MTG_Set[[#This Row],[Released On]]+tbl_MTG_Set[[#This Row],[Sell Window Month Start]]*365.25/12</f>
        <v/>
      </c>
      <c r="V875" s="19">
        <f>_xlfn.xlookup(tbl_MTG_Set[[#This Row],[Type Name]], tbl_MTG_Set_Type[Set Type], tbl_MTG_Set_Type[Sell Window Month End], "(Set Type not found)", 0, 1)</f>
        <v/>
      </c>
      <c r="W875" s="28">
        <f>tbl_MTG_Set[[#This Row],[Released On]]+tbl_MTG_Set[[#This Row],[Sell Window Month End]]*365.25/12</f>
        <v/>
      </c>
      <c r="X875" s="28">
        <f>AND(NOW()&gt;=tbl_MTG_Set[[#This Row],[Sell Window Start]], NOW()&lt;=tbl_MTG_Set[[#This Row],[Sell Window End]])</f>
        <v/>
      </c>
      <c r="AG875" s="23" t="n"/>
      <c r="AH875" s="23" t="n"/>
      <c r="AJ875" s="23">
        <f t="array" ref="AJ875:AJ875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875" s="23">
        <f t="array" ref="AK875:AK875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875" s="24">
        <f>_xlfn.xlookup(tbl_MTG_Set[[#This Row],[Play Booster Box Product Id]], tbl_Product[Product Id], tbl_Product[Pack Size])</f>
        <v/>
      </c>
      <c r="AM875" s="23">
        <f>(tbl_MTG_Set[[#This Row],[Play Booster Box Cost]]+v_Item_Shipping_Cost_In)/tbl_MTG_Set[[#This Row],[Play Booster Box Size]]</f>
        <v/>
      </c>
      <c r="AN875" s="23" t="n"/>
      <c r="AO875" s="23" t="n"/>
      <c r="AP875" s="23" t="n"/>
      <c r="AQ875" s="23" t="n"/>
      <c r="AT875" s="23">
        <f>tbl_MTG_Set[[#This Row],[Play Booster Sell Price CardMarket]]*tbl_MTG_Set[[#This Row],[Play Booster Expected Market Value]]/tbl_MTG_Set[[#This Row],[Play Boost Sealed Market Value]]</f>
        <v/>
      </c>
    </row>
    <row r="876" ht="15" customHeight="1" s="20">
      <c r="A876" s="19" t="n">
        <v>3</v>
      </c>
      <c r="B876" s="19" t="inlineStr">
        <is>
          <t>Teenage Mutant Ninja Turtles TMT</t>
        </is>
      </c>
      <c r="C876" s="19" t="n">
        <v>20</v>
      </c>
      <c r="D876" s="28" t="n">
        <v>46087</v>
      </c>
      <c r="E876" s="19" t="inlineStr">
        <is>
          <t>Universes Beyond</t>
        </is>
      </c>
      <c r="F876" s="19" t="inlineStr">
        <is>
          <t>en es fr de it pt ja ko ru 汉语 漢語</t>
        </is>
      </c>
      <c r="G876" s="19" t="n">
        <v>4</v>
      </c>
      <c r="H876" s="19">
        <f>MONTH(NOW())+12*YEAR(NOW())-MONTH(tbl_MTG_Set[[#This Row],[Released On]])-12*YEAR(tbl_MTG_Set[[#This Row],[Released On]])</f>
        <v/>
      </c>
      <c r="I876" s="19">
        <f>_xlfn.xlookup(tbl_MTG_Set[[#This Row],[Type Name]], tbl_MTG_Set_Type[Set Type], tbl_MTG_Set_Type[Index], "(Set Type not found)")</f>
        <v/>
      </c>
      <c r="J876" s="19">
        <f>_xlfn.xlookup(tbl_MTG_Set[[#This Row],[Type Name]], tbl_MTG_Set_Type[Set Type], tbl_MTG_Set_Type[Buy Window Month Start], "(Set Type not found)")</f>
        <v/>
      </c>
      <c r="K876" s="28">
        <f>tbl_MTG_Set[[#This Row],[Released On]]+tbl_MTG_Set[[#This Row],[Buy Window Month Start]]*365.25/12</f>
        <v/>
      </c>
      <c r="L876" s="19">
        <f>_xlfn.xlookup(tbl_MTG_Set[[#This Row],[Type Name]], tbl_MTG_Set_Type[Set Type], tbl_MTG_Set_Type[Buy Window Month End], "(Set Type not found)", 0, 1)</f>
        <v/>
      </c>
      <c r="M876" s="28">
        <f>tbl_MTG_Set[[#This Row],[Released On]]+tbl_MTG_Set[[#This Row],[Buy Window Month End]]*365.25/12</f>
        <v/>
      </c>
      <c r="N876" s="28">
        <f>AND(NOW()&gt;=tbl_MTG_Set[[#This Row],[Buy Window Start]], NOW()&lt;=tbl_MTG_Set[[#This Row],[Buy Window End]])</f>
        <v/>
      </c>
      <c r="O876" s="19">
        <f>_xlfn.xlookup(tbl_MTG_Set[[#This Row],[Type Name]], tbl_MTG_Set_Type[Set Type], tbl_MTG_Set_Type[Heavy Printing Window Month Start], "(Set Type not found)", 0, 1)</f>
        <v/>
      </c>
      <c r="P876" s="28">
        <f>tbl_MTG_Set[[#This Row],[Released On]]+tbl_MTG_Set[[#This Row],[Heavy Printing Window Month Start]]*365.25/12</f>
        <v/>
      </c>
      <c r="Q876" s="19">
        <f>_xlfn.xlookup(tbl_MTG_Set[[#This Row],[Type Name]], tbl_MTG_Set_Type[Set Type], tbl_MTG_Set_Type[Heavy Printing Window Month End], "(Set Type not found)", 0, 1)</f>
        <v/>
      </c>
      <c r="R876" s="28">
        <f>tbl_MTG_Set[[#This Row],[Released On]]+tbl_MTG_Set[[#This Row],[Heavy Printing Window Month End]]*365.25/12</f>
        <v/>
      </c>
      <c r="S876" s="28">
        <f>AND(NOW()&gt;=tbl_MTG_Set[[#This Row],[Heavy Printing Window Start]], NOW()&lt;=tbl_MTG_Set[[#This Row],[Heavy Printing Window End]])</f>
        <v/>
      </c>
      <c r="T876" s="19">
        <f>_xlfn.xlookup(tbl_MTG_Set[[#This Row],[Type Name]], tbl_MTG_Set_Type[Set Type], tbl_MTG_Set_Type[Sell Window Month Start], "(Set Type not found)", 0, 1)</f>
        <v/>
      </c>
      <c r="U876" s="28">
        <f>tbl_MTG_Set[[#This Row],[Released On]]+tbl_MTG_Set[[#This Row],[Sell Window Month Start]]*365.25/12</f>
        <v/>
      </c>
      <c r="V876" s="19">
        <f>_xlfn.xlookup(tbl_MTG_Set[[#This Row],[Type Name]], tbl_MTG_Set_Type[Set Type], tbl_MTG_Set_Type[Sell Window Month End], "(Set Type not found)", 0, 1)</f>
        <v/>
      </c>
      <c r="W876" s="28">
        <f>tbl_MTG_Set[[#This Row],[Released On]]+tbl_MTG_Set[[#This Row],[Sell Window Month End]]*365.25/12</f>
        <v/>
      </c>
      <c r="X876" s="28">
        <f>AND(NOW()&gt;=tbl_MTG_Set[[#This Row],[Sell Window Start]], NOW()&lt;=tbl_MTG_Set[[#This Row],[Sell Window End]])</f>
        <v/>
      </c>
      <c r="AB876" s="23" t="n">
        <v>123</v>
      </c>
      <c r="AG876" s="23" t="n"/>
      <c r="AH876" s="23" t="n"/>
      <c r="AJ876" s="23">
        <f t="array" ref="AJ876:AJ876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876" s="23">
        <f t="array" ref="AK876:AK876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876" s="24">
        <f>_xlfn.xlookup(tbl_MTG_Set[[#This Row],[Play Booster Box Product Id]], tbl_Product[Product Id], tbl_Product[Pack Size])</f>
        <v/>
      </c>
      <c r="AM876" s="23">
        <f>(tbl_MTG_Set[[#This Row],[Play Booster Box Cost]]+v_Item_Shipping_Cost_In)/tbl_MTG_Set[[#This Row],[Play Booster Box Size]]</f>
        <v/>
      </c>
      <c r="AN876" s="23" t="n"/>
      <c r="AO876" s="23" t="n"/>
      <c r="AP876" s="23" t="n"/>
      <c r="AQ876" s="23" t="n"/>
      <c r="AT876" s="23">
        <f>tbl_MTG_Set[[#This Row],[Play Booster Sell Price CardMarket]]*tbl_MTG_Set[[#This Row],[Play Booster Expected Market Value]]/tbl_MTG_Set[[#This Row],[Play Boost Sealed Market Value]]</f>
        <v/>
      </c>
    </row>
    <row r="877" ht="15" customHeight="1" s="20">
      <c r="A877" s="19" t="n">
        <v>5</v>
      </c>
      <c r="B877" s="19" t="inlineStr">
        <is>
          <t>Teenage Mutant Ninja Turtles Tokens TTMT</t>
        </is>
      </c>
      <c r="C877" s="19" t="n">
        <v>1</v>
      </c>
      <c r="D877" s="28" t="n">
        <v>46087</v>
      </c>
      <c r="E877" s="19" t="inlineStr">
        <is>
          <t>Universes Beyond</t>
        </is>
      </c>
      <c r="F877" s="19" t="inlineStr">
        <is>
          <t>en es fr de it pt ja ko ru 汉语 漢語</t>
        </is>
      </c>
      <c r="G877" s="19" t="n">
        <v>6</v>
      </c>
      <c r="H877" s="19">
        <f>MONTH(NOW())+12*YEAR(NOW())-MONTH(tbl_MTG_Set[[#This Row],[Released On]])-12*YEAR(tbl_MTG_Set[[#This Row],[Released On]])</f>
        <v/>
      </c>
      <c r="I877" s="19">
        <f>_xlfn.xlookup(tbl_MTG_Set[[#This Row],[Type Name]], tbl_MTG_Set_Type[Set Type], tbl_MTG_Set_Type[Index], "(Set Type not found)")</f>
        <v/>
      </c>
      <c r="J877" s="19">
        <f>_xlfn.xlookup(tbl_MTG_Set[[#This Row],[Type Name]], tbl_MTG_Set_Type[Set Type], tbl_MTG_Set_Type[Buy Window Month Start], "(Set Type not found)")</f>
        <v/>
      </c>
      <c r="K877" s="28">
        <f>tbl_MTG_Set[[#This Row],[Released On]]+tbl_MTG_Set[[#This Row],[Buy Window Month Start]]*365.25/12</f>
        <v/>
      </c>
      <c r="L877" s="19">
        <f>_xlfn.xlookup(tbl_MTG_Set[[#This Row],[Type Name]], tbl_MTG_Set_Type[Set Type], tbl_MTG_Set_Type[Buy Window Month End], "(Set Type not found)", 0, 1)</f>
        <v/>
      </c>
      <c r="M877" s="28">
        <f>tbl_MTG_Set[[#This Row],[Released On]]+tbl_MTG_Set[[#This Row],[Buy Window Month End]]*365.25/12</f>
        <v/>
      </c>
      <c r="N877" s="28">
        <f>AND(NOW()&gt;=tbl_MTG_Set[[#This Row],[Buy Window Start]], NOW()&lt;=tbl_MTG_Set[[#This Row],[Buy Window End]])</f>
        <v/>
      </c>
      <c r="O877" s="19">
        <f>_xlfn.xlookup(tbl_MTG_Set[[#This Row],[Type Name]], tbl_MTG_Set_Type[Set Type], tbl_MTG_Set_Type[Heavy Printing Window Month Start], "(Set Type not found)", 0, 1)</f>
        <v/>
      </c>
      <c r="P877" s="28">
        <f>tbl_MTG_Set[[#This Row],[Released On]]+tbl_MTG_Set[[#This Row],[Heavy Printing Window Month Start]]*365.25/12</f>
        <v/>
      </c>
      <c r="Q877" s="19">
        <f>_xlfn.xlookup(tbl_MTG_Set[[#This Row],[Type Name]], tbl_MTG_Set_Type[Set Type], tbl_MTG_Set_Type[Heavy Printing Window Month End], "(Set Type not found)", 0, 1)</f>
        <v/>
      </c>
      <c r="R877" s="28">
        <f>tbl_MTG_Set[[#This Row],[Released On]]+tbl_MTG_Set[[#This Row],[Heavy Printing Window Month End]]*365.25/12</f>
        <v/>
      </c>
      <c r="S877" s="28">
        <f>AND(NOW()&gt;=tbl_MTG_Set[[#This Row],[Heavy Printing Window Start]], NOW()&lt;=tbl_MTG_Set[[#This Row],[Heavy Printing Window End]])</f>
        <v/>
      </c>
      <c r="T877" s="19">
        <f>_xlfn.xlookup(tbl_MTG_Set[[#This Row],[Type Name]], tbl_MTG_Set_Type[Set Type], tbl_MTG_Set_Type[Sell Window Month Start], "(Set Type not found)", 0, 1)</f>
        <v/>
      </c>
      <c r="U877" s="28">
        <f>tbl_MTG_Set[[#This Row],[Released On]]+tbl_MTG_Set[[#This Row],[Sell Window Month Start]]*365.25/12</f>
        <v/>
      </c>
      <c r="V877" s="19">
        <f>_xlfn.xlookup(tbl_MTG_Set[[#This Row],[Type Name]], tbl_MTG_Set_Type[Set Type], tbl_MTG_Set_Type[Sell Window Month End], "(Set Type not found)", 0, 1)</f>
        <v/>
      </c>
      <c r="W877" s="28">
        <f>tbl_MTG_Set[[#This Row],[Released On]]+tbl_MTG_Set[[#This Row],[Sell Window Month End]]*365.25/12</f>
        <v/>
      </c>
      <c r="X877" s="28">
        <f>AND(NOW()&gt;=tbl_MTG_Set[[#This Row],[Sell Window Start]], NOW()&lt;=tbl_MTG_Set[[#This Row],[Sell Window End]])</f>
        <v/>
      </c>
      <c r="AG877" s="23" t="n"/>
      <c r="AH877" s="23" t="n"/>
      <c r="AJ877" s="23">
        <f t="array" ref="AJ877:AJ877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877" s="23">
        <f t="array" ref="AK877:AK877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877" s="24">
        <f>_xlfn.xlookup(tbl_MTG_Set[[#This Row],[Play Booster Box Product Id]], tbl_Product[Product Id], tbl_Product[Pack Size])</f>
        <v/>
      </c>
      <c r="AM877" s="23">
        <f>(tbl_MTG_Set[[#This Row],[Play Booster Box Cost]]+v_Item_Shipping_Cost_In)/tbl_MTG_Set[[#This Row],[Play Booster Box Size]]</f>
        <v/>
      </c>
      <c r="AN877" s="23" t="n"/>
      <c r="AO877" s="23" t="n"/>
      <c r="AP877" s="23" t="n"/>
      <c r="AQ877" s="23" t="n"/>
      <c r="AT877" s="23">
        <f>tbl_MTG_Set[[#This Row],[Play Booster Sell Price CardMarket]]*tbl_MTG_Set[[#This Row],[Play Booster Expected Market Value]]/tbl_MTG_Set[[#This Row],[Play Boost Sealed Market Value]]</f>
        <v/>
      </c>
    </row>
    <row r="878" ht="15" customHeight="1" s="20">
      <c r="A878" s="19" t="n">
        <v>978</v>
      </c>
      <c r="B878" s="19" t="inlineStr">
        <is>
          <t>Tempest Promos PTMP</t>
        </is>
      </c>
      <c r="C878" s="19" t="n">
        <v>1</v>
      </c>
      <c r="D878" s="28" t="n">
        <v>35717</v>
      </c>
      <c r="F878" s="19" t="inlineStr">
        <is>
          <t>en es fr de it pt ja ko ru 汉语 漢語</t>
        </is>
      </c>
      <c r="G878" s="19" t="n">
        <v>1902</v>
      </c>
      <c r="H878" s="19">
        <f>MONTH(NOW())+12*YEAR(NOW())-MONTH(tbl_MTG_Set[[#This Row],[Released On]])-12*YEAR(tbl_MTG_Set[[#This Row],[Released On]])</f>
        <v/>
      </c>
      <c r="I878" s="19">
        <f>_xlfn.xlookup(tbl_MTG_Set[[#This Row],[Type Name]], tbl_MTG_Set_Type[Set Type], tbl_MTG_Set_Type[Index], "(Set Type not found)")</f>
        <v/>
      </c>
      <c r="J878" s="19">
        <f>_xlfn.xlookup(tbl_MTG_Set[[#This Row],[Type Name]], tbl_MTG_Set_Type[Set Type], tbl_MTG_Set_Type[Buy Window Month Start], "(Set Type not found)")</f>
        <v/>
      </c>
      <c r="K878" s="28">
        <f>tbl_MTG_Set[[#This Row],[Released On]]+tbl_MTG_Set[[#This Row],[Buy Window Month Start]]*365.25/12</f>
        <v/>
      </c>
      <c r="L878" s="19">
        <f>_xlfn.xlookup(tbl_MTG_Set[[#This Row],[Type Name]], tbl_MTG_Set_Type[Set Type], tbl_MTG_Set_Type[Buy Window Month End], "(Set Type not found)", 0, 1)</f>
        <v/>
      </c>
      <c r="M878" s="28">
        <f>tbl_MTG_Set[[#This Row],[Released On]]+tbl_MTG_Set[[#This Row],[Buy Window Month End]]*365.25/12</f>
        <v/>
      </c>
      <c r="N878" s="28">
        <f>AND(NOW()&gt;=tbl_MTG_Set[[#This Row],[Buy Window Start]], NOW()&lt;=tbl_MTG_Set[[#This Row],[Buy Window End]])</f>
        <v/>
      </c>
      <c r="O878" s="19">
        <f>_xlfn.xlookup(tbl_MTG_Set[[#This Row],[Type Name]], tbl_MTG_Set_Type[Set Type], tbl_MTG_Set_Type[Heavy Printing Window Month Start], "(Set Type not found)", 0, 1)</f>
        <v/>
      </c>
      <c r="P878" s="28">
        <f>tbl_MTG_Set[[#This Row],[Released On]]+tbl_MTG_Set[[#This Row],[Heavy Printing Window Month Start]]*365.25/12</f>
        <v/>
      </c>
      <c r="Q878" s="19">
        <f>_xlfn.xlookup(tbl_MTG_Set[[#This Row],[Type Name]], tbl_MTG_Set_Type[Set Type], tbl_MTG_Set_Type[Heavy Printing Window Month End], "(Set Type not found)", 0, 1)</f>
        <v/>
      </c>
      <c r="R878" s="28">
        <f>tbl_MTG_Set[[#This Row],[Released On]]+tbl_MTG_Set[[#This Row],[Heavy Printing Window Month End]]*365.25/12</f>
        <v/>
      </c>
      <c r="S878" s="28">
        <f>AND(NOW()&gt;=tbl_MTG_Set[[#This Row],[Heavy Printing Window Start]], NOW()&lt;=tbl_MTG_Set[[#This Row],[Heavy Printing Window End]])</f>
        <v/>
      </c>
      <c r="T878" s="19">
        <f>_xlfn.xlookup(tbl_MTG_Set[[#This Row],[Type Name]], tbl_MTG_Set_Type[Set Type], tbl_MTG_Set_Type[Sell Window Month Start], "(Set Type not found)", 0, 1)</f>
        <v/>
      </c>
      <c r="U878" s="28">
        <f>tbl_MTG_Set[[#This Row],[Released On]]+tbl_MTG_Set[[#This Row],[Sell Window Month Start]]*365.25/12</f>
        <v/>
      </c>
      <c r="V878" s="19">
        <f>_xlfn.xlookup(tbl_MTG_Set[[#This Row],[Type Name]], tbl_MTG_Set_Type[Set Type], tbl_MTG_Set_Type[Sell Window Month End], "(Set Type not found)", 0, 1)</f>
        <v/>
      </c>
      <c r="W878" s="28">
        <f>tbl_MTG_Set[[#This Row],[Released On]]+tbl_MTG_Set[[#This Row],[Sell Window Month End]]*365.25/12</f>
        <v/>
      </c>
      <c r="X878" s="28">
        <f>AND(NOW()&gt;=tbl_MTG_Set[[#This Row],[Sell Window Start]], NOW()&lt;=tbl_MTG_Set[[#This Row],[Sell Window End]])</f>
        <v/>
      </c>
      <c r="AG878" s="23" t="n"/>
      <c r="AH878" s="23" t="n"/>
      <c r="AJ878" s="23">
        <f t="array" ref="AJ878:AJ878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878" s="23">
        <f t="array" ref="AK878:AK878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878" s="24">
        <f>_xlfn.xlookup(tbl_MTG_Set[[#This Row],[Play Booster Box Product Id]], tbl_Product[Product Id], tbl_Product[Pack Size])</f>
        <v/>
      </c>
      <c r="AM878" s="23">
        <f>(tbl_MTG_Set[[#This Row],[Play Booster Box Cost]]+v_Item_Shipping_Cost_In)/tbl_MTG_Set[[#This Row],[Play Booster Box Size]]</f>
        <v/>
      </c>
      <c r="AN878" s="23" t="n"/>
      <c r="AO878" s="23" t="n"/>
      <c r="AP878" s="23" t="n"/>
      <c r="AQ878" s="23" t="n"/>
      <c r="AT878" s="23">
        <f>tbl_MTG_Set[[#This Row],[Play Booster Sell Price CardMarket]]*tbl_MTG_Set[[#This Row],[Play Booster Expected Market Value]]/tbl_MTG_Set[[#This Row],[Play Boost Sealed Market Value]]</f>
        <v/>
      </c>
    </row>
    <row r="879" ht="15" customHeight="1" s="20">
      <c r="A879" s="19" t="n">
        <v>600</v>
      </c>
      <c r="B879" s="19" t="inlineStr">
        <is>
          <t>Tempest Remastered TPR</t>
        </is>
      </c>
      <c r="C879" s="19" t="n">
        <v>269</v>
      </c>
      <c r="D879" s="28" t="n">
        <v>42130</v>
      </c>
      <c r="F879" s="19" t="inlineStr">
        <is>
          <t>en es fr de it pt ja ko ru 汉语 漢語</t>
        </is>
      </c>
      <c r="G879" s="19" t="n">
        <v>1146</v>
      </c>
      <c r="H879" s="19">
        <f>MONTH(NOW())+12*YEAR(NOW())-MONTH(tbl_MTG_Set[[#This Row],[Released On]])-12*YEAR(tbl_MTG_Set[[#This Row],[Released On]])</f>
        <v/>
      </c>
      <c r="I879" s="19">
        <f>_xlfn.xlookup(tbl_MTG_Set[[#This Row],[Type Name]], tbl_MTG_Set_Type[Set Type], tbl_MTG_Set_Type[Index], "(Set Type not found)")</f>
        <v/>
      </c>
      <c r="J879" s="19">
        <f>_xlfn.xlookup(tbl_MTG_Set[[#This Row],[Type Name]], tbl_MTG_Set_Type[Set Type], tbl_MTG_Set_Type[Buy Window Month Start], "(Set Type not found)")</f>
        <v/>
      </c>
      <c r="K879" s="28">
        <f>tbl_MTG_Set[[#This Row],[Released On]]+tbl_MTG_Set[[#This Row],[Buy Window Month Start]]*365.25/12</f>
        <v/>
      </c>
      <c r="L879" s="19">
        <f>_xlfn.xlookup(tbl_MTG_Set[[#This Row],[Type Name]], tbl_MTG_Set_Type[Set Type], tbl_MTG_Set_Type[Buy Window Month End], "(Set Type not found)", 0, 1)</f>
        <v/>
      </c>
      <c r="M879" s="28">
        <f>tbl_MTG_Set[[#This Row],[Released On]]+tbl_MTG_Set[[#This Row],[Buy Window Month End]]*365.25/12</f>
        <v/>
      </c>
      <c r="N879" s="28">
        <f>AND(NOW()&gt;=tbl_MTG_Set[[#This Row],[Buy Window Start]], NOW()&lt;=tbl_MTG_Set[[#This Row],[Buy Window End]])</f>
        <v/>
      </c>
      <c r="O879" s="19">
        <f>_xlfn.xlookup(tbl_MTG_Set[[#This Row],[Type Name]], tbl_MTG_Set_Type[Set Type], tbl_MTG_Set_Type[Heavy Printing Window Month Start], "(Set Type not found)", 0, 1)</f>
        <v/>
      </c>
      <c r="P879" s="28">
        <f>tbl_MTG_Set[[#This Row],[Released On]]+tbl_MTG_Set[[#This Row],[Heavy Printing Window Month Start]]*365.25/12</f>
        <v/>
      </c>
      <c r="Q879" s="19">
        <f>_xlfn.xlookup(tbl_MTG_Set[[#This Row],[Type Name]], tbl_MTG_Set_Type[Set Type], tbl_MTG_Set_Type[Heavy Printing Window Month End], "(Set Type not found)", 0, 1)</f>
        <v/>
      </c>
      <c r="R879" s="28">
        <f>tbl_MTG_Set[[#This Row],[Released On]]+tbl_MTG_Set[[#This Row],[Heavy Printing Window Month End]]*365.25/12</f>
        <v/>
      </c>
      <c r="S879" s="28">
        <f>AND(NOW()&gt;=tbl_MTG_Set[[#This Row],[Heavy Printing Window Start]], NOW()&lt;=tbl_MTG_Set[[#This Row],[Heavy Printing Window End]])</f>
        <v/>
      </c>
      <c r="T879" s="19">
        <f>_xlfn.xlookup(tbl_MTG_Set[[#This Row],[Type Name]], tbl_MTG_Set_Type[Set Type], tbl_MTG_Set_Type[Sell Window Month Start], "(Set Type not found)", 0, 1)</f>
        <v/>
      </c>
      <c r="U879" s="28">
        <f>tbl_MTG_Set[[#This Row],[Released On]]+tbl_MTG_Set[[#This Row],[Sell Window Month Start]]*365.25/12</f>
        <v/>
      </c>
      <c r="V879" s="19">
        <f>_xlfn.xlookup(tbl_MTG_Set[[#This Row],[Type Name]], tbl_MTG_Set_Type[Set Type], tbl_MTG_Set_Type[Sell Window Month End], "(Set Type not found)", 0, 1)</f>
        <v/>
      </c>
      <c r="W879" s="28">
        <f>tbl_MTG_Set[[#This Row],[Released On]]+tbl_MTG_Set[[#This Row],[Sell Window Month End]]*365.25/12</f>
        <v/>
      </c>
      <c r="X879" s="28">
        <f>AND(NOW()&gt;=tbl_MTG_Set[[#This Row],[Sell Window Start]], NOW()&lt;=tbl_MTG_Set[[#This Row],[Sell Window End]])</f>
        <v/>
      </c>
      <c r="AG879" s="23" t="n"/>
      <c r="AH879" s="23" t="n"/>
      <c r="AJ879" s="23">
        <f t="array" ref="AJ879:AJ879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879" s="23">
        <f t="array" ref="AK879:AK879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879" s="24">
        <f>_xlfn.xlookup(tbl_MTG_Set[[#This Row],[Play Booster Box Product Id]], tbl_Product[Product Id], tbl_Product[Pack Size])</f>
        <v/>
      </c>
      <c r="AM879" s="23">
        <f>(tbl_MTG_Set[[#This Row],[Play Booster Box Cost]]+v_Item_Shipping_Cost_In)/tbl_MTG_Set[[#This Row],[Play Booster Box Size]]</f>
        <v/>
      </c>
      <c r="AN879" s="23" t="n"/>
      <c r="AO879" s="23" t="n"/>
      <c r="AP879" s="23" t="n"/>
      <c r="AQ879" s="23" t="n"/>
      <c r="AT879" s="23">
        <f>tbl_MTG_Set[[#This Row],[Play Booster Sell Price CardMarket]]*tbl_MTG_Set[[#This Row],[Play Booster Expected Market Value]]/tbl_MTG_Set[[#This Row],[Play Boost Sealed Market Value]]</f>
        <v/>
      </c>
    </row>
    <row r="880" ht="15" customHeight="1" s="20">
      <c r="A880" s="19" t="n">
        <v>977</v>
      </c>
      <c r="B880" s="19" t="inlineStr">
        <is>
          <t>Tempest TMP</t>
        </is>
      </c>
      <c r="C880" s="19" t="n">
        <v>350</v>
      </c>
      <c r="D880" s="28" t="n">
        <v>35717</v>
      </c>
      <c r="F880" s="19" t="inlineStr">
        <is>
          <t>en es fr de it pt ja ko ru 汉语 漢語</t>
        </is>
      </c>
      <c r="G880" s="19" t="n">
        <v>1900</v>
      </c>
      <c r="H880" s="19">
        <f>MONTH(NOW())+12*YEAR(NOW())-MONTH(tbl_MTG_Set[[#This Row],[Released On]])-12*YEAR(tbl_MTG_Set[[#This Row],[Released On]])</f>
        <v/>
      </c>
      <c r="I880" s="19">
        <f>_xlfn.xlookup(tbl_MTG_Set[[#This Row],[Type Name]], tbl_MTG_Set_Type[Set Type], tbl_MTG_Set_Type[Index], "(Set Type not found)")</f>
        <v/>
      </c>
      <c r="J880" s="19">
        <f>_xlfn.xlookup(tbl_MTG_Set[[#This Row],[Type Name]], tbl_MTG_Set_Type[Set Type], tbl_MTG_Set_Type[Buy Window Month Start], "(Set Type not found)")</f>
        <v/>
      </c>
      <c r="K880" s="28">
        <f>tbl_MTG_Set[[#This Row],[Released On]]+tbl_MTG_Set[[#This Row],[Buy Window Month Start]]*365.25/12</f>
        <v/>
      </c>
      <c r="L880" s="19">
        <f>_xlfn.xlookup(tbl_MTG_Set[[#This Row],[Type Name]], tbl_MTG_Set_Type[Set Type], tbl_MTG_Set_Type[Buy Window Month End], "(Set Type not found)", 0, 1)</f>
        <v/>
      </c>
      <c r="M880" s="28">
        <f>tbl_MTG_Set[[#This Row],[Released On]]+tbl_MTG_Set[[#This Row],[Buy Window Month End]]*365.25/12</f>
        <v/>
      </c>
      <c r="N880" s="28">
        <f>AND(NOW()&gt;=tbl_MTG_Set[[#This Row],[Buy Window Start]], NOW()&lt;=tbl_MTG_Set[[#This Row],[Buy Window End]])</f>
        <v/>
      </c>
      <c r="O880" s="19">
        <f>_xlfn.xlookup(tbl_MTG_Set[[#This Row],[Type Name]], tbl_MTG_Set_Type[Set Type], tbl_MTG_Set_Type[Heavy Printing Window Month Start], "(Set Type not found)", 0, 1)</f>
        <v/>
      </c>
      <c r="P880" s="28">
        <f>tbl_MTG_Set[[#This Row],[Released On]]+tbl_MTG_Set[[#This Row],[Heavy Printing Window Month Start]]*365.25/12</f>
        <v/>
      </c>
      <c r="Q880" s="19">
        <f>_xlfn.xlookup(tbl_MTG_Set[[#This Row],[Type Name]], tbl_MTG_Set_Type[Set Type], tbl_MTG_Set_Type[Heavy Printing Window Month End], "(Set Type not found)", 0, 1)</f>
        <v/>
      </c>
      <c r="R880" s="28">
        <f>tbl_MTG_Set[[#This Row],[Released On]]+tbl_MTG_Set[[#This Row],[Heavy Printing Window Month End]]*365.25/12</f>
        <v/>
      </c>
      <c r="S880" s="28">
        <f>AND(NOW()&gt;=tbl_MTG_Set[[#This Row],[Heavy Printing Window Start]], NOW()&lt;=tbl_MTG_Set[[#This Row],[Heavy Printing Window End]])</f>
        <v/>
      </c>
      <c r="T880" s="19">
        <f>_xlfn.xlookup(tbl_MTG_Set[[#This Row],[Type Name]], tbl_MTG_Set_Type[Set Type], tbl_MTG_Set_Type[Sell Window Month Start], "(Set Type not found)", 0, 1)</f>
        <v/>
      </c>
      <c r="U880" s="28">
        <f>tbl_MTG_Set[[#This Row],[Released On]]+tbl_MTG_Set[[#This Row],[Sell Window Month Start]]*365.25/12</f>
        <v/>
      </c>
      <c r="V880" s="19">
        <f>_xlfn.xlookup(tbl_MTG_Set[[#This Row],[Type Name]], tbl_MTG_Set_Type[Set Type], tbl_MTG_Set_Type[Sell Window Month End], "(Set Type not found)", 0, 1)</f>
        <v/>
      </c>
      <c r="W880" s="28">
        <f>tbl_MTG_Set[[#This Row],[Released On]]+tbl_MTG_Set[[#This Row],[Sell Window Month End]]*365.25/12</f>
        <v/>
      </c>
      <c r="X880" s="28">
        <f>AND(NOW()&gt;=tbl_MTG_Set[[#This Row],[Sell Window Start]], NOW()&lt;=tbl_MTG_Set[[#This Row],[Sell Window End]])</f>
        <v/>
      </c>
      <c r="AG880" s="23" t="n"/>
      <c r="AH880" s="23" t="n"/>
      <c r="AJ880" s="23">
        <f t="array" ref="AJ880:AJ880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880" s="23">
        <f t="array" ref="AK880:AK880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880" s="24">
        <f>_xlfn.xlookup(tbl_MTG_Set[[#This Row],[Play Booster Box Product Id]], tbl_Product[Product Id], tbl_Product[Pack Size])</f>
        <v/>
      </c>
      <c r="AM880" s="23">
        <f>(tbl_MTG_Set[[#This Row],[Play Booster Box Cost]]+v_Item_Shipping_Cost_In)/tbl_MTG_Set[[#This Row],[Play Booster Box Size]]</f>
        <v/>
      </c>
      <c r="AN880" s="23" t="n"/>
      <c r="AO880" s="23" t="n"/>
      <c r="AP880" s="23" t="n"/>
      <c r="AQ880" s="23" t="n"/>
      <c r="AT880" s="23">
        <f>tbl_MTG_Set[[#This Row],[Play Booster Sell Price CardMarket]]*tbl_MTG_Set[[#This Row],[Play Booster Expected Market Value]]/tbl_MTG_Set[[#This Row],[Play Boost Sealed Market Value]]</f>
        <v/>
      </c>
    </row>
    <row r="881" ht="15" customHeight="1" s="20">
      <c r="A881" s="19" t="n">
        <v>828</v>
      </c>
      <c r="B881" s="19" t="inlineStr">
        <is>
          <t>Tenth Edition 10E</t>
        </is>
      </c>
      <c r="C881" s="19" t="n">
        <v>510</v>
      </c>
      <c r="D881" s="28" t="n">
        <v>39276</v>
      </c>
      <c r="F881" s="19" t="inlineStr">
        <is>
          <t>en es fr de it pt ja ko ru 汉语 漢語</t>
        </is>
      </c>
      <c r="G881" s="19" t="n">
        <v>1602</v>
      </c>
      <c r="H881" s="19">
        <f>MONTH(NOW())+12*YEAR(NOW())-MONTH(tbl_MTG_Set[[#This Row],[Released On]])-12*YEAR(tbl_MTG_Set[[#This Row],[Released On]])</f>
        <v/>
      </c>
      <c r="I881" s="19">
        <f>_xlfn.xlookup(tbl_MTG_Set[[#This Row],[Type Name]], tbl_MTG_Set_Type[Set Type], tbl_MTG_Set_Type[Index], "(Set Type not found)")</f>
        <v/>
      </c>
      <c r="J881" s="19">
        <f>_xlfn.xlookup(tbl_MTG_Set[[#This Row],[Type Name]], tbl_MTG_Set_Type[Set Type], tbl_MTG_Set_Type[Buy Window Month Start], "(Set Type not found)")</f>
        <v/>
      </c>
      <c r="K881" s="28">
        <f>tbl_MTG_Set[[#This Row],[Released On]]+tbl_MTG_Set[[#This Row],[Buy Window Month Start]]*365.25/12</f>
        <v/>
      </c>
      <c r="L881" s="19">
        <f>_xlfn.xlookup(tbl_MTG_Set[[#This Row],[Type Name]], tbl_MTG_Set_Type[Set Type], tbl_MTG_Set_Type[Buy Window Month End], "(Set Type not found)", 0, 1)</f>
        <v/>
      </c>
      <c r="M881" s="28">
        <f>tbl_MTG_Set[[#This Row],[Released On]]+tbl_MTG_Set[[#This Row],[Buy Window Month End]]*365.25/12</f>
        <v/>
      </c>
      <c r="N881" s="28">
        <f>AND(NOW()&gt;=tbl_MTG_Set[[#This Row],[Buy Window Start]], NOW()&lt;=tbl_MTG_Set[[#This Row],[Buy Window End]])</f>
        <v/>
      </c>
      <c r="O881" s="19">
        <f>_xlfn.xlookup(tbl_MTG_Set[[#This Row],[Type Name]], tbl_MTG_Set_Type[Set Type], tbl_MTG_Set_Type[Heavy Printing Window Month Start], "(Set Type not found)", 0, 1)</f>
        <v/>
      </c>
      <c r="P881" s="28">
        <f>tbl_MTG_Set[[#This Row],[Released On]]+tbl_MTG_Set[[#This Row],[Heavy Printing Window Month Start]]*365.25/12</f>
        <v/>
      </c>
      <c r="Q881" s="19">
        <f>_xlfn.xlookup(tbl_MTG_Set[[#This Row],[Type Name]], tbl_MTG_Set_Type[Set Type], tbl_MTG_Set_Type[Heavy Printing Window Month End], "(Set Type not found)", 0, 1)</f>
        <v/>
      </c>
      <c r="R881" s="28">
        <f>tbl_MTG_Set[[#This Row],[Released On]]+tbl_MTG_Set[[#This Row],[Heavy Printing Window Month End]]*365.25/12</f>
        <v/>
      </c>
      <c r="S881" s="28">
        <f>AND(NOW()&gt;=tbl_MTG_Set[[#This Row],[Heavy Printing Window Start]], NOW()&lt;=tbl_MTG_Set[[#This Row],[Heavy Printing Window End]])</f>
        <v/>
      </c>
      <c r="T881" s="19">
        <f>_xlfn.xlookup(tbl_MTG_Set[[#This Row],[Type Name]], tbl_MTG_Set_Type[Set Type], tbl_MTG_Set_Type[Sell Window Month Start], "(Set Type not found)", 0, 1)</f>
        <v/>
      </c>
      <c r="U881" s="28">
        <f>tbl_MTG_Set[[#This Row],[Released On]]+tbl_MTG_Set[[#This Row],[Sell Window Month Start]]*365.25/12</f>
        <v/>
      </c>
      <c r="V881" s="19">
        <f>_xlfn.xlookup(tbl_MTG_Set[[#This Row],[Type Name]], tbl_MTG_Set_Type[Set Type], tbl_MTG_Set_Type[Sell Window Month End], "(Set Type not found)", 0, 1)</f>
        <v/>
      </c>
      <c r="W881" s="28">
        <f>tbl_MTG_Set[[#This Row],[Released On]]+tbl_MTG_Set[[#This Row],[Sell Window Month End]]*365.25/12</f>
        <v/>
      </c>
      <c r="X881" s="28">
        <f>AND(NOW()&gt;=tbl_MTG_Set[[#This Row],[Sell Window Start]], NOW()&lt;=tbl_MTG_Set[[#This Row],[Sell Window End]])</f>
        <v/>
      </c>
      <c r="AG881" s="23" t="n"/>
      <c r="AH881" s="23" t="n"/>
      <c r="AJ881" s="23">
        <f t="array" ref="AJ881:AJ881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881" s="23">
        <f t="array" ref="AK881:AK881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881" s="24">
        <f>_xlfn.xlookup(tbl_MTG_Set[[#This Row],[Play Booster Box Product Id]], tbl_Product[Product Id], tbl_Product[Pack Size])</f>
        <v/>
      </c>
      <c r="AM881" s="23">
        <f>(tbl_MTG_Set[[#This Row],[Play Booster Box Cost]]+v_Item_Shipping_Cost_In)/tbl_MTG_Set[[#This Row],[Play Booster Box Size]]</f>
        <v/>
      </c>
      <c r="AN881" s="23" t="n"/>
      <c r="AO881" s="23" t="n"/>
      <c r="AP881" s="23" t="n"/>
      <c r="AQ881" s="23" t="n"/>
      <c r="AT881" s="23">
        <f>tbl_MTG_Set[[#This Row],[Play Booster Sell Price CardMarket]]*tbl_MTG_Set[[#This Row],[Play Booster Expected Market Value]]/tbl_MTG_Set[[#This Row],[Play Boost Sealed Market Value]]</f>
        <v/>
      </c>
    </row>
    <row r="882" ht="15" customHeight="1" s="20">
      <c r="A882" s="19" t="n">
        <v>829</v>
      </c>
      <c r="B882" s="19" t="inlineStr">
        <is>
          <t>Tenth Edition Promos P10E</t>
        </is>
      </c>
      <c r="C882" s="19" t="n">
        <v>3</v>
      </c>
      <c r="D882" s="28" t="n">
        <v>39276</v>
      </c>
      <c r="F882" s="19" t="inlineStr">
        <is>
          <t>en es fr de it pt ja ko ru 汉语 漢語</t>
        </is>
      </c>
      <c r="G882" s="19" t="n">
        <v>1604</v>
      </c>
      <c r="H882" s="19">
        <f>MONTH(NOW())+12*YEAR(NOW())-MONTH(tbl_MTG_Set[[#This Row],[Released On]])-12*YEAR(tbl_MTG_Set[[#This Row],[Released On]])</f>
        <v/>
      </c>
      <c r="I882" s="19">
        <f>_xlfn.xlookup(tbl_MTG_Set[[#This Row],[Type Name]], tbl_MTG_Set_Type[Set Type], tbl_MTG_Set_Type[Index], "(Set Type not found)")</f>
        <v/>
      </c>
      <c r="J882" s="19">
        <f>_xlfn.xlookup(tbl_MTG_Set[[#This Row],[Type Name]], tbl_MTG_Set_Type[Set Type], tbl_MTG_Set_Type[Buy Window Month Start], "(Set Type not found)")</f>
        <v/>
      </c>
      <c r="K882" s="28">
        <f>tbl_MTG_Set[[#This Row],[Released On]]+tbl_MTG_Set[[#This Row],[Buy Window Month Start]]*365.25/12</f>
        <v/>
      </c>
      <c r="L882" s="19">
        <f>_xlfn.xlookup(tbl_MTG_Set[[#This Row],[Type Name]], tbl_MTG_Set_Type[Set Type], tbl_MTG_Set_Type[Buy Window Month End], "(Set Type not found)", 0, 1)</f>
        <v/>
      </c>
      <c r="M882" s="28">
        <f>tbl_MTG_Set[[#This Row],[Released On]]+tbl_MTG_Set[[#This Row],[Buy Window Month End]]*365.25/12</f>
        <v/>
      </c>
      <c r="N882" s="28">
        <f>AND(NOW()&gt;=tbl_MTG_Set[[#This Row],[Buy Window Start]], NOW()&lt;=tbl_MTG_Set[[#This Row],[Buy Window End]])</f>
        <v/>
      </c>
      <c r="O882" s="19">
        <f>_xlfn.xlookup(tbl_MTG_Set[[#This Row],[Type Name]], tbl_MTG_Set_Type[Set Type], tbl_MTG_Set_Type[Heavy Printing Window Month Start], "(Set Type not found)", 0, 1)</f>
        <v/>
      </c>
      <c r="P882" s="28">
        <f>tbl_MTG_Set[[#This Row],[Released On]]+tbl_MTG_Set[[#This Row],[Heavy Printing Window Month Start]]*365.25/12</f>
        <v/>
      </c>
      <c r="Q882" s="19">
        <f>_xlfn.xlookup(tbl_MTG_Set[[#This Row],[Type Name]], tbl_MTG_Set_Type[Set Type], tbl_MTG_Set_Type[Heavy Printing Window Month End], "(Set Type not found)", 0, 1)</f>
        <v/>
      </c>
      <c r="R882" s="28">
        <f>tbl_MTG_Set[[#This Row],[Released On]]+tbl_MTG_Set[[#This Row],[Heavy Printing Window Month End]]*365.25/12</f>
        <v/>
      </c>
      <c r="S882" s="28">
        <f>AND(NOW()&gt;=tbl_MTG_Set[[#This Row],[Heavy Printing Window Start]], NOW()&lt;=tbl_MTG_Set[[#This Row],[Heavy Printing Window End]])</f>
        <v/>
      </c>
      <c r="T882" s="19">
        <f>_xlfn.xlookup(tbl_MTG_Set[[#This Row],[Type Name]], tbl_MTG_Set_Type[Set Type], tbl_MTG_Set_Type[Sell Window Month Start], "(Set Type not found)", 0, 1)</f>
        <v/>
      </c>
      <c r="U882" s="28">
        <f>tbl_MTG_Set[[#This Row],[Released On]]+tbl_MTG_Set[[#This Row],[Sell Window Month Start]]*365.25/12</f>
        <v/>
      </c>
      <c r="V882" s="19">
        <f>_xlfn.xlookup(tbl_MTG_Set[[#This Row],[Type Name]], tbl_MTG_Set_Type[Set Type], tbl_MTG_Set_Type[Sell Window Month End], "(Set Type not found)", 0, 1)</f>
        <v/>
      </c>
      <c r="W882" s="28">
        <f>tbl_MTG_Set[[#This Row],[Released On]]+tbl_MTG_Set[[#This Row],[Sell Window Month End]]*365.25/12</f>
        <v/>
      </c>
      <c r="X882" s="28">
        <f>AND(NOW()&gt;=tbl_MTG_Set[[#This Row],[Sell Window Start]], NOW()&lt;=tbl_MTG_Set[[#This Row],[Sell Window End]])</f>
        <v/>
      </c>
      <c r="AG882" s="23" t="n"/>
      <c r="AH882" s="23" t="n"/>
      <c r="AJ882" s="23">
        <f t="array" ref="AJ882:AJ882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882" s="23">
        <f t="array" ref="AK882:AK882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882" s="24">
        <f>_xlfn.xlookup(tbl_MTG_Set[[#This Row],[Play Booster Box Product Id]], tbl_Product[Product Id], tbl_Product[Pack Size])</f>
        <v/>
      </c>
      <c r="AM882" s="23">
        <f>(tbl_MTG_Set[[#This Row],[Play Booster Box Cost]]+v_Item_Shipping_Cost_In)/tbl_MTG_Set[[#This Row],[Play Booster Box Size]]</f>
        <v/>
      </c>
      <c r="AN882" s="23" t="n"/>
      <c r="AO882" s="23" t="n"/>
      <c r="AP882" s="23" t="n"/>
      <c r="AQ882" s="23" t="n"/>
      <c r="AT882" s="23">
        <f>tbl_MTG_Set[[#This Row],[Play Booster Sell Price CardMarket]]*tbl_MTG_Set[[#This Row],[Play Booster Expected Market Value]]/tbl_MTG_Set[[#This Row],[Play Boost Sealed Market Value]]</f>
        <v/>
      </c>
    </row>
    <row r="883" ht="15" customHeight="1" s="20">
      <c r="A883" s="19" t="n">
        <v>830</v>
      </c>
      <c r="B883" s="19" t="inlineStr">
        <is>
          <t>Tenth Edition Tokens T10E</t>
        </is>
      </c>
      <c r="C883" s="19" t="n">
        <v>6</v>
      </c>
      <c r="D883" s="28" t="n">
        <v>39276</v>
      </c>
      <c r="F883" s="19" t="inlineStr">
        <is>
          <t>en es fr de it pt ja ko ru 汉语 漢語</t>
        </is>
      </c>
      <c r="G883" s="19" t="n">
        <v>1606</v>
      </c>
      <c r="H883" s="19">
        <f>MONTH(NOW())+12*YEAR(NOW())-MONTH(tbl_MTG_Set[[#This Row],[Released On]])-12*YEAR(tbl_MTG_Set[[#This Row],[Released On]])</f>
        <v/>
      </c>
      <c r="I883" s="19">
        <f>_xlfn.xlookup(tbl_MTG_Set[[#This Row],[Type Name]], tbl_MTG_Set_Type[Set Type], tbl_MTG_Set_Type[Index], "(Set Type not found)")</f>
        <v/>
      </c>
      <c r="J883" s="19">
        <f>_xlfn.xlookup(tbl_MTG_Set[[#This Row],[Type Name]], tbl_MTG_Set_Type[Set Type], tbl_MTG_Set_Type[Buy Window Month Start], "(Set Type not found)")</f>
        <v/>
      </c>
      <c r="K883" s="28">
        <f>tbl_MTG_Set[[#This Row],[Released On]]+tbl_MTG_Set[[#This Row],[Buy Window Month Start]]*365.25/12</f>
        <v/>
      </c>
      <c r="L883" s="19">
        <f>_xlfn.xlookup(tbl_MTG_Set[[#This Row],[Type Name]], tbl_MTG_Set_Type[Set Type], tbl_MTG_Set_Type[Buy Window Month End], "(Set Type not found)", 0, 1)</f>
        <v/>
      </c>
      <c r="M883" s="28">
        <f>tbl_MTG_Set[[#This Row],[Released On]]+tbl_MTG_Set[[#This Row],[Buy Window Month End]]*365.25/12</f>
        <v/>
      </c>
      <c r="N883" s="28">
        <f>AND(NOW()&gt;=tbl_MTG_Set[[#This Row],[Buy Window Start]], NOW()&lt;=tbl_MTG_Set[[#This Row],[Buy Window End]])</f>
        <v/>
      </c>
      <c r="O883" s="19">
        <f>_xlfn.xlookup(tbl_MTG_Set[[#This Row],[Type Name]], tbl_MTG_Set_Type[Set Type], tbl_MTG_Set_Type[Heavy Printing Window Month Start], "(Set Type not found)", 0, 1)</f>
        <v/>
      </c>
      <c r="P883" s="28">
        <f>tbl_MTG_Set[[#This Row],[Released On]]+tbl_MTG_Set[[#This Row],[Heavy Printing Window Month Start]]*365.25/12</f>
        <v/>
      </c>
      <c r="Q883" s="19">
        <f>_xlfn.xlookup(tbl_MTG_Set[[#This Row],[Type Name]], tbl_MTG_Set_Type[Set Type], tbl_MTG_Set_Type[Heavy Printing Window Month End], "(Set Type not found)", 0, 1)</f>
        <v/>
      </c>
      <c r="R883" s="28">
        <f>tbl_MTG_Set[[#This Row],[Released On]]+tbl_MTG_Set[[#This Row],[Heavy Printing Window Month End]]*365.25/12</f>
        <v/>
      </c>
      <c r="S883" s="28">
        <f>AND(NOW()&gt;=tbl_MTG_Set[[#This Row],[Heavy Printing Window Start]], NOW()&lt;=tbl_MTG_Set[[#This Row],[Heavy Printing Window End]])</f>
        <v/>
      </c>
      <c r="T883" s="19">
        <f>_xlfn.xlookup(tbl_MTG_Set[[#This Row],[Type Name]], tbl_MTG_Set_Type[Set Type], tbl_MTG_Set_Type[Sell Window Month Start], "(Set Type not found)", 0, 1)</f>
        <v/>
      </c>
      <c r="U883" s="28">
        <f>tbl_MTG_Set[[#This Row],[Released On]]+tbl_MTG_Set[[#This Row],[Sell Window Month Start]]*365.25/12</f>
        <v/>
      </c>
      <c r="V883" s="19">
        <f>_xlfn.xlookup(tbl_MTG_Set[[#This Row],[Type Name]], tbl_MTG_Set_Type[Set Type], tbl_MTG_Set_Type[Sell Window Month End], "(Set Type not found)", 0, 1)</f>
        <v/>
      </c>
      <c r="W883" s="28">
        <f>tbl_MTG_Set[[#This Row],[Released On]]+tbl_MTG_Set[[#This Row],[Sell Window Month End]]*365.25/12</f>
        <v/>
      </c>
      <c r="X883" s="28">
        <f>AND(NOW()&gt;=tbl_MTG_Set[[#This Row],[Sell Window Start]], NOW()&lt;=tbl_MTG_Set[[#This Row],[Sell Window End]])</f>
        <v/>
      </c>
      <c r="AG883" s="23" t="n"/>
      <c r="AH883" s="23" t="n"/>
      <c r="AJ883" s="23">
        <f t="array" ref="AJ883:AJ883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883" s="23">
        <f t="array" ref="AK883:AK883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883" s="24">
        <f>_xlfn.xlookup(tbl_MTG_Set[[#This Row],[Play Booster Box Product Id]], tbl_Product[Product Id], tbl_Product[Pack Size])</f>
        <v/>
      </c>
      <c r="AM883" s="23">
        <f>(tbl_MTG_Set[[#This Row],[Play Booster Box Cost]]+v_Item_Shipping_Cost_In)/tbl_MTG_Set[[#This Row],[Play Booster Box Size]]</f>
        <v/>
      </c>
      <c r="AN883" s="23" t="n"/>
      <c r="AO883" s="23" t="n"/>
      <c r="AP883" s="23" t="n"/>
      <c r="AQ883" s="23" t="n"/>
      <c r="AT883" s="23">
        <f>tbl_MTG_Set[[#This Row],[Play Booster Sell Price CardMarket]]*tbl_MTG_Set[[#This Row],[Play Booster Expected Market Value]]/tbl_MTG_Set[[#This Row],[Play Boost Sealed Market Value]]</f>
        <v/>
      </c>
    </row>
    <row r="884" ht="15" customHeight="1" s="20">
      <c r="A884" s="19" t="n">
        <v>117</v>
      </c>
      <c r="B884" s="19" t="inlineStr">
        <is>
          <t>The Big Score BIG</t>
        </is>
      </c>
      <c r="C884" s="19" t="n">
        <v>95</v>
      </c>
      <c r="D884" s="28" t="n">
        <v>45401</v>
      </c>
      <c r="E884" s="19" t="inlineStr">
        <is>
          <t>Micro-sets</t>
        </is>
      </c>
      <c r="F884" s="19" t="inlineStr">
        <is>
          <t>en es fr de it pt ja ko ru 汉语 漢語</t>
        </is>
      </c>
      <c r="G884" s="19" t="n">
        <v>180</v>
      </c>
      <c r="H884" s="19">
        <f>MONTH(NOW())+12*YEAR(NOW())-MONTH(tbl_MTG_Set[[#This Row],[Released On]])-12*YEAR(tbl_MTG_Set[[#This Row],[Released On]])</f>
        <v/>
      </c>
      <c r="I884" s="19">
        <f>_xlfn.xlookup(tbl_MTG_Set[[#This Row],[Type Name]], tbl_MTG_Set_Type[Set Type], tbl_MTG_Set_Type[Index], "(Set Type not found)")</f>
        <v/>
      </c>
      <c r="J884" s="19">
        <f>_xlfn.xlookup(tbl_MTG_Set[[#This Row],[Type Name]], tbl_MTG_Set_Type[Set Type], tbl_MTG_Set_Type[Buy Window Month Start], "(Set Type not found)")</f>
        <v/>
      </c>
      <c r="K884" s="28">
        <f>tbl_MTG_Set[[#This Row],[Released On]]+tbl_MTG_Set[[#This Row],[Buy Window Month Start]]*365.25/12</f>
        <v/>
      </c>
      <c r="L884" s="19">
        <f>_xlfn.xlookup(tbl_MTG_Set[[#This Row],[Type Name]], tbl_MTG_Set_Type[Set Type], tbl_MTG_Set_Type[Buy Window Month End], "(Set Type not found)", 0, 1)</f>
        <v/>
      </c>
      <c r="M884" s="28">
        <f>tbl_MTG_Set[[#This Row],[Released On]]+tbl_MTG_Set[[#This Row],[Buy Window Month End]]*365.25/12</f>
        <v/>
      </c>
      <c r="N884" s="28">
        <f>AND(NOW()&gt;=tbl_MTG_Set[[#This Row],[Buy Window Start]], NOW()&lt;=tbl_MTG_Set[[#This Row],[Buy Window End]])</f>
        <v/>
      </c>
      <c r="O884" s="19">
        <f>_xlfn.xlookup(tbl_MTG_Set[[#This Row],[Type Name]], tbl_MTG_Set_Type[Set Type], tbl_MTG_Set_Type[Heavy Printing Window Month Start], "(Set Type not found)", 0, 1)</f>
        <v/>
      </c>
      <c r="P884" s="28">
        <f>tbl_MTG_Set[[#This Row],[Released On]]+tbl_MTG_Set[[#This Row],[Heavy Printing Window Month Start]]*365.25/12</f>
        <v/>
      </c>
      <c r="Q884" s="19">
        <f>_xlfn.xlookup(tbl_MTG_Set[[#This Row],[Type Name]], tbl_MTG_Set_Type[Set Type], tbl_MTG_Set_Type[Heavy Printing Window Month End], "(Set Type not found)", 0, 1)</f>
        <v/>
      </c>
      <c r="R884" s="28">
        <f>tbl_MTG_Set[[#This Row],[Released On]]+tbl_MTG_Set[[#This Row],[Heavy Printing Window Month End]]*365.25/12</f>
        <v/>
      </c>
      <c r="S884" s="28">
        <f>AND(NOW()&gt;=tbl_MTG_Set[[#This Row],[Heavy Printing Window Start]], NOW()&lt;=tbl_MTG_Set[[#This Row],[Heavy Printing Window End]])</f>
        <v/>
      </c>
      <c r="T884" s="19">
        <f>_xlfn.xlookup(tbl_MTG_Set[[#This Row],[Type Name]], tbl_MTG_Set_Type[Set Type], tbl_MTG_Set_Type[Sell Window Month Start], "(Set Type not found)", 0, 1)</f>
        <v/>
      </c>
      <c r="U884" s="28">
        <f>tbl_MTG_Set[[#This Row],[Released On]]+tbl_MTG_Set[[#This Row],[Sell Window Month Start]]*365.25/12</f>
        <v/>
      </c>
      <c r="V884" s="19">
        <f>_xlfn.xlookup(tbl_MTG_Set[[#This Row],[Type Name]], tbl_MTG_Set_Type[Set Type], tbl_MTG_Set_Type[Sell Window Month End], "(Set Type not found)", 0, 1)</f>
        <v/>
      </c>
      <c r="W884" s="28">
        <f>tbl_MTG_Set[[#This Row],[Released On]]+tbl_MTG_Set[[#This Row],[Sell Window Month End]]*365.25/12</f>
        <v/>
      </c>
      <c r="X884" s="28">
        <f>AND(NOW()&gt;=tbl_MTG_Set[[#This Row],[Sell Window Start]], NOW()&lt;=tbl_MTG_Set[[#This Row],[Sell Window End]])</f>
        <v/>
      </c>
      <c r="AG884" s="23" t="n"/>
      <c r="AH884" s="23" t="n"/>
      <c r="AJ884" s="23">
        <f t="array" ref="AJ884:AJ884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884" s="23">
        <f t="array" ref="AK884:AK884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884" s="24">
        <f>_xlfn.xlookup(tbl_MTG_Set[[#This Row],[Play Booster Box Product Id]], tbl_Product[Product Id], tbl_Product[Pack Size])</f>
        <v/>
      </c>
      <c r="AM884" s="23">
        <f>(tbl_MTG_Set[[#This Row],[Play Booster Box Cost]]+v_Item_Shipping_Cost_In)/tbl_MTG_Set[[#This Row],[Play Booster Box Size]]</f>
        <v/>
      </c>
      <c r="AN884" s="23" t="n"/>
      <c r="AO884" s="23" t="n"/>
      <c r="AP884" s="23" t="n"/>
      <c r="AQ884" s="23" t="n"/>
      <c r="AT884" s="23">
        <f>tbl_MTG_Set[[#This Row],[Play Booster Sell Price CardMarket]]*tbl_MTG_Set[[#This Row],[Play Booster Expected Market Value]]/tbl_MTG_Set[[#This Row],[Play Boost Sealed Market Value]]</f>
        <v/>
      </c>
    </row>
    <row r="885" ht="15" customHeight="1" s="20">
      <c r="A885" s="19" t="n">
        <v>118</v>
      </c>
      <c r="B885" s="19" t="inlineStr">
        <is>
          <t>The Big Score Promos PBIG</t>
        </is>
      </c>
      <c r="C885" s="19" t="n">
        <v>5</v>
      </c>
      <c r="D885" s="28" t="n">
        <v>45870</v>
      </c>
      <c r="E885" s="19" t="inlineStr">
        <is>
          <t>Micro-sets</t>
        </is>
      </c>
      <c r="F885" s="19" t="inlineStr">
        <is>
          <t>en es fr de it pt ja ko ru 汉语 漢語</t>
        </is>
      </c>
      <c r="G885" s="19" t="n">
        <v>182</v>
      </c>
      <c r="H885" s="19">
        <f>MONTH(NOW())+12*YEAR(NOW())-MONTH(tbl_MTG_Set[[#This Row],[Released On]])-12*YEAR(tbl_MTG_Set[[#This Row],[Released On]])</f>
        <v/>
      </c>
      <c r="I885" s="19">
        <f>_xlfn.xlookup(tbl_MTG_Set[[#This Row],[Type Name]], tbl_MTG_Set_Type[Set Type], tbl_MTG_Set_Type[Index], "(Set Type not found)")</f>
        <v/>
      </c>
      <c r="J885" s="19">
        <f>_xlfn.xlookup(tbl_MTG_Set[[#This Row],[Type Name]], tbl_MTG_Set_Type[Set Type], tbl_MTG_Set_Type[Buy Window Month Start], "(Set Type not found)")</f>
        <v/>
      </c>
      <c r="K885" s="28">
        <f>tbl_MTG_Set[[#This Row],[Released On]]+tbl_MTG_Set[[#This Row],[Buy Window Month Start]]*365.25/12</f>
        <v/>
      </c>
      <c r="L885" s="19">
        <f>_xlfn.xlookup(tbl_MTG_Set[[#This Row],[Type Name]], tbl_MTG_Set_Type[Set Type], tbl_MTG_Set_Type[Buy Window Month End], "(Set Type not found)", 0, 1)</f>
        <v/>
      </c>
      <c r="M885" s="28">
        <f>tbl_MTG_Set[[#This Row],[Released On]]+tbl_MTG_Set[[#This Row],[Buy Window Month End]]*365.25/12</f>
        <v/>
      </c>
      <c r="N885" s="28">
        <f>AND(NOW()&gt;=tbl_MTG_Set[[#This Row],[Buy Window Start]], NOW()&lt;=tbl_MTG_Set[[#This Row],[Buy Window End]])</f>
        <v/>
      </c>
      <c r="O885" s="19">
        <f>_xlfn.xlookup(tbl_MTG_Set[[#This Row],[Type Name]], tbl_MTG_Set_Type[Set Type], tbl_MTG_Set_Type[Heavy Printing Window Month Start], "(Set Type not found)", 0, 1)</f>
        <v/>
      </c>
      <c r="P885" s="28">
        <f>tbl_MTG_Set[[#This Row],[Released On]]+tbl_MTG_Set[[#This Row],[Heavy Printing Window Month Start]]*365.25/12</f>
        <v/>
      </c>
      <c r="Q885" s="19">
        <f>_xlfn.xlookup(tbl_MTG_Set[[#This Row],[Type Name]], tbl_MTG_Set_Type[Set Type], tbl_MTG_Set_Type[Heavy Printing Window Month End], "(Set Type not found)", 0, 1)</f>
        <v/>
      </c>
      <c r="R885" s="28">
        <f>tbl_MTG_Set[[#This Row],[Released On]]+tbl_MTG_Set[[#This Row],[Heavy Printing Window Month End]]*365.25/12</f>
        <v/>
      </c>
      <c r="S885" s="28">
        <f>AND(NOW()&gt;=tbl_MTG_Set[[#This Row],[Heavy Printing Window Start]], NOW()&lt;=tbl_MTG_Set[[#This Row],[Heavy Printing Window End]])</f>
        <v/>
      </c>
      <c r="T885" s="19">
        <f>_xlfn.xlookup(tbl_MTG_Set[[#This Row],[Type Name]], tbl_MTG_Set_Type[Set Type], tbl_MTG_Set_Type[Sell Window Month Start], "(Set Type not found)", 0, 1)</f>
        <v/>
      </c>
      <c r="U885" s="28">
        <f>tbl_MTG_Set[[#This Row],[Released On]]+tbl_MTG_Set[[#This Row],[Sell Window Month Start]]*365.25/12</f>
        <v/>
      </c>
      <c r="V885" s="19">
        <f>_xlfn.xlookup(tbl_MTG_Set[[#This Row],[Type Name]], tbl_MTG_Set_Type[Set Type], tbl_MTG_Set_Type[Sell Window Month End], "(Set Type not found)", 0, 1)</f>
        <v/>
      </c>
      <c r="W885" s="28">
        <f>tbl_MTG_Set[[#This Row],[Released On]]+tbl_MTG_Set[[#This Row],[Sell Window Month End]]*365.25/12</f>
        <v/>
      </c>
      <c r="X885" s="28">
        <f>AND(NOW()&gt;=tbl_MTG_Set[[#This Row],[Sell Window Start]], NOW()&lt;=tbl_MTG_Set[[#This Row],[Sell Window End]])</f>
        <v/>
      </c>
      <c r="AG885" s="23" t="n"/>
      <c r="AH885" s="23" t="n"/>
      <c r="AJ885" s="23">
        <f t="array" ref="AJ885:AJ885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885" s="23">
        <f t="array" ref="AK885:AK885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885" s="24">
        <f>_xlfn.xlookup(tbl_MTG_Set[[#This Row],[Play Booster Box Product Id]], tbl_Product[Product Id], tbl_Product[Pack Size])</f>
        <v/>
      </c>
      <c r="AM885" s="23">
        <f>(tbl_MTG_Set[[#This Row],[Play Booster Box Cost]]+v_Item_Shipping_Cost_In)/tbl_MTG_Set[[#This Row],[Play Booster Box Size]]</f>
        <v/>
      </c>
      <c r="AN885" s="23" t="n"/>
      <c r="AO885" s="23" t="n"/>
      <c r="AP885" s="23" t="n"/>
      <c r="AQ885" s="23" t="n"/>
      <c r="AT885" s="23">
        <f>tbl_MTG_Set[[#This Row],[Play Booster Sell Price CardMarket]]*tbl_MTG_Set[[#This Row],[Play Booster Expected Market Value]]/tbl_MTG_Set[[#This Row],[Play Boost Sealed Market Value]]</f>
        <v/>
      </c>
    </row>
    <row r="886" ht="15" customHeight="1" s="20">
      <c r="A886" s="19" t="n">
        <v>119</v>
      </c>
      <c r="B886" s="19" t="inlineStr">
        <is>
          <t>The Big Score Tokens TBIG</t>
        </is>
      </c>
      <c r="C886" s="19" t="n">
        <v>7</v>
      </c>
      <c r="D886" s="28" t="n">
        <v>45401</v>
      </c>
      <c r="E886" s="19" t="inlineStr">
        <is>
          <t>Micro-sets</t>
        </is>
      </c>
      <c r="F886" s="19" t="inlineStr">
        <is>
          <t>en es fr de it pt ja ko ru 汉语 漢語</t>
        </is>
      </c>
      <c r="G886" s="19" t="n">
        <v>184</v>
      </c>
      <c r="H886" s="19">
        <f>MONTH(NOW())+12*YEAR(NOW())-MONTH(tbl_MTG_Set[[#This Row],[Released On]])-12*YEAR(tbl_MTG_Set[[#This Row],[Released On]])</f>
        <v/>
      </c>
      <c r="I886" s="19">
        <f>_xlfn.xlookup(tbl_MTG_Set[[#This Row],[Type Name]], tbl_MTG_Set_Type[Set Type], tbl_MTG_Set_Type[Index], "(Set Type not found)")</f>
        <v/>
      </c>
      <c r="J886" s="19">
        <f>_xlfn.xlookup(tbl_MTG_Set[[#This Row],[Type Name]], tbl_MTG_Set_Type[Set Type], tbl_MTG_Set_Type[Buy Window Month Start], "(Set Type not found)")</f>
        <v/>
      </c>
      <c r="K886" s="28">
        <f>tbl_MTG_Set[[#This Row],[Released On]]+tbl_MTG_Set[[#This Row],[Buy Window Month Start]]*365.25/12</f>
        <v/>
      </c>
      <c r="L886" s="19">
        <f>_xlfn.xlookup(tbl_MTG_Set[[#This Row],[Type Name]], tbl_MTG_Set_Type[Set Type], tbl_MTG_Set_Type[Buy Window Month End], "(Set Type not found)", 0, 1)</f>
        <v/>
      </c>
      <c r="M886" s="28">
        <f>tbl_MTG_Set[[#This Row],[Released On]]+tbl_MTG_Set[[#This Row],[Buy Window Month End]]*365.25/12</f>
        <v/>
      </c>
      <c r="N886" s="28">
        <f>AND(NOW()&gt;=tbl_MTG_Set[[#This Row],[Buy Window Start]], NOW()&lt;=tbl_MTG_Set[[#This Row],[Buy Window End]])</f>
        <v/>
      </c>
      <c r="O886" s="19">
        <f>_xlfn.xlookup(tbl_MTG_Set[[#This Row],[Type Name]], tbl_MTG_Set_Type[Set Type], tbl_MTG_Set_Type[Heavy Printing Window Month Start], "(Set Type not found)", 0, 1)</f>
        <v/>
      </c>
      <c r="P886" s="28">
        <f>tbl_MTG_Set[[#This Row],[Released On]]+tbl_MTG_Set[[#This Row],[Heavy Printing Window Month Start]]*365.25/12</f>
        <v/>
      </c>
      <c r="Q886" s="19">
        <f>_xlfn.xlookup(tbl_MTG_Set[[#This Row],[Type Name]], tbl_MTG_Set_Type[Set Type], tbl_MTG_Set_Type[Heavy Printing Window Month End], "(Set Type not found)", 0, 1)</f>
        <v/>
      </c>
      <c r="R886" s="28">
        <f>tbl_MTG_Set[[#This Row],[Released On]]+tbl_MTG_Set[[#This Row],[Heavy Printing Window Month End]]*365.25/12</f>
        <v/>
      </c>
      <c r="S886" s="28">
        <f>AND(NOW()&gt;=tbl_MTG_Set[[#This Row],[Heavy Printing Window Start]], NOW()&lt;=tbl_MTG_Set[[#This Row],[Heavy Printing Window End]])</f>
        <v/>
      </c>
      <c r="T886" s="19">
        <f>_xlfn.xlookup(tbl_MTG_Set[[#This Row],[Type Name]], tbl_MTG_Set_Type[Set Type], tbl_MTG_Set_Type[Sell Window Month Start], "(Set Type not found)", 0, 1)</f>
        <v/>
      </c>
      <c r="U886" s="28">
        <f>tbl_MTG_Set[[#This Row],[Released On]]+tbl_MTG_Set[[#This Row],[Sell Window Month Start]]*365.25/12</f>
        <v/>
      </c>
      <c r="V886" s="19">
        <f>_xlfn.xlookup(tbl_MTG_Set[[#This Row],[Type Name]], tbl_MTG_Set_Type[Set Type], tbl_MTG_Set_Type[Sell Window Month End], "(Set Type not found)", 0, 1)</f>
        <v/>
      </c>
      <c r="W886" s="28">
        <f>tbl_MTG_Set[[#This Row],[Released On]]+tbl_MTG_Set[[#This Row],[Sell Window Month End]]*365.25/12</f>
        <v/>
      </c>
      <c r="X886" s="28">
        <f>AND(NOW()&gt;=tbl_MTG_Set[[#This Row],[Sell Window Start]], NOW()&lt;=tbl_MTG_Set[[#This Row],[Sell Window End]])</f>
        <v/>
      </c>
      <c r="AG886" s="23" t="n"/>
      <c r="AH886" s="23" t="n"/>
      <c r="AJ886" s="23">
        <f t="array" ref="AJ886:AJ886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886" s="23">
        <f t="array" ref="AK886:AK886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886" s="24">
        <f>_xlfn.xlookup(tbl_MTG_Set[[#This Row],[Play Booster Box Product Id]], tbl_Product[Product Id], tbl_Product[Pack Size])</f>
        <v/>
      </c>
      <c r="AM886" s="23">
        <f>(tbl_MTG_Set[[#This Row],[Play Booster Box Cost]]+v_Item_Shipping_Cost_In)/tbl_MTG_Set[[#This Row],[Play Booster Box Size]]</f>
        <v/>
      </c>
      <c r="AN886" s="23" t="n"/>
      <c r="AO886" s="23" t="n"/>
      <c r="AP886" s="23" t="n"/>
      <c r="AQ886" s="23" t="n"/>
      <c r="AT886" s="23">
        <f>tbl_MTG_Set[[#This Row],[Play Booster Sell Price CardMarket]]*tbl_MTG_Set[[#This Row],[Play Booster Expected Market Value]]/tbl_MTG_Set[[#This Row],[Play Boost Sealed Market Value]]</f>
        <v/>
      </c>
    </row>
    <row r="887" ht="15" customHeight="1" s="20">
      <c r="A887" s="19" t="n">
        <v>236</v>
      </c>
      <c r="B887" s="19" t="inlineStr">
        <is>
          <t>The Brothers' War Art Series ABRO</t>
        </is>
      </c>
      <c r="C887" s="19" t="n">
        <v>81</v>
      </c>
      <c r="D887" s="28" t="n">
        <v>44883</v>
      </c>
      <c r="E887" s="19" t="inlineStr">
        <is>
          <t>Standard Expansion</t>
        </is>
      </c>
      <c r="F887" s="19" t="inlineStr">
        <is>
          <t>en es fr de it pt ja ko ru 汉语 漢語</t>
        </is>
      </c>
      <c r="G887" s="19" t="n">
        <v>418</v>
      </c>
      <c r="H887" s="19">
        <f>MONTH(NOW())+12*YEAR(NOW())-MONTH(tbl_MTG_Set[[#This Row],[Released On]])-12*YEAR(tbl_MTG_Set[[#This Row],[Released On]])</f>
        <v/>
      </c>
      <c r="I887" s="19">
        <f>_xlfn.xlookup(tbl_MTG_Set[[#This Row],[Type Name]], tbl_MTG_Set_Type[Set Type], tbl_MTG_Set_Type[Index], "(Set Type not found)")</f>
        <v/>
      </c>
      <c r="J887" s="19">
        <f>_xlfn.xlookup(tbl_MTG_Set[[#This Row],[Type Name]], tbl_MTG_Set_Type[Set Type], tbl_MTG_Set_Type[Buy Window Month Start], "(Set Type not found)")</f>
        <v/>
      </c>
      <c r="K887" s="28">
        <f>tbl_MTG_Set[[#This Row],[Released On]]+tbl_MTG_Set[[#This Row],[Buy Window Month Start]]*365.25/12</f>
        <v/>
      </c>
      <c r="L887" s="19">
        <f>_xlfn.xlookup(tbl_MTG_Set[[#This Row],[Type Name]], tbl_MTG_Set_Type[Set Type], tbl_MTG_Set_Type[Buy Window Month End], "(Set Type not found)", 0, 1)</f>
        <v/>
      </c>
      <c r="M887" s="28">
        <f>tbl_MTG_Set[[#This Row],[Released On]]+tbl_MTG_Set[[#This Row],[Buy Window Month End]]*365.25/12</f>
        <v/>
      </c>
      <c r="N887" s="28">
        <f>AND(NOW()&gt;=tbl_MTG_Set[[#This Row],[Buy Window Start]], NOW()&lt;=tbl_MTG_Set[[#This Row],[Buy Window End]])</f>
        <v/>
      </c>
      <c r="O887" s="19">
        <f>_xlfn.xlookup(tbl_MTG_Set[[#This Row],[Type Name]], tbl_MTG_Set_Type[Set Type], tbl_MTG_Set_Type[Heavy Printing Window Month Start], "(Set Type not found)", 0, 1)</f>
        <v/>
      </c>
      <c r="P887" s="28">
        <f>tbl_MTG_Set[[#This Row],[Released On]]+tbl_MTG_Set[[#This Row],[Heavy Printing Window Month Start]]*365.25/12</f>
        <v/>
      </c>
      <c r="Q887" s="19">
        <f>_xlfn.xlookup(tbl_MTG_Set[[#This Row],[Type Name]], tbl_MTG_Set_Type[Set Type], tbl_MTG_Set_Type[Heavy Printing Window Month End], "(Set Type not found)", 0, 1)</f>
        <v/>
      </c>
      <c r="R887" s="28">
        <f>tbl_MTG_Set[[#This Row],[Released On]]+tbl_MTG_Set[[#This Row],[Heavy Printing Window Month End]]*365.25/12</f>
        <v/>
      </c>
      <c r="S887" s="28">
        <f>AND(NOW()&gt;=tbl_MTG_Set[[#This Row],[Heavy Printing Window Start]], NOW()&lt;=tbl_MTG_Set[[#This Row],[Heavy Printing Window End]])</f>
        <v/>
      </c>
      <c r="T887" s="19">
        <f>_xlfn.xlookup(tbl_MTG_Set[[#This Row],[Type Name]], tbl_MTG_Set_Type[Set Type], tbl_MTG_Set_Type[Sell Window Month Start], "(Set Type not found)", 0, 1)</f>
        <v/>
      </c>
      <c r="U887" s="28">
        <f>tbl_MTG_Set[[#This Row],[Released On]]+tbl_MTG_Set[[#This Row],[Sell Window Month Start]]*365.25/12</f>
        <v/>
      </c>
      <c r="V887" s="19">
        <f>_xlfn.xlookup(tbl_MTG_Set[[#This Row],[Type Name]], tbl_MTG_Set_Type[Set Type], tbl_MTG_Set_Type[Sell Window Month End], "(Set Type not found)", 0, 1)</f>
        <v/>
      </c>
      <c r="W887" s="28">
        <f>tbl_MTG_Set[[#This Row],[Released On]]+tbl_MTG_Set[[#This Row],[Sell Window Month End]]*365.25/12</f>
        <v/>
      </c>
      <c r="X887" s="28">
        <f>AND(NOW()&gt;=tbl_MTG_Set[[#This Row],[Sell Window Start]], NOW()&lt;=tbl_MTG_Set[[#This Row],[Sell Window End]])</f>
        <v/>
      </c>
      <c r="AG887" s="23" t="n"/>
      <c r="AH887" s="23" t="n"/>
      <c r="AJ887" s="23">
        <f t="array" ref="AJ887:AJ887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887" s="23">
        <f t="array" ref="AK887:AK887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887" s="24">
        <f>_xlfn.xlookup(tbl_MTG_Set[[#This Row],[Play Booster Box Product Id]], tbl_Product[Product Id], tbl_Product[Pack Size])</f>
        <v/>
      </c>
      <c r="AM887" s="23">
        <f>(tbl_MTG_Set[[#This Row],[Play Booster Box Cost]]+v_Item_Shipping_Cost_In)/tbl_MTG_Set[[#This Row],[Play Booster Box Size]]</f>
        <v/>
      </c>
      <c r="AN887" s="23" t="n"/>
      <c r="AO887" s="23" t="n"/>
      <c r="AP887" s="23" t="n"/>
      <c r="AQ887" s="23" t="n"/>
      <c r="AT887" s="23">
        <f>tbl_MTG_Set[[#This Row],[Play Booster Sell Price CardMarket]]*tbl_MTG_Set[[#This Row],[Play Booster Expected Market Value]]/tbl_MTG_Set[[#This Row],[Play Boost Sealed Market Value]]</f>
        <v/>
      </c>
    </row>
    <row r="888" ht="15" customHeight="1" s="20">
      <c r="A888" s="19" t="n">
        <v>170</v>
      </c>
      <c r="B888" s="19" t="inlineStr">
        <is>
          <t>The Lord of the Rings: Tales of Middle-earth LTR</t>
        </is>
      </c>
      <c r="C888" s="19" t="n">
        <v>856</v>
      </c>
      <c r="D888" s="28" t="n">
        <v>45100</v>
      </c>
      <c r="E888" s="19" t="inlineStr">
        <is>
          <t>Universes Beyond</t>
        </is>
      </c>
      <c r="F888" s="19" t="inlineStr">
        <is>
          <t>en es fr de it pt ja ko ru 汉语 漢語</t>
        </is>
      </c>
      <c r="G888" s="19" t="n">
        <v>286</v>
      </c>
      <c r="H888" s="19">
        <f>MONTH(NOW())+12*YEAR(NOW())-MONTH(tbl_MTG_Set[[#This Row],[Released On]])-12*YEAR(tbl_MTG_Set[[#This Row],[Released On]])</f>
        <v/>
      </c>
      <c r="I888" s="19">
        <f>_xlfn.xlookup(tbl_MTG_Set[[#This Row],[Type Name]], tbl_MTG_Set_Type[Set Type], tbl_MTG_Set_Type[Index], "(Set Type not found)")</f>
        <v/>
      </c>
      <c r="J888" s="19">
        <f>_xlfn.xlookup(tbl_MTG_Set[[#This Row],[Type Name]], tbl_MTG_Set_Type[Set Type], tbl_MTG_Set_Type[Buy Window Month Start], "(Set Type not found)")</f>
        <v/>
      </c>
      <c r="K888" s="28">
        <f>tbl_MTG_Set[[#This Row],[Released On]]+tbl_MTG_Set[[#This Row],[Buy Window Month Start]]*365.25/12</f>
        <v/>
      </c>
      <c r="L888" s="19">
        <f>_xlfn.xlookup(tbl_MTG_Set[[#This Row],[Type Name]], tbl_MTG_Set_Type[Set Type], tbl_MTG_Set_Type[Buy Window Month End], "(Set Type not found)", 0, 1)</f>
        <v/>
      </c>
      <c r="M888" s="28">
        <f>tbl_MTG_Set[[#This Row],[Released On]]+tbl_MTG_Set[[#This Row],[Buy Window Month End]]*365.25/12</f>
        <v/>
      </c>
      <c r="N888" s="28">
        <f>AND(NOW()&gt;=tbl_MTG_Set[[#This Row],[Buy Window Start]], NOW()&lt;=tbl_MTG_Set[[#This Row],[Buy Window End]])</f>
        <v/>
      </c>
      <c r="O888" s="19">
        <f>_xlfn.xlookup(tbl_MTG_Set[[#This Row],[Type Name]], tbl_MTG_Set_Type[Set Type], tbl_MTG_Set_Type[Heavy Printing Window Month Start], "(Set Type not found)", 0, 1)</f>
        <v/>
      </c>
      <c r="P888" s="28">
        <f>tbl_MTG_Set[[#This Row],[Released On]]+tbl_MTG_Set[[#This Row],[Heavy Printing Window Month Start]]*365.25/12</f>
        <v/>
      </c>
      <c r="Q888" s="19">
        <f>_xlfn.xlookup(tbl_MTG_Set[[#This Row],[Type Name]], tbl_MTG_Set_Type[Set Type], tbl_MTG_Set_Type[Heavy Printing Window Month End], "(Set Type not found)", 0, 1)</f>
        <v/>
      </c>
      <c r="R888" s="28">
        <f>tbl_MTG_Set[[#This Row],[Released On]]+tbl_MTG_Set[[#This Row],[Heavy Printing Window Month End]]*365.25/12</f>
        <v/>
      </c>
      <c r="S888" s="28">
        <f>AND(NOW()&gt;=tbl_MTG_Set[[#This Row],[Heavy Printing Window Start]], NOW()&lt;=tbl_MTG_Set[[#This Row],[Heavy Printing Window End]])</f>
        <v/>
      </c>
      <c r="T888" s="19">
        <f>_xlfn.xlookup(tbl_MTG_Set[[#This Row],[Type Name]], tbl_MTG_Set_Type[Set Type], tbl_MTG_Set_Type[Sell Window Month Start], "(Set Type not found)", 0, 1)</f>
        <v/>
      </c>
      <c r="U888" s="28">
        <f>tbl_MTG_Set[[#This Row],[Released On]]+tbl_MTG_Set[[#This Row],[Sell Window Month Start]]*365.25/12</f>
        <v/>
      </c>
      <c r="V888" s="19">
        <f>_xlfn.xlookup(tbl_MTG_Set[[#This Row],[Type Name]], tbl_MTG_Set_Type[Set Type], tbl_MTG_Set_Type[Sell Window Month End], "(Set Type not found)", 0, 1)</f>
        <v/>
      </c>
      <c r="W888" s="28">
        <f>tbl_MTG_Set[[#This Row],[Released On]]+tbl_MTG_Set[[#This Row],[Sell Window Month End]]*365.25/12</f>
        <v/>
      </c>
      <c r="X888" s="28">
        <f>AND(NOW()&gt;=tbl_MTG_Set[[#This Row],[Sell Window Start]], NOW()&lt;=tbl_MTG_Set[[#This Row],[Sell Window End]])</f>
        <v/>
      </c>
      <c r="Y888" s="23" t="n">
        <v>246</v>
      </c>
      <c r="Z888" s="23" t="n">
        <v>175</v>
      </c>
      <c r="AD888" s="23">
        <f>(Y888+96/20)/30</f>
        <v/>
      </c>
      <c r="AE888" s="23">
        <f>(Z888+96/20)/30</f>
        <v/>
      </c>
      <c r="AG888" s="23" t="n"/>
      <c r="AH888" s="23" t="n"/>
      <c r="AI888" s="24" t="n">
        <v>66</v>
      </c>
      <c r="AJ888" s="23">
        <f t="array" ref="AJ888:AJ888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888" s="23">
        <f t="array" ref="AK888:AK888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888" s="24">
        <f>_xlfn.xlookup(tbl_MTG_Set[[#This Row],[Play Booster Box Product Id]], tbl_Product[Product Id], tbl_Product[Pack Size])</f>
        <v/>
      </c>
      <c r="AM888" s="23">
        <f>(tbl_MTG_Set[[#This Row],[Play Booster Box Cost]]+v_Item_Shipping_Cost_In)/tbl_MTG_Set[[#This Row],[Play Booster Box Size]]</f>
        <v/>
      </c>
      <c r="AN888" s="23" t="n">
        <v>9</v>
      </c>
      <c r="AO888" s="23" t="n">
        <v>9</v>
      </c>
      <c r="AP888" s="23">
        <f>IF(ISERROR(tbl_MTG_Set[[#This Row],[Play Booster Sell Price CardMarket]]-tbl_MTG_Set[[#This Row],[Play Booster Cost]]-v_Item_Shipping_Cost_Out), -999, tbl_MTG_Set[[#This Row],[Play Booster Sell Price CardMarket]]-tbl_MTG_Set[[#This Row],[Play Booster Cost]]-v_Item_Shipping_Cost_Out)</f>
        <v/>
      </c>
      <c r="AQ888" s="23" t="n"/>
      <c r="AT888" s="23">
        <f>tbl_MTG_Set[[#This Row],[Play Booster Sell Price CardMarket]]*tbl_MTG_Set[[#This Row],[Play Booster Expected Market Value]]/tbl_MTG_Set[[#This Row],[Play Boost Sealed Market Value]]</f>
        <v/>
      </c>
    </row>
    <row r="889" ht="15" customHeight="1" s="20">
      <c r="A889" s="19" t="n">
        <v>230</v>
      </c>
      <c r="B889" s="19" t="inlineStr">
        <is>
          <t>The Brothers' War Commander BRC</t>
        </is>
      </c>
      <c r="C889" s="19" t="n">
        <v>209</v>
      </c>
      <c r="D889" s="28" t="n">
        <v>44883</v>
      </c>
      <c r="E889" s="19" t="inlineStr">
        <is>
          <t>Standard Expansion</t>
        </is>
      </c>
      <c r="F889" s="19" t="inlineStr">
        <is>
          <t>en es fr de it pt ja ko ru 汉语 漢語</t>
        </is>
      </c>
      <c r="G889" s="19" t="n">
        <v>406</v>
      </c>
      <c r="H889" s="19">
        <f>MONTH(NOW())+12*YEAR(NOW())-MONTH(tbl_MTG_Set[[#This Row],[Released On]])-12*YEAR(tbl_MTG_Set[[#This Row],[Released On]])</f>
        <v/>
      </c>
      <c r="I889" s="19">
        <f>_xlfn.xlookup(tbl_MTG_Set[[#This Row],[Type Name]], tbl_MTG_Set_Type[Set Type], tbl_MTG_Set_Type[Index], "(Set Type not found)")</f>
        <v/>
      </c>
      <c r="J889" s="19">
        <f>_xlfn.xlookup(tbl_MTG_Set[[#This Row],[Type Name]], tbl_MTG_Set_Type[Set Type], tbl_MTG_Set_Type[Buy Window Month Start], "(Set Type not found)")</f>
        <v/>
      </c>
      <c r="K889" s="28">
        <f>tbl_MTG_Set[[#This Row],[Released On]]+tbl_MTG_Set[[#This Row],[Buy Window Month Start]]*365.25/12</f>
        <v/>
      </c>
      <c r="L889" s="19">
        <f>_xlfn.xlookup(tbl_MTG_Set[[#This Row],[Type Name]], tbl_MTG_Set_Type[Set Type], tbl_MTG_Set_Type[Buy Window Month End], "(Set Type not found)", 0, 1)</f>
        <v/>
      </c>
      <c r="M889" s="28">
        <f>tbl_MTG_Set[[#This Row],[Released On]]+tbl_MTG_Set[[#This Row],[Buy Window Month End]]*365.25/12</f>
        <v/>
      </c>
      <c r="N889" s="28">
        <f>AND(NOW()&gt;=tbl_MTG_Set[[#This Row],[Buy Window Start]], NOW()&lt;=tbl_MTG_Set[[#This Row],[Buy Window End]])</f>
        <v/>
      </c>
      <c r="O889" s="19">
        <f>_xlfn.xlookup(tbl_MTG_Set[[#This Row],[Type Name]], tbl_MTG_Set_Type[Set Type], tbl_MTG_Set_Type[Heavy Printing Window Month Start], "(Set Type not found)", 0, 1)</f>
        <v/>
      </c>
      <c r="P889" s="28">
        <f>tbl_MTG_Set[[#This Row],[Released On]]+tbl_MTG_Set[[#This Row],[Heavy Printing Window Month Start]]*365.25/12</f>
        <v/>
      </c>
      <c r="Q889" s="19">
        <f>_xlfn.xlookup(tbl_MTG_Set[[#This Row],[Type Name]], tbl_MTG_Set_Type[Set Type], tbl_MTG_Set_Type[Heavy Printing Window Month End], "(Set Type not found)", 0, 1)</f>
        <v/>
      </c>
      <c r="R889" s="28">
        <f>tbl_MTG_Set[[#This Row],[Released On]]+tbl_MTG_Set[[#This Row],[Heavy Printing Window Month End]]*365.25/12</f>
        <v/>
      </c>
      <c r="S889" s="28">
        <f>AND(NOW()&gt;=tbl_MTG_Set[[#This Row],[Heavy Printing Window Start]], NOW()&lt;=tbl_MTG_Set[[#This Row],[Heavy Printing Window End]])</f>
        <v/>
      </c>
      <c r="T889" s="19">
        <f>_xlfn.xlookup(tbl_MTG_Set[[#This Row],[Type Name]], tbl_MTG_Set_Type[Set Type], tbl_MTG_Set_Type[Sell Window Month Start], "(Set Type not found)", 0, 1)</f>
        <v/>
      </c>
      <c r="U889" s="28">
        <f>tbl_MTG_Set[[#This Row],[Released On]]+tbl_MTG_Set[[#This Row],[Sell Window Month Start]]*365.25/12</f>
        <v/>
      </c>
      <c r="V889" s="19">
        <f>_xlfn.xlookup(tbl_MTG_Set[[#This Row],[Type Name]], tbl_MTG_Set_Type[Set Type], tbl_MTG_Set_Type[Sell Window Month End], "(Set Type not found)", 0, 1)</f>
        <v/>
      </c>
      <c r="W889" s="28">
        <f>tbl_MTG_Set[[#This Row],[Released On]]+tbl_MTG_Set[[#This Row],[Sell Window Month End]]*365.25/12</f>
        <v/>
      </c>
      <c r="X889" s="28">
        <f>AND(NOW()&gt;=tbl_MTG_Set[[#This Row],[Sell Window Start]], NOW()&lt;=tbl_MTG_Set[[#This Row],[Sell Window End]])</f>
        <v/>
      </c>
      <c r="AG889" s="23" t="n"/>
      <c r="AH889" s="23" t="n"/>
      <c r="AJ889" s="23">
        <f t="array" ref="AJ889:AJ889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889" s="23">
        <f t="array" ref="AK889:AK889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889" s="24">
        <f>_xlfn.xlookup(tbl_MTG_Set[[#This Row],[Play Booster Box Product Id]], tbl_Product[Product Id], tbl_Product[Pack Size])</f>
        <v/>
      </c>
      <c r="AM889" s="23">
        <f>(tbl_MTG_Set[[#This Row],[Play Booster Box Cost]]+v_Item_Shipping_Cost_In)/tbl_MTG_Set[[#This Row],[Play Booster Box Size]]</f>
        <v/>
      </c>
      <c r="AN889" s="23" t="n"/>
      <c r="AO889" s="23" t="n"/>
      <c r="AP889" s="23" t="n"/>
      <c r="AQ889" s="23" t="n"/>
      <c r="AT889" s="23">
        <f>tbl_MTG_Set[[#This Row],[Play Booster Sell Price CardMarket]]*tbl_MTG_Set[[#This Row],[Play Booster Expected Market Value]]/tbl_MTG_Set[[#This Row],[Play Boost Sealed Market Value]]</f>
        <v/>
      </c>
    </row>
    <row r="890" ht="15" customHeight="1" s="20">
      <c r="A890" s="19" t="n">
        <v>231</v>
      </c>
      <c r="B890" s="19" t="inlineStr">
        <is>
          <t>The Brothers' War Commander Tokens TBRC</t>
        </is>
      </c>
      <c r="C890" s="19" t="n">
        <v>14</v>
      </c>
      <c r="D890" s="28" t="n">
        <v>44883</v>
      </c>
      <c r="E890" s="19" t="inlineStr">
        <is>
          <t>Standard Expansion</t>
        </is>
      </c>
      <c r="F890" s="19" t="inlineStr">
        <is>
          <t>en es fr de it pt ja ko ru 汉语 漢語</t>
        </is>
      </c>
      <c r="G890" s="19" t="n">
        <v>408</v>
      </c>
      <c r="H890" s="19">
        <f>MONTH(NOW())+12*YEAR(NOW())-MONTH(tbl_MTG_Set[[#This Row],[Released On]])-12*YEAR(tbl_MTG_Set[[#This Row],[Released On]])</f>
        <v/>
      </c>
      <c r="I890" s="19">
        <f>_xlfn.xlookup(tbl_MTG_Set[[#This Row],[Type Name]], tbl_MTG_Set_Type[Set Type], tbl_MTG_Set_Type[Index], "(Set Type not found)")</f>
        <v/>
      </c>
      <c r="J890" s="19">
        <f>_xlfn.xlookup(tbl_MTG_Set[[#This Row],[Type Name]], tbl_MTG_Set_Type[Set Type], tbl_MTG_Set_Type[Buy Window Month Start], "(Set Type not found)")</f>
        <v/>
      </c>
      <c r="K890" s="28">
        <f>tbl_MTG_Set[[#This Row],[Released On]]+tbl_MTG_Set[[#This Row],[Buy Window Month Start]]*365.25/12</f>
        <v/>
      </c>
      <c r="L890" s="19">
        <f>_xlfn.xlookup(tbl_MTG_Set[[#This Row],[Type Name]], tbl_MTG_Set_Type[Set Type], tbl_MTG_Set_Type[Buy Window Month End], "(Set Type not found)", 0, 1)</f>
        <v/>
      </c>
      <c r="M890" s="28">
        <f>tbl_MTG_Set[[#This Row],[Released On]]+tbl_MTG_Set[[#This Row],[Buy Window Month End]]*365.25/12</f>
        <v/>
      </c>
      <c r="N890" s="28">
        <f>AND(NOW()&gt;=tbl_MTG_Set[[#This Row],[Buy Window Start]], NOW()&lt;=tbl_MTG_Set[[#This Row],[Buy Window End]])</f>
        <v/>
      </c>
      <c r="O890" s="19">
        <f>_xlfn.xlookup(tbl_MTG_Set[[#This Row],[Type Name]], tbl_MTG_Set_Type[Set Type], tbl_MTG_Set_Type[Heavy Printing Window Month Start], "(Set Type not found)", 0, 1)</f>
        <v/>
      </c>
      <c r="P890" s="28">
        <f>tbl_MTG_Set[[#This Row],[Released On]]+tbl_MTG_Set[[#This Row],[Heavy Printing Window Month Start]]*365.25/12</f>
        <v/>
      </c>
      <c r="Q890" s="19">
        <f>_xlfn.xlookup(tbl_MTG_Set[[#This Row],[Type Name]], tbl_MTG_Set_Type[Set Type], tbl_MTG_Set_Type[Heavy Printing Window Month End], "(Set Type not found)", 0, 1)</f>
        <v/>
      </c>
      <c r="R890" s="28">
        <f>tbl_MTG_Set[[#This Row],[Released On]]+tbl_MTG_Set[[#This Row],[Heavy Printing Window Month End]]*365.25/12</f>
        <v/>
      </c>
      <c r="S890" s="28">
        <f>AND(NOW()&gt;=tbl_MTG_Set[[#This Row],[Heavy Printing Window Start]], NOW()&lt;=tbl_MTG_Set[[#This Row],[Heavy Printing Window End]])</f>
        <v/>
      </c>
      <c r="T890" s="19">
        <f>_xlfn.xlookup(tbl_MTG_Set[[#This Row],[Type Name]], tbl_MTG_Set_Type[Set Type], tbl_MTG_Set_Type[Sell Window Month Start], "(Set Type not found)", 0, 1)</f>
        <v/>
      </c>
      <c r="U890" s="28">
        <f>tbl_MTG_Set[[#This Row],[Released On]]+tbl_MTG_Set[[#This Row],[Sell Window Month Start]]*365.25/12</f>
        <v/>
      </c>
      <c r="V890" s="19">
        <f>_xlfn.xlookup(tbl_MTG_Set[[#This Row],[Type Name]], tbl_MTG_Set_Type[Set Type], tbl_MTG_Set_Type[Sell Window Month End], "(Set Type not found)", 0, 1)</f>
        <v/>
      </c>
      <c r="W890" s="28">
        <f>tbl_MTG_Set[[#This Row],[Released On]]+tbl_MTG_Set[[#This Row],[Sell Window Month End]]*365.25/12</f>
        <v/>
      </c>
      <c r="X890" s="28">
        <f>AND(NOW()&gt;=tbl_MTG_Set[[#This Row],[Sell Window Start]], NOW()&lt;=tbl_MTG_Set[[#This Row],[Sell Window End]])</f>
        <v/>
      </c>
      <c r="AG890" s="23" t="n"/>
      <c r="AH890" s="23" t="n"/>
      <c r="AJ890" s="23">
        <f t="array" ref="AJ890:AJ890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890" s="23">
        <f t="array" ref="AK890:AK890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890" s="24">
        <f>_xlfn.xlookup(tbl_MTG_Set[[#This Row],[Play Booster Box Product Id]], tbl_Product[Product Id], tbl_Product[Pack Size])</f>
        <v/>
      </c>
      <c r="AM890" s="23">
        <f>(tbl_MTG_Set[[#This Row],[Play Booster Box Cost]]+v_Item_Shipping_Cost_In)/tbl_MTG_Set[[#This Row],[Play Booster Box Size]]</f>
        <v/>
      </c>
      <c r="AN890" s="23" t="n"/>
      <c r="AO890" s="23" t="n"/>
      <c r="AP890" s="23" t="n"/>
      <c r="AQ890" s="23" t="n"/>
      <c r="AT890" s="23">
        <f>tbl_MTG_Set[[#This Row],[Play Booster Sell Price CardMarket]]*tbl_MTG_Set[[#This Row],[Play Booster Expected Market Value]]/tbl_MTG_Set[[#This Row],[Play Boost Sealed Market Value]]</f>
        <v/>
      </c>
    </row>
    <row r="891" ht="15" customHeight="1" s="20">
      <c r="A891" s="19" t="n">
        <v>238</v>
      </c>
      <c r="B891" s="19" t="inlineStr">
        <is>
          <t>The Brothers' War Jumpstart Front Cards FBRO</t>
        </is>
      </c>
      <c r="C891" s="19" t="n">
        <v>5</v>
      </c>
      <c r="D891" s="28" t="n">
        <v>44883</v>
      </c>
      <c r="E891" s="19" t="inlineStr">
        <is>
          <t>Standard Expansion</t>
        </is>
      </c>
      <c r="F891" s="19" t="inlineStr">
        <is>
          <t>en es fr de it pt ja ko ru 汉语 漢語</t>
        </is>
      </c>
      <c r="G891" s="19" t="n">
        <v>422</v>
      </c>
      <c r="H891" s="19">
        <f>MONTH(NOW())+12*YEAR(NOW())-MONTH(tbl_MTG_Set[[#This Row],[Released On]])-12*YEAR(tbl_MTG_Set[[#This Row],[Released On]])</f>
        <v/>
      </c>
      <c r="I891" s="19">
        <f>_xlfn.xlookup(tbl_MTG_Set[[#This Row],[Type Name]], tbl_MTG_Set_Type[Set Type], tbl_MTG_Set_Type[Index], "(Set Type not found)")</f>
        <v/>
      </c>
      <c r="J891" s="19">
        <f>_xlfn.xlookup(tbl_MTG_Set[[#This Row],[Type Name]], tbl_MTG_Set_Type[Set Type], tbl_MTG_Set_Type[Buy Window Month Start], "(Set Type not found)")</f>
        <v/>
      </c>
      <c r="K891" s="28">
        <f>tbl_MTG_Set[[#This Row],[Released On]]+tbl_MTG_Set[[#This Row],[Buy Window Month Start]]*365.25/12</f>
        <v/>
      </c>
      <c r="L891" s="19">
        <f>_xlfn.xlookup(tbl_MTG_Set[[#This Row],[Type Name]], tbl_MTG_Set_Type[Set Type], tbl_MTG_Set_Type[Buy Window Month End], "(Set Type not found)", 0, 1)</f>
        <v/>
      </c>
      <c r="M891" s="28">
        <f>tbl_MTG_Set[[#This Row],[Released On]]+tbl_MTG_Set[[#This Row],[Buy Window Month End]]*365.25/12</f>
        <v/>
      </c>
      <c r="N891" s="28">
        <f>AND(NOW()&gt;=tbl_MTG_Set[[#This Row],[Buy Window Start]], NOW()&lt;=tbl_MTG_Set[[#This Row],[Buy Window End]])</f>
        <v/>
      </c>
      <c r="O891" s="19">
        <f>_xlfn.xlookup(tbl_MTG_Set[[#This Row],[Type Name]], tbl_MTG_Set_Type[Set Type], tbl_MTG_Set_Type[Heavy Printing Window Month Start], "(Set Type not found)", 0, 1)</f>
        <v/>
      </c>
      <c r="P891" s="28">
        <f>tbl_MTG_Set[[#This Row],[Released On]]+tbl_MTG_Set[[#This Row],[Heavy Printing Window Month Start]]*365.25/12</f>
        <v/>
      </c>
      <c r="Q891" s="19">
        <f>_xlfn.xlookup(tbl_MTG_Set[[#This Row],[Type Name]], tbl_MTG_Set_Type[Set Type], tbl_MTG_Set_Type[Heavy Printing Window Month End], "(Set Type not found)", 0, 1)</f>
        <v/>
      </c>
      <c r="R891" s="28">
        <f>tbl_MTG_Set[[#This Row],[Released On]]+tbl_MTG_Set[[#This Row],[Heavy Printing Window Month End]]*365.25/12</f>
        <v/>
      </c>
      <c r="S891" s="28">
        <f>AND(NOW()&gt;=tbl_MTG_Set[[#This Row],[Heavy Printing Window Start]], NOW()&lt;=tbl_MTG_Set[[#This Row],[Heavy Printing Window End]])</f>
        <v/>
      </c>
      <c r="T891" s="19">
        <f>_xlfn.xlookup(tbl_MTG_Set[[#This Row],[Type Name]], tbl_MTG_Set_Type[Set Type], tbl_MTG_Set_Type[Sell Window Month Start], "(Set Type not found)", 0, 1)</f>
        <v/>
      </c>
      <c r="U891" s="28">
        <f>tbl_MTG_Set[[#This Row],[Released On]]+tbl_MTG_Set[[#This Row],[Sell Window Month Start]]*365.25/12</f>
        <v/>
      </c>
      <c r="V891" s="19">
        <f>_xlfn.xlookup(tbl_MTG_Set[[#This Row],[Type Name]], tbl_MTG_Set_Type[Set Type], tbl_MTG_Set_Type[Sell Window Month End], "(Set Type not found)", 0, 1)</f>
        <v/>
      </c>
      <c r="W891" s="28">
        <f>tbl_MTG_Set[[#This Row],[Released On]]+tbl_MTG_Set[[#This Row],[Sell Window Month End]]*365.25/12</f>
        <v/>
      </c>
      <c r="X891" s="28">
        <f>AND(NOW()&gt;=tbl_MTG_Set[[#This Row],[Sell Window Start]], NOW()&lt;=tbl_MTG_Set[[#This Row],[Sell Window End]])</f>
        <v/>
      </c>
      <c r="AG891" s="23" t="n"/>
      <c r="AH891" s="23" t="n"/>
      <c r="AJ891" s="23">
        <f t="array" ref="AJ891:AJ891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891" s="23">
        <f t="array" ref="AK891:AK891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891" s="24">
        <f>_xlfn.xlookup(tbl_MTG_Set[[#This Row],[Play Booster Box Product Id]], tbl_Product[Product Id], tbl_Product[Pack Size])</f>
        <v/>
      </c>
      <c r="AM891" s="23">
        <f>(tbl_MTG_Set[[#This Row],[Play Booster Box Cost]]+v_Item_Shipping_Cost_In)/tbl_MTG_Set[[#This Row],[Play Booster Box Size]]</f>
        <v/>
      </c>
      <c r="AN891" s="23" t="n"/>
      <c r="AO891" s="23" t="n"/>
      <c r="AP891" s="23" t="n"/>
      <c r="AQ891" s="23" t="n"/>
      <c r="AT891" s="23">
        <f>tbl_MTG_Set[[#This Row],[Play Booster Sell Price CardMarket]]*tbl_MTG_Set[[#This Row],[Play Booster Expected Market Value]]/tbl_MTG_Set[[#This Row],[Play Boost Sealed Market Value]]</f>
        <v/>
      </c>
    </row>
    <row r="892" ht="15" customHeight="1" s="20">
      <c r="A892" s="19" t="n">
        <v>237</v>
      </c>
      <c r="B892" s="19" t="inlineStr">
        <is>
          <t>The Brothers' War Minigames MBRO</t>
        </is>
      </c>
      <c r="C892" s="19" t="n">
        <v>3</v>
      </c>
      <c r="D892" s="28" t="n">
        <v>44883</v>
      </c>
      <c r="E892" s="19" t="inlineStr">
        <is>
          <t>Standard Expansion</t>
        </is>
      </c>
      <c r="F892" s="19" t="inlineStr">
        <is>
          <t>en es fr de it pt ja ko ru 汉语 漢語</t>
        </is>
      </c>
      <c r="G892" s="19" t="n">
        <v>420</v>
      </c>
      <c r="H892" s="19">
        <f>MONTH(NOW())+12*YEAR(NOW())-MONTH(tbl_MTG_Set[[#This Row],[Released On]])-12*YEAR(tbl_MTG_Set[[#This Row],[Released On]])</f>
        <v/>
      </c>
      <c r="I892" s="19">
        <f>_xlfn.xlookup(tbl_MTG_Set[[#This Row],[Type Name]], tbl_MTG_Set_Type[Set Type], tbl_MTG_Set_Type[Index], "(Set Type not found)")</f>
        <v/>
      </c>
      <c r="J892" s="19">
        <f>_xlfn.xlookup(tbl_MTG_Set[[#This Row],[Type Name]], tbl_MTG_Set_Type[Set Type], tbl_MTG_Set_Type[Buy Window Month Start], "(Set Type not found)")</f>
        <v/>
      </c>
      <c r="K892" s="28">
        <f>tbl_MTG_Set[[#This Row],[Released On]]+tbl_MTG_Set[[#This Row],[Buy Window Month Start]]*365.25/12</f>
        <v/>
      </c>
      <c r="L892" s="19">
        <f>_xlfn.xlookup(tbl_MTG_Set[[#This Row],[Type Name]], tbl_MTG_Set_Type[Set Type], tbl_MTG_Set_Type[Buy Window Month End], "(Set Type not found)", 0, 1)</f>
        <v/>
      </c>
      <c r="M892" s="28">
        <f>tbl_MTG_Set[[#This Row],[Released On]]+tbl_MTG_Set[[#This Row],[Buy Window Month End]]*365.25/12</f>
        <v/>
      </c>
      <c r="N892" s="28">
        <f>AND(NOW()&gt;=tbl_MTG_Set[[#This Row],[Buy Window Start]], NOW()&lt;=tbl_MTG_Set[[#This Row],[Buy Window End]])</f>
        <v/>
      </c>
      <c r="O892" s="19">
        <f>_xlfn.xlookup(tbl_MTG_Set[[#This Row],[Type Name]], tbl_MTG_Set_Type[Set Type], tbl_MTG_Set_Type[Heavy Printing Window Month Start], "(Set Type not found)", 0, 1)</f>
        <v/>
      </c>
      <c r="P892" s="28">
        <f>tbl_MTG_Set[[#This Row],[Released On]]+tbl_MTG_Set[[#This Row],[Heavy Printing Window Month Start]]*365.25/12</f>
        <v/>
      </c>
      <c r="Q892" s="19">
        <f>_xlfn.xlookup(tbl_MTG_Set[[#This Row],[Type Name]], tbl_MTG_Set_Type[Set Type], tbl_MTG_Set_Type[Heavy Printing Window Month End], "(Set Type not found)", 0, 1)</f>
        <v/>
      </c>
      <c r="R892" s="28">
        <f>tbl_MTG_Set[[#This Row],[Released On]]+tbl_MTG_Set[[#This Row],[Heavy Printing Window Month End]]*365.25/12</f>
        <v/>
      </c>
      <c r="S892" s="28">
        <f>AND(NOW()&gt;=tbl_MTG_Set[[#This Row],[Heavy Printing Window Start]], NOW()&lt;=tbl_MTG_Set[[#This Row],[Heavy Printing Window End]])</f>
        <v/>
      </c>
      <c r="T892" s="19">
        <f>_xlfn.xlookup(tbl_MTG_Set[[#This Row],[Type Name]], tbl_MTG_Set_Type[Set Type], tbl_MTG_Set_Type[Sell Window Month Start], "(Set Type not found)", 0, 1)</f>
        <v/>
      </c>
      <c r="U892" s="28">
        <f>tbl_MTG_Set[[#This Row],[Released On]]+tbl_MTG_Set[[#This Row],[Sell Window Month Start]]*365.25/12</f>
        <v/>
      </c>
      <c r="V892" s="19">
        <f>_xlfn.xlookup(tbl_MTG_Set[[#This Row],[Type Name]], tbl_MTG_Set_Type[Set Type], tbl_MTG_Set_Type[Sell Window Month End], "(Set Type not found)", 0, 1)</f>
        <v/>
      </c>
      <c r="W892" s="28">
        <f>tbl_MTG_Set[[#This Row],[Released On]]+tbl_MTG_Set[[#This Row],[Sell Window Month End]]*365.25/12</f>
        <v/>
      </c>
      <c r="X892" s="28">
        <f>AND(NOW()&gt;=tbl_MTG_Set[[#This Row],[Sell Window Start]], NOW()&lt;=tbl_MTG_Set[[#This Row],[Sell Window End]])</f>
        <v/>
      </c>
      <c r="AG892" s="23" t="n"/>
      <c r="AH892" s="23" t="n"/>
      <c r="AJ892" s="23">
        <f t="array" ref="AJ892:AJ892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892" s="23">
        <f t="array" ref="AK892:AK892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892" s="24">
        <f>_xlfn.xlookup(tbl_MTG_Set[[#This Row],[Play Booster Box Product Id]], tbl_Product[Product Id], tbl_Product[Pack Size])</f>
        <v/>
      </c>
      <c r="AM892" s="23">
        <f>(tbl_MTG_Set[[#This Row],[Play Booster Box Cost]]+v_Item_Shipping_Cost_In)/tbl_MTG_Set[[#This Row],[Play Booster Box Size]]</f>
        <v/>
      </c>
      <c r="AN892" s="23" t="n"/>
      <c r="AO892" s="23" t="n"/>
      <c r="AP892" s="23" t="n"/>
      <c r="AQ892" s="23" t="n"/>
      <c r="AT892" s="23">
        <f>tbl_MTG_Set[[#This Row],[Play Booster Sell Price CardMarket]]*tbl_MTG_Set[[#This Row],[Play Booster Expected Market Value]]/tbl_MTG_Set[[#This Row],[Play Boost Sealed Market Value]]</f>
        <v/>
      </c>
    </row>
    <row r="893" ht="15" customHeight="1" s="20">
      <c r="A893" s="19" t="n">
        <v>227</v>
      </c>
      <c r="B893" s="19" t="inlineStr">
        <is>
          <t>The Brothers' War Promos PBRO</t>
        </is>
      </c>
      <c r="C893" s="19" t="n">
        <v>171</v>
      </c>
      <c r="D893" s="28" t="n">
        <v>44883</v>
      </c>
      <c r="E893" s="19" t="inlineStr">
        <is>
          <t>Standard Expansion</t>
        </is>
      </c>
      <c r="F893" s="19" t="inlineStr">
        <is>
          <t>en es fr de it pt ja ko ru 汉语 漢語</t>
        </is>
      </c>
      <c r="G893" s="19" t="n">
        <v>400</v>
      </c>
      <c r="H893" s="19">
        <f>MONTH(NOW())+12*YEAR(NOW())-MONTH(tbl_MTG_Set[[#This Row],[Released On]])-12*YEAR(tbl_MTG_Set[[#This Row],[Released On]])</f>
        <v/>
      </c>
      <c r="I893" s="19">
        <f>_xlfn.xlookup(tbl_MTG_Set[[#This Row],[Type Name]], tbl_MTG_Set_Type[Set Type], tbl_MTG_Set_Type[Index], "(Set Type not found)")</f>
        <v/>
      </c>
      <c r="J893" s="19">
        <f>_xlfn.xlookup(tbl_MTG_Set[[#This Row],[Type Name]], tbl_MTG_Set_Type[Set Type], tbl_MTG_Set_Type[Buy Window Month Start], "(Set Type not found)")</f>
        <v/>
      </c>
      <c r="K893" s="28">
        <f>tbl_MTG_Set[[#This Row],[Released On]]+tbl_MTG_Set[[#This Row],[Buy Window Month Start]]*365.25/12</f>
        <v/>
      </c>
      <c r="L893" s="19">
        <f>_xlfn.xlookup(tbl_MTG_Set[[#This Row],[Type Name]], tbl_MTG_Set_Type[Set Type], tbl_MTG_Set_Type[Buy Window Month End], "(Set Type not found)", 0, 1)</f>
        <v/>
      </c>
      <c r="M893" s="28">
        <f>tbl_MTG_Set[[#This Row],[Released On]]+tbl_MTG_Set[[#This Row],[Buy Window Month End]]*365.25/12</f>
        <v/>
      </c>
      <c r="N893" s="28">
        <f>AND(NOW()&gt;=tbl_MTG_Set[[#This Row],[Buy Window Start]], NOW()&lt;=tbl_MTG_Set[[#This Row],[Buy Window End]])</f>
        <v/>
      </c>
      <c r="O893" s="19">
        <f>_xlfn.xlookup(tbl_MTG_Set[[#This Row],[Type Name]], tbl_MTG_Set_Type[Set Type], tbl_MTG_Set_Type[Heavy Printing Window Month Start], "(Set Type not found)", 0, 1)</f>
        <v/>
      </c>
      <c r="P893" s="28">
        <f>tbl_MTG_Set[[#This Row],[Released On]]+tbl_MTG_Set[[#This Row],[Heavy Printing Window Month Start]]*365.25/12</f>
        <v/>
      </c>
      <c r="Q893" s="19">
        <f>_xlfn.xlookup(tbl_MTG_Set[[#This Row],[Type Name]], tbl_MTG_Set_Type[Set Type], tbl_MTG_Set_Type[Heavy Printing Window Month End], "(Set Type not found)", 0, 1)</f>
        <v/>
      </c>
      <c r="R893" s="28">
        <f>tbl_MTG_Set[[#This Row],[Released On]]+tbl_MTG_Set[[#This Row],[Heavy Printing Window Month End]]*365.25/12</f>
        <v/>
      </c>
      <c r="S893" s="28">
        <f>AND(NOW()&gt;=tbl_MTG_Set[[#This Row],[Heavy Printing Window Start]], NOW()&lt;=tbl_MTG_Set[[#This Row],[Heavy Printing Window End]])</f>
        <v/>
      </c>
      <c r="T893" s="19">
        <f>_xlfn.xlookup(tbl_MTG_Set[[#This Row],[Type Name]], tbl_MTG_Set_Type[Set Type], tbl_MTG_Set_Type[Sell Window Month Start], "(Set Type not found)", 0, 1)</f>
        <v/>
      </c>
      <c r="U893" s="28">
        <f>tbl_MTG_Set[[#This Row],[Released On]]+tbl_MTG_Set[[#This Row],[Sell Window Month Start]]*365.25/12</f>
        <v/>
      </c>
      <c r="V893" s="19">
        <f>_xlfn.xlookup(tbl_MTG_Set[[#This Row],[Type Name]], tbl_MTG_Set_Type[Set Type], tbl_MTG_Set_Type[Sell Window Month End], "(Set Type not found)", 0, 1)</f>
        <v/>
      </c>
      <c r="W893" s="28">
        <f>tbl_MTG_Set[[#This Row],[Released On]]+tbl_MTG_Set[[#This Row],[Sell Window Month End]]*365.25/12</f>
        <v/>
      </c>
      <c r="X893" s="28">
        <f>AND(NOW()&gt;=tbl_MTG_Set[[#This Row],[Sell Window Start]], NOW()&lt;=tbl_MTG_Set[[#This Row],[Sell Window End]])</f>
        <v/>
      </c>
      <c r="AG893" s="23" t="n"/>
      <c r="AH893" s="23" t="n"/>
      <c r="AJ893" s="23">
        <f t="array" ref="AJ893:AJ893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893" s="23">
        <f t="array" ref="AK893:AK893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893" s="24">
        <f>_xlfn.xlookup(tbl_MTG_Set[[#This Row],[Play Booster Box Product Id]], tbl_Product[Product Id], tbl_Product[Pack Size])</f>
        <v/>
      </c>
      <c r="AM893" s="23">
        <f>(tbl_MTG_Set[[#This Row],[Play Booster Box Cost]]+v_Item_Shipping_Cost_In)/tbl_MTG_Set[[#This Row],[Play Booster Box Size]]</f>
        <v/>
      </c>
      <c r="AN893" s="23" t="n"/>
      <c r="AO893" s="23" t="n"/>
      <c r="AP893" s="23" t="n"/>
      <c r="AQ893" s="23" t="n"/>
      <c r="AT893" s="23">
        <f>tbl_MTG_Set[[#This Row],[Play Booster Sell Price CardMarket]]*tbl_MTG_Set[[#This Row],[Play Booster Expected Market Value]]/tbl_MTG_Set[[#This Row],[Play Boost Sealed Market Value]]</f>
        <v/>
      </c>
    </row>
    <row r="894" ht="15" customHeight="1" s="20">
      <c r="A894" s="19" t="n">
        <v>226</v>
      </c>
      <c r="B894" s="19" t="inlineStr">
        <is>
          <t>The Brothers' War Retro Artifacts BRR</t>
        </is>
      </c>
      <c r="C894" s="19" t="n">
        <v>189</v>
      </c>
      <c r="D894" s="28" t="n">
        <v>44883</v>
      </c>
      <c r="E894" s="19" t="inlineStr">
        <is>
          <t>Standard Expansion</t>
        </is>
      </c>
      <c r="F894" s="19" t="inlineStr">
        <is>
          <t>en es fr de it pt ja ko ru 汉语 漢語</t>
        </is>
      </c>
      <c r="G894" s="19" t="n">
        <v>398</v>
      </c>
      <c r="H894" s="19">
        <f>MONTH(NOW())+12*YEAR(NOW())-MONTH(tbl_MTG_Set[[#This Row],[Released On]])-12*YEAR(tbl_MTG_Set[[#This Row],[Released On]])</f>
        <v/>
      </c>
      <c r="I894" s="19">
        <f>_xlfn.xlookup(tbl_MTG_Set[[#This Row],[Type Name]], tbl_MTG_Set_Type[Set Type], tbl_MTG_Set_Type[Index], "(Set Type not found)")</f>
        <v/>
      </c>
      <c r="J894" s="19">
        <f>_xlfn.xlookup(tbl_MTG_Set[[#This Row],[Type Name]], tbl_MTG_Set_Type[Set Type], tbl_MTG_Set_Type[Buy Window Month Start], "(Set Type not found)")</f>
        <v/>
      </c>
      <c r="K894" s="28">
        <f>tbl_MTG_Set[[#This Row],[Released On]]+tbl_MTG_Set[[#This Row],[Buy Window Month Start]]*365.25/12</f>
        <v/>
      </c>
      <c r="L894" s="19">
        <f>_xlfn.xlookup(tbl_MTG_Set[[#This Row],[Type Name]], tbl_MTG_Set_Type[Set Type], tbl_MTG_Set_Type[Buy Window Month End], "(Set Type not found)", 0, 1)</f>
        <v/>
      </c>
      <c r="M894" s="28">
        <f>tbl_MTG_Set[[#This Row],[Released On]]+tbl_MTG_Set[[#This Row],[Buy Window Month End]]*365.25/12</f>
        <v/>
      </c>
      <c r="N894" s="28">
        <f>AND(NOW()&gt;=tbl_MTG_Set[[#This Row],[Buy Window Start]], NOW()&lt;=tbl_MTG_Set[[#This Row],[Buy Window End]])</f>
        <v/>
      </c>
      <c r="O894" s="19">
        <f>_xlfn.xlookup(tbl_MTG_Set[[#This Row],[Type Name]], tbl_MTG_Set_Type[Set Type], tbl_MTG_Set_Type[Heavy Printing Window Month Start], "(Set Type not found)", 0, 1)</f>
        <v/>
      </c>
      <c r="P894" s="28">
        <f>tbl_MTG_Set[[#This Row],[Released On]]+tbl_MTG_Set[[#This Row],[Heavy Printing Window Month Start]]*365.25/12</f>
        <v/>
      </c>
      <c r="Q894" s="19">
        <f>_xlfn.xlookup(tbl_MTG_Set[[#This Row],[Type Name]], tbl_MTG_Set_Type[Set Type], tbl_MTG_Set_Type[Heavy Printing Window Month End], "(Set Type not found)", 0, 1)</f>
        <v/>
      </c>
      <c r="R894" s="28">
        <f>tbl_MTG_Set[[#This Row],[Released On]]+tbl_MTG_Set[[#This Row],[Heavy Printing Window Month End]]*365.25/12</f>
        <v/>
      </c>
      <c r="S894" s="28">
        <f>AND(NOW()&gt;=tbl_MTG_Set[[#This Row],[Heavy Printing Window Start]], NOW()&lt;=tbl_MTG_Set[[#This Row],[Heavy Printing Window End]])</f>
        <v/>
      </c>
      <c r="T894" s="19">
        <f>_xlfn.xlookup(tbl_MTG_Set[[#This Row],[Type Name]], tbl_MTG_Set_Type[Set Type], tbl_MTG_Set_Type[Sell Window Month Start], "(Set Type not found)", 0, 1)</f>
        <v/>
      </c>
      <c r="U894" s="28">
        <f>tbl_MTG_Set[[#This Row],[Released On]]+tbl_MTG_Set[[#This Row],[Sell Window Month Start]]*365.25/12</f>
        <v/>
      </c>
      <c r="V894" s="19">
        <f>_xlfn.xlookup(tbl_MTG_Set[[#This Row],[Type Name]], tbl_MTG_Set_Type[Set Type], tbl_MTG_Set_Type[Sell Window Month End], "(Set Type not found)", 0, 1)</f>
        <v/>
      </c>
      <c r="W894" s="28">
        <f>tbl_MTG_Set[[#This Row],[Released On]]+tbl_MTG_Set[[#This Row],[Sell Window Month End]]*365.25/12</f>
        <v/>
      </c>
      <c r="X894" s="28">
        <f>AND(NOW()&gt;=tbl_MTG_Set[[#This Row],[Sell Window Start]], NOW()&lt;=tbl_MTG_Set[[#This Row],[Sell Window End]])</f>
        <v/>
      </c>
      <c r="AG894" s="23" t="n"/>
      <c r="AH894" s="23" t="n"/>
      <c r="AJ894" s="23">
        <f t="array" ref="AJ894:AJ894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894" s="23">
        <f t="array" ref="AK894:AK894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894" s="24">
        <f>_xlfn.xlookup(tbl_MTG_Set[[#This Row],[Play Booster Box Product Id]], tbl_Product[Product Id], tbl_Product[Pack Size])</f>
        <v/>
      </c>
      <c r="AM894" s="23">
        <f>(tbl_MTG_Set[[#This Row],[Play Booster Box Cost]]+v_Item_Shipping_Cost_In)/tbl_MTG_Set[[#This Row],[Play Booster Box Size]]</f>
        <v/>
      </c>
      <c r="AN894" s="23" t="n"/>
      <c r="AO894" s="23" t="n"/>
      <c r="AP894" s="23" t="n"/>
      <c r="AQ894" s="23" t="n"/>
      <c r="AT894" s="23">
        <f>tbl_MTG_Set[[#This Row],[Play Booster Sell Price CardMarket]]*tbl_MTG_Set[[#This Row],[Play Booster Expected Market Value]]/tbl_MTG_Set[[#This Row],[Play Boost Sealed Market Value]]</f>
        <v/>
      </c>
    </row>
    <row r="895" ht="15" customHeight="1" s="20">
      <c r="A895" s="19" t="n">
        <v>234</v>
      </c>
      <c r="B895" s="19" t="inlineStr">
        <is>
          <t>The Brothers' War Southeast Asia Tokens PTBRO</t>
        </is>
      </c>
      <c r="C895" s="19" t="n">
        <v>3</v>
      </c>
      <c r="D895" s="28" t="n">
        <v>44883</v>
      </c>
      <c r="E895" s="19" t="inlineStr">
        <is>
          <t>Standard Expansion</t>
        </is>
      </c>
      <c r="F895" s="19" t="inlineStr">
        <is>
          <t>en es fr de it pt ja ko ru 汉语 漢語</t>
        </is>
      </c>
      <c r="G895" s="19" t="n">
        <v>414</v>
      </c>
      <c r="H895" s="19">
        <f>MONTH(NOW())+12*YEAR(NOW())-MONTH(tbl_MTG_Set[[#This Row],[Released On]])-12*YEAR(tbl_MTG_Set[[#This Row],[Released On]])</f>
        <v/>
      </c>
      <c r="I895" s="19">
        <f>_xlfn.xlookup(tbl_MTG_Set[[#This Row],[Type Name]], tbl_MTG_Set_Type[Set Type], tbl_MTG_Set_Type[Index], "(Set Type not found)")</f>
        <v/>
      </c>
      <c r="J895" s="19">
        <f>_xlfn.xlookup(tbl_MTG_Set[[#This Row],[Type Name]], tbl_MTG_Set_Type[Set Type], tbl_MTG_Set_Type[Buy Window Month Start], "(Set Type not found)")</f>
        <v/>
      </c>
      <c r="K895" s="28">
        <f>tbl_MTG_Set[[#This Row],[Released On]]+tbl_MTG_Set[[#This Row],[Buy Window Month Start]]*365.25/12</f>
        <v/>
      </c>
      <c r="L895" s="19">
        <f>_xlfn.xlookup(tbl_MTG_Set[[#This Row],[Type Name]], tbl_MTG_Set_Type[Set Type], tbl_MTG_Set_Type[Buy Window Month End], "(Set Type not found)", 0, 1)</f>
        <v/>
      </c>
      <c r="M895" s="28">
        <f>tbl_MTG_Set[[#This Row],[Released On]]+tbl_MTG_Set[[#This Row],[Buy Window Month End]]*365.25/12</f>
        <v/>
      </c>
      <c r="N895" s="28">
        <f>AND(NOW()&gt;=tbl_MTG_Set[[#This Row],[Buy Window Start]], NOW()&lt;=tbl_MTG_Set[[#This Row],[Buy Window End]])</f>
        <v/>
      </c>
      <c r="O895" s="19">
        <f>_xlfn.xlookup(tbl_MTG_Set[[#This Row],[Type Name]], tbl_MTG_Set_Type[Set Type], tbl_MTG_Set_Type[Heavy Printing Window Month Start], "(Set Type not found)", 0, 1)</f>
        <v/>
      </c>
      <c r="P895" s="28">
        <f>tbl_MTG_Set[[#This Row],[Released On]]+tbl_MTG_Set[[#This Row],[Heavy Printing Window Month Start]]*365.25/12</f>
        <v/>
      </c>
      <c r="Q895" s="19">
        <f>_xlfn.xlookup(tbl_MTG_Set[[#This Row],[Type Name]], tbl_MTG_Set_Type[Set Type], tbl_MTG_Set_Type[Heavy Printing Window Month End], "(Set Type not found)", 0, 1)</f>
        <v/>
      </c>
      <c r="R895" s="28">
        <f>tbl_MTG_Set[[#This Row],[Released On]]+tbl_MTG_Set[[#This Row],[Heavy Printing Window Month End]]*365.25/12</f>
        <v/>
      </c>
      <c r="S895" s="28">
        <f>AND(NOW()&gt;=tbl_MTG_Set[[#This Row],[Heavy Printing Window Start]], NOW()&lt;=tbl_MTG_Set[[#This Row],[Heavy Printing Window End]])</f>
        <v/>
      </c>
      <c r="T895" s="19">
        <f>_xlfn.xlookup(tbl_MTG_Set[[#This Row],[Type Name]], tbl_MTG_Set_Type[Set Type], tbl_MTG_Set_Type[Sell Window Month Start], "(Set Type not found)", 0, 1)</f>
        <v/>
      </c>
      <c r="U895" s="28">
        <f>tbl_MTG_Set[[#This Row],[Released On]]+tbl_MTG_Set[[#This Row],[Sell Window Month Start]]*365.25/12</f>
        <v/>
      </c>
      <c r="V895" s="19">
        <f>_xlfn.xlookup(tbl_MTG_Set[[#This Row],[Type Name]], tbl_MTG_Set_Type[Set Type], tbl_MTG_Set_Type[Sell Window Month End], "(Set Type not found)", 0, 1)</f>
        <v/>
      </c>
      <c r="W895" s="28">
        <f>tbl_MTG_Set[[#This Row],[Released On]]+tbl_MTG_Set[[#This Row],[Sell Window Month End]]*365.25/12</f>
        <v/>
      </c>
      <c r="X895" s="28">
        <f>AND(NOW()&gt;=tbl_MTG_Set[[#This Row],[Sell Window Start]], NOW()&lt;=tbl_MTG_Set[[#This Row],[Sell Window End]])</f>
        <v/>
      </c>
      <c r="AG895" s="23" t="n"/>
      <c r="AH895" s="23" t="n"/>
      <c r="AJ895" s="23">
        <f t="array" ref="AJ895:AJ895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895" s="23">
        <f t="array" ref="AK895:AK895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895" s="24">
        <f>_xlfn.xlookup(tbl_MTG_Set[[#This Row],[Play Booster Box Product Id]], tbl_Product[Product Id], tbl_Product[Pack Size])</f>
        <v/>
      </c>
      <c r="AM895" s="23">
        <f>(tbl_MTG_Set[[#This Row],[Play Booster Box Cost]]+v_Item_Shipping_Cost_In)/tbl_MTG_Set[[#This Row],[Play Booster Box Size]]</f>
        <v/>
      </c>
      <c r="AN895" s="23" t="n"/>
      <c r="AO895" s="23" t="n"/>
      <c r="AP895" s="23" t="n"/>
      <c r="AQ895" s="23" t="n"/>
      <c r="AT895" s="23">
        <f>tbl_MTG_Set[[#This Row],[Play Booster Sell Price CardMarket]]*tbl_MTG_Set[[#This Row],[Play Booster Expected Market Value]]/tbl_MTG_Set[[#This Row],[Play Boost Sealed Market Value]]</f>
        <v/>
      </c>
    </row>
    <row r="896" ht="15" customHeight="1" s="20">
      <c r="A896" s="19" t="n">
        <v>235</v>
      </c>
      <c r="B896" s="19" t="inlineStr">
        <is>
          <t>The Brothers' War Substitute Cards SBRO</t>
        </is>
      </c>
      <c r="C896" s="19" t="n">
        <v>1</v>
      </c>
      <c r="D896" s="28" t="n">
        <v>44883</v>
      </c>
      <c r="E896" s="19" t="inlineStr">
        <is>
          <t>Standard Expansion</t>
        </is>
      </c>
      <c r="F896" s="19" t="inlineStr">
        <is>
          <t>en es fr de it pt ja ko ru 汉语 漢語</t>
        </is>
      </c>
      <c r="G896" s="19" t="n">
        <v>416</v>
      </c>
      <c r="H896" s="19">
        <f>MONTH(NOW())+12*YEAR(NOW())-MONTH(tbl_MTG_Set[[#This Row],[Released On]])-12*YEAR(tbl_MTG_Set[[#This Row],[Released On]])</f>
        <v/>
      </c>
      <c r="I896" s="19">
        <f>_xlfn.xlookup(tbl_MTG_Set[[#This Row],[Type Name]], tbl_MTG_Set_Type[Set Type], tbl_MTG_Set_Type[Index], "(Set Type not found)")</f>
        <v/>
      </c>
      <c r="J896" s="19">
        <f>_xlfn.xlookup(tbl_MTG_Set[[#This Row],[Type Name]], tbl_MTG_Set_Type[Set Type], tbl_MTG_Set_Type[Buy Window Month Start], "(Set Type not found)")</f>
        <v/>
      </c>
      <c r="K896" s="28">
        <f>tbl_MTG_Set[[#This Row],[Released On]]+tbl_MTG_Set[[#This Row],[Buy Window Month Start]]*365.25/12</f>
        <v/>
      </c>
      <c r="L896" s="19">
        <f>_xlfn.xlookup(tbl_MTG_Set[[#This Row],[Type Name]], tbl_MTG_Set_Type[Set Type], tbl_MTG_Set_Type[Buy Window Month End], "(Set Type not found)", 0, 1)</f>
        <v/>
      </c>
      <c r="M896" s="28">
        <f>tbl_MTG_Set[[#This Row],[Released On]]+tbl_MTG_Set[[#This Row],[Buy Window Month End]]*365.25/12</f>
        <v/>
      </c>
      <c r="N896" s="28">
        <f>AND(NOW()&gt;=tbl_MTG_Set[[#This Row],[Buy Window Start]], NOW()&lt;=tbl_MTG_Set[[#This Row],[Buy Window End]])</f>
        <v/>
      </c>
      <c r="O896" s="19">
        <f>_xlfn.xlookup(tbl_MTG_Set[[#This Row],[Type Name]], tbl_MTG_Set_Type[Set Type], tbl_MTG_Set_Type[Heavy Printing Window Month Start], "(Set Type not found)", 0, 1)</f>
        <v/>
      </c>
      <c r="P896" s="28">
        <f>tbl_MTG_Set[[#This Row],[Released On]]+tbl_MTG_Set[[#This Row],[Heavy Printing Window Month Start]]*365.25/12</f>
        <v/>
      </c>
      <c r="Q896" s="19">
        <f>_xlfn.xlookup(tbl_MTG_Set[[#This Row],[Type Name]], tbl_MTG_Set_Type[Set Type], tbl_MTG_Set_Type[Heavy Printing Window Month End], "(Set Type not found)", 0, 1)</f>
        <v/>
      </c>
      <c r="R896" s="28">
        <f>tbl_MTG_Set[[#This Row],[Released On]]+tbl_MTG_Set[[#This Row],[Heavy Printing Window Month End]]*365.25/12</f>
        <v/>
      </c>
      <c r="S896" s="28">
        <f>AND(NOW()&gt;=tbl_MTG_Set[[#This Row],[Heavy Printing Window Start]], NOW()&lt;=tbl_MTG_Set[[#This Row],[Heavy Printing Window End]])</f>
        <v/>
      </c>
      <c r="T896" s="19">
        <f>_xlfn.xlookup(tbl_MTG_Set[[#This Row],[Type Name]], tbl_MTG_Set_Type[Set Type], tbl_MTG_Set_Type[Sell Window Month Start], "(Set Type not found)", 0, 1)</f>
        <v/>
      </c>
      <c r="U896" s="28">
        <f>tbl_MTG_Set[[#This Row],[Released On]]+tbl_MTG_Set[[#This Row],[Sell Window Month Start]]*365.25/12</f>
        <v/>
      </c>
      <c r="V896" s="19">
        <f>_xlfn.xlookup(tbl_MTG_Set[[#This Row],[Type Name]], tbl_MTG_Set_Type[Set Type], tbl_MTG_Set_Type[Sell Window Month End], "(Set Type not found)", 0, 1)</f>
        <v/>
      </c>
      <c r="W896" s="28">
        <f>tbl_MTG_Set[[#This Row],[Released On]]+tbl_MTG_Set[[#This Row],[Sell Window Month End]]*365.25/12</f>
        <v/>
      </c>
      <c r="X896" s="28">
        <f>AND(NOW()&gt;=tbl_MTG_Set[[#This Row],[Sell Window Start]], NOW()&lt;=tbl_MTG_Set[[#This Row],[Sell Window End]])</f>
        <v/>
      </c>
      <c r="AG896" s="23" t="n"/>
      <c r="AH896" s="23" t="n"/>
      <c r="AJ896" s="23">
        <f t="array" ref="AJ896:AJ896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896" s="23">
        <f t="array" ref="AK896:AK896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896" s="24">
        <f>_xlfn.xlookup(tbl_MTG_Set[[#This Row],[Play Booster Box Product Id]], tbl_Product[Product Id], tbl_Product[Pack Size])</f>
        <v/>
      </c>
      <c r="AM896" s="23">
        <f>(tbl_MTG_Set[[#This Row],[Play Booster Box Cost]]+v_Item_Shipping_Cost_In)/tbl_MTG_Set[[#This Row],[Play Booster Box Size]]</f>
        <v/>
      </c>
      <c r="AN896" s="23" t="n"/>
      <c r="AO896" s="23" t="n"/>
      <c r="AP896" s="23" t="n"/>
      <c r="AQ896" s="23" t="n"/>
      <c r="AT896" s="23">
        <f>tbl_MTG_Set[[#This Row],[Play Booster Sell Price CardMarket]]*tbl_MTG_Set[[#This Row],[Play Booster Expected Market Value]]/tbl_MTG_Set[[#This Row],[Play Boost Sealed Market Value]]</f>
        <v/>
      </c>
    </row>
    <row r="897" ht="15" customHeight="1" s="20">
      <c r="A897" s="19" t="n">
        <v>228</v>
      </c>
      <c r="B897" s="19" t="inlineStr">
        <is>
          <t>The Brothers' War Tokens TBRO</t>
        </is>
      </c>
      <c r="C897" s="19" t="n">
        <v>12</v>
      </c>
      <c r="D897" s="28" t="n">
        <v>44883</v>
      </c>
      <c r="E897" s="19" t="inlineStr">
        <is>
          <t>Standard Expansion</t>
        </is>
      </c>
      <c r="F897" s="19" t="inlineStr">
        <is>
          <t>en es fr de it pt ja ko ru 汉语 漢語</t>
        </is>
      </c>
      <c r="G897" s="19" t="n">
        <v>402</v>
      </c>
      <c r="H897" s="19">
        <f>MONTH(NOW())+12*YEAR(NOW())-MONTH(tbl_MTG_Set[[#This Row],[Released On]])-12*YEAR(tbl_MTG_Set[[#This Row],[Released On]])</f>
        <v/>
      </c>
      <c r="I897" s="19">
        <f>_xlfn.xlookup(tbl_MTG_Set[[#This Row],[Type Name]], tbl_MTG_Set_Type[Set Type], tbl_MTG_Set_Type[Index], "(Set Type not found)")</f>
        <v/>
      </c>
      <c r="J897" s="19">
        <f>_xlfn.xlookup(tbl_MTG_Set[[#This Row],[Type Name]], tbl_MTG_Set_Type[Set Type], tbl_MTG_Set_Type[Buy Window Month Start], "(Set Type not found)")</f>
        <v/>
      </c>
      <c r="K897" s="28">
        <f>tbl_MTG_Set[[#This Row],[Released On]]+tbl_MTG_Set[[#This Row],[Buy Window Month Start]]*365.25/12</f>
        <v/>
      </c>
      <c r="L897" s="19">
        <f>_xlfn.xlookup(tbl_MTG_Set[[#This Row],[Type Name]], tbl_MTG_Set_Type[Set Type], tbl_MTG_Set_Type[Buy Window Month End], "(Set Type not found)", 0, 1)</f>
        <v/>
      </c>
      <c r="M897" s="28">
        <f>tbl_MTG_Set[[#This Row],[Released On]]+tbl_MTG_Set[[#This Row],[Buy Window Month End]]*365.25/12</f>
        <v/>
      </c>
      <c r="N897" s="28">
        <f>AND(NOW()&gt;=tbl_MTG_Set[[#This Row],[Buy Window Start]], NOW()&lt;=tbl_MTG_Set[[#This Row],[Buy Window End]])</f>
        <v/>
      </c>
      <c r="O897" s="19">
        <f>_xlfn.xlookup(tbl_MTG_Set[[#This Row],[Type Name]], tbl_MTG_Set_Type[Set Type], tbl_MTG_Set_Type[Heavy Printing Window Month Start], "(Set Type not found)", 0, 1)</f>
        <v/>
      </c>
      <c r="P897" s="28">
        <f>tbl_MTG_Set[[#This Row],[Released On]]+tbl_MTG_Set[[#This Row],[Heavy Printing Window Month Start]]*365.25/12</f>
        <v/>
      </c>
      <c r="Q897" s="19">
        <f>_xlfn.xlookup(tbl_MTG_Set[[#This Row],[Type Name]], tbl_MTG_Set_Type[Set Type], tbl_MTG_Set_Type[Heavy Printing Window Month End], "(Set Type not found)", 0, 1)</f>
        <v/>
      </c>
      <c r="R897" s="28">
        <f>tbl_MTG_Set[[#This Row],[Released On]]+tbl_MTG_Set[[#This Row],[Heavy Printing Window Month End]]*365.25/12</f>
        <v/>
      </c>
      <c r="S897" s="28">
        <f>AND(NOW()&gt;=tbl_MTG_Set[[#This Row],[Heavy Printing Window Start]], NOW()&lt;=tbl_MTG_Set[[#This Row],[Heavy Printing Window End]])</f>
        <v/>
      </c>
      <c r="T897" s="19">
        <f>_xlfn.xlookup(tbl_MTG_Set[[#This Row],[Type Name]], tbl_MTG_Set_Type[Set Type], tbl_MTG_Set_Type[Sell Window Month Start], "(Set Type not found)", 0, 1)</f>
        <v/>
      </c>
      <c r="U897" s="28">
        <f>tbl_MTG_Set[[#This Row],[Released On]]+tbl_MTG_Set[[#This Row],[Sell Window Month Start]]*365.25/12</f>
        <v/>
      </c>
      <c r="V897" s="19">
        <f>_xlfn.xlookup(tbl_MTG_Set[[#This Row],[Type Name]], tbl_MTG_Set_Type[Set Type], tbl_MTG_Set_Type[Sell Window Month End], "(Set Type not found)", 0, 1)</f>
        <v/>
      </c>
      <c r="W897" s="28">
        <f>tbl_MTG_Set[[#This Row],[Released On]]+tbl_MTG_Set[[#This Row],[Sell Window Month End]]*365.25/12</f>
        <v/>
      </c>
      <c r="X897" s="28">
        <f>AND(NOW()&gt;=tbl_MTG_Set[[#This Row],[Sell Window Start]], NOW()&lt;=tbl_MTG_Set[[#This Row],[Sell Window End]])</f>
        <v/>
      </c>
      <c r="AG897" s="23" t="n"/>
      <c r="AH897" s="23" t="n"/>
      <c r="AJ897" s="23">
        <f t="array" ref="AJ897:AJ897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897" s="23">
        <f t="array" ref="AK897:AK897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897" s="24">
        <f>_xlfn.xlookup(tbl_MTG_Set[[#This Row],[Play Booster Box Product Id]], tbl_Product[Product Id], tbl_Product[Pack Size])</f>
        <v/>
      </c>
      <c r="AM897" s="23">
        <f>(tbl_MTG_Set[[#This Row],[Play Booster Box Cost]]+v_Item_Shipping_Cost_In)/tbl_MTG_Set[[#This Row],[Play Booster Box Size]]</f>
        <v/>
      </c>
      <c r="AN897" s="23" t="n"/>
      <c r="AO897" s="23" t="n"/>
      <c r="AP897" s="23" t="n"/>
      <c r="AQ897" s="23" t="n"/>
      <c r="AT897" s="23">
        <f>tbl_MTG_Set[[#This Row],[Play Booster Sell Price CardMarket]]*tbl_MTG_Set[[#This Row],[Play Booster Expected Market Value]]/tbl_MTG_Set[[#This Row],[Play Boost Sealed Market Value]]</f>
        <v/>
      </c>
    </row>
    <row r="898" ht="15" customHeight="1" s="20">
      <c r="A898" s="19" t="n">
        <v>1010</v>
      </c>
      <c r="B898" s="19" t="inlineStr">
        <is>
          <t>The Dark DRK</t>
        </is>
      </c>
      <c r="C898" s="19" t="n">
        <v>122</v>
      </c>
      <c r="D898" s="28" t="n">
        <v>34547</v>
      </c>
      <c r="F898" s="19" t="inlineStr">
        <is>
          <t>en es fr de it pt ja ko ru 汉语 漢語</t>
        </is>
      </c>
      <c r="G898" s="19" t="n">
        <v>1966</v>
      </c>
      <c r="H898" s="19">
        <f>MONTH(NOW())+12*YEAR(NOW())-MONTH(tbl_MTG_Set[[#This Row],[Released On]])-12*YEAR(tbl_MTG_Set[[#This Row],[Released On]])</f>
        <v/>
      </c>
      <c r="I898" s="19">
        <f>_xlfn.xlookup(tbl_MTG_Set[[#This Row],[Type Name]], tbl_MTG_Set_Type[Set Type], tbl_MTG_Set_Type[Index], "(Set Type not found)")</f>
        <v/>
      </c>
      <c r="J898" s="19">
        <f>_xlfn.xlookup(tbl_MTG_Set[[#This Row],[Type Name]], tbl_MTG_Set_Type[Set Type], tbl_MTG_Set_Type[Buy Window Month Start], "(Set Type not found)")</f>
        <v/>
      </c>
      <c r="K898" s="28">
        <f>tbl_MTG_Set[[#This Row],[Released On]]+tbl_MTG_Set[[#This Row],[Buy Window Month Start]]*365.25/12</f>
        <v/>
      </c>
      <c r="L898" s="19">
        <f>_xlfn.xlookup(tbl_MTG_Set[[#This Row],[Type Name]], tbl_MTG_Set_Type[Set Type], tbl_MTG_Set_Type[Buy Window Month End], "(Set Type not found)", 0, 1)</f>
        <v/>
      </c>
      <c r="M898" s="28">
        <f>tbl_MTG_Set[[#This Row],[Released On]]+tbl_MTG_Set[[#This Row],[Buy Window Month End]]*365.25/12</f>
        <v/>
      </c>
      <c r="N898" s="28">
        <f>AND(NOW()&gt;=tbl_MTG_Set[[#This Row],[Buy Window Start]], NOW()&lt;=tbl_MTG_Set[[#This Row],[Buy Window End]])</f>
        <v/>
      </c>
      <c r="O898" s="19">
        <f>_xlfn.xlookup(tbl_MTG_Set[[#This Row],[Type Name]], tbl_MTG_Set_Type[Set Type], tbl_MTG_Set_Type[Heavy Printing Window Month Start], "(Set Type not found)", 0, 1)</f>
        <v/>
      </c>
      <c r="P898" s="28">
        <f>tbl_MTG_Set[[#This Row],[Released On]]+tbl_MTG_Set[[#This Row],[Heavy Printing Window Month Start]]*365.25/12</f>
        <v/>
      </c>
      <c r="Q898" s="19">
        <f>_xlfn.xlookup(tbl_MTG_Set[[#This Row],[Type Name]], tbl_MTG_Set_Type[Set Type], tbl_MTG_Set_Type[Heavy Printing Window Month End], "(Set Type not found)", 0, 1)</f>
        <v/>
      </c>
      <c r="R898" s="28">
        <f>tbl_MTG_Set[[#This Row],[Released On]]+tbl_MTG_Set[[#This Row],[Heavy Printing Window Month End]]*365.25/12</f>
        <v/>
      </c>
      <c r="S898" s="28">
        <f>AND(NOW()&gt;=tbl_MTG_Set[[#This Row],[Heavy Printing Window Start]], NOW()&lt;=tbl_MTG_Set[[#This Row],[Heavy Printing Window End]])</f>
        <v/>
      </c>
      <c r="T898" s="19">
        <f>_xlfn.xlookup(tbl_MTG_Set[[#This Row],[Type Name]], tbl_MTG_Set_Type[Set Type], tbl_MTG_Set_Type[Sell Window Month Start], "(Set Type not found)", 0, 1)</f>
        <v/>
      </c>
      <c r="U898" s="28">
        <f>tbl_MTG_Set[[#This Row],[Released On]]+tbl_MTG_Set[[#This Row],[Sell Window Month Start]]*365.25/12</f>
        <v/>
      </c>
      <c r="V898" s="19">
        <f>_xlfn.xlookup(tbl_MTG_Set[[#This Row],[Type Name]], tbl_MTG_Set_Type[Set Type], tbl_MTG_Set_Type[Sell Window Month End], "(Set Type not found)", 0, 1)</f>
        <v/>
      </c>
      <c r="W898" s="28">
        <f>tbl_MTG_Set[[#This Row],[Released On]]+tbl_MTG_Set[[#This Row],[Sell Window Month End]]*365.25/12</f>
        <v/>
      </c>
      <c r="X898" s="28">
        <f>AND(NOW()&gt;=tbl_MTG_Set[[#This Row],[Sell Window Start]], NOW()&lt;=tbl_MTG_Set[[#This Row],[Sell Window End]])</f>
        <v/>
      </c>
      <c r="AG898" s="23" t="n"/>
      <c r="AH898" s="23" t="n"/>
      <c r="AJ898" s="23">
        <f t="array" ref="AJ898:AJ898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898" s="23">
        <f t="array" ref="AK898:AK898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898" s="24">
        <f>_xlfn.xlookup(tbl_MTG_Set[[#This Row],[Play Booster Box Product Id]], tbl_Product[Product Id], tbl_Product[Pack Size])</f>
        <v/>
      </c>
      <c r="AM898" s="23">
        <f>(tbl_MTG_Set[[#This Row],[Play Booster Box Cost]]+v_Item_Shipping_Cost_In)/tbl_MTG_Set[[#This Row],[Play Booster Box Size]]</f>
        <v/>
      </c>
      <c r="AN898" s="23" t="n"/>
      <c r="AO898" s="23" t="n"/>
      <c r="AP898" s="23" t="n"/>
      <c r="AQ898" s="23" t="n"/>
      <c r="AT898" s="23">
        <f>tbl_MTG_Set[[#This Row],[Play Booster Sell Price CardMarket]]*tbl_MTG_Set[[#This Row],[Play Booster Expected Market Value]]/tbl_MTG_Set[[#This Row],[Play Boost Sealed Market Value]]</f>
        <v/>
      </c>
    </row>
    <row r="899" ht="15" customHeight="1" s="20">
      <c r="A899" s="19" t="n">
        <v>371</v>
      </c>
      <c r="B899" s="19" t="inlineStr">
        <is>
          <t>The List (Unfinity Foil Edition) ULST</t>
        </is>
      </c>
      <c r="C899" s="19" t="n">
        <v>62</v>
      </c>
      <c r="D899" s="28" t="n">
        <v>44841</v>
      </c>
      <c r="F899" s="19" t="inlineStr">
        <is>
          <t>en es fr de it pt ja ko ru 汉语 漢語</t>
        </is>
      </c>
      <c r="G899" s="19" t="n">
        <v>688</v>
      </c>
      <c r="H899" s="19">
        <f>MONTH(NOW())+12*YEAR(NOW())-MONTH(tbl_MTG_Set[[#This Row],[Released On]])-12*YEAR(tbl_MTG_Set[[#This Row],[Released On]])</f>
        <v/>
      </c>
      <c r="I899" s="19">
        <f>_xlfn.xlookup(tbl_MTG_Set[[#This Row],[Type Name]], tbl_MTG_Set_Type[Set Type], tbl_MTG_Set_Type[Index], "(Set Type not found)")</f>
        <v/>
      </c>
      <c r="J899" s="19">
        <f>_xlfn.xlookup(tbl_MTG_Set[[#This Row],[Type Name]], tbl_MTG_Set_Type[Set Type], tbl_MTG_Set_Type[Buy Window Month Start], "(Set Type not found)")</f>
        <v/>
      </c>
      <c r="K899" s="28">
        <f>tbl_MTG_Set[[#This Row],[Released On]]+tbl_MTG_Set[[#This Row],[Buy Window Month Start]]*365.25/12</f>
        <v/>
      </c>
      <c r="L899" s="19">
        <f>_xlfn.xlookup(tbl_MTG_Set[[#This Row],[Type Name]], tbl_MTG_Set_Type[Set Type], tbl_MTG_Set_Type[Buy Window Month End], "(Set Type not found)", 0, 1)</f>
        <v/>
      </c>
      <c r="M899" s="28">
        <f>tbl_MTG_Set[[#This Row],[Released On]]+tbl_MTG_Set[[#This Row],[Buy Window Month End]]*365.25/12</f>
        <v/>
      </c>
      <c r="N899" s="28">
        <f>AND(NOW()&gt;=tbl_MTG_Set[[#This Row],[Buy Window Start]], NOW()&lt;=tbl_MTG_Set[[#This Row],[Buy Window End]])</f>
        <v/>
      </c>
      <c r="O899" s="19">
        <f>_xlfn.xlookup(tbl_MTG_Set[[#This Row],[Type Name]], tbl_MTG_Set_Type[Set Type], tbl_MTG_Set_Type[Heavy Printing Window Month Start], "(Set Type not found)", 0, 1)</f>
        <v/>
      </c>
      <c r="P899" s="28">
        <f>tbl_MTG_Set[[#This Row],[Released On]]+tbl_MTG_Set[[#This Row],[Heavy Printing Window Month Start]]*365.25/12</f>
        <v/>
      </c>
      <c r="Q899" s="19">
        <f>_xlfn.xlookup(tbl_MTG_Set[[#This Row],[Type Name]], tbl_MTG_Set_Type[Set Type], tbl_MTG_Set_Type[Heavy Printing Window Month End], "(Set Type not found)", 0, 1)</f>
        <v/>
      </c>
      <c r="R899" s="28">
        <f>tbl_MTG_Set[[#This Row],[Released On]]+tbl_MTG_Set[[#This Row],[Heavy Printing Window Month End]]*365.25/12</f>
        <v/>
      </c>
      <c r="S899" s="28">
        <f>AND(NOW()&gt;=tbl_MTG_Set[[#This Row],[Heavy Printing Window Start]], NOW()&lt;=tbl_MTG_Set[[#This Row],[Heavy Printing Window End]])</f>
        <v/>
      </c>
      <c r="T899" s="19">
        <f>_xlfn.xlookup(tbl_MTG_Set[[#This Row],[Type Name]], tbl_MTG_Set_Type[Set Type], tbl_MTG_Set_Type[Sell Window Month Start], "(Set Type not found)", 0, 1)</f>
        <v/>
      </c>
      <c r="U899" s="28">
        <f>tbl_MTG_Set[[#This Row],[Released On]]+tbl_MTG_Set[[#This Row],[Sell Window Month Start]]*365.25/12</f>
        <v/>
      </c>
      <c r="V899" s="19">
        <f>_xlfn.xlookup(tbl_MTG_Set[[#This Row],[Type Name]], tbl_MTG_Set_Type[Set Type], tbl_MTG_Set_Type[Sell Window Month End], "(Set Type not found)", 0, 1)</f>
        <v/>
      </c>
      <c r="W899" s="28">
        <f>tbl_MTG_Set[[#This Row],[Released On]]+tbl_MTG_Set[[#This Row],[Sell Window Month End]]*365.25/12</f>
        <v/>
      </c>
      <c r="X899" s="28">
        <f>AND(NOW()&gt;=tbl_MTG_Set[[#This Row],[Sell Window Start]], NOW()&lt;=tbl_MTG_Set[[#This Row],[Sell Window End]])</f>
        <v/>
      </c>
      <c r="AG899" s="23" t="n"/>
      <c r="AH899" s="23" t="n"/>
      <c r="AJ899" s="23">
        <f t="array" ref="AJ899:AJ899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899" s="23">
        <f t="array" ref="AK899:AK899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899" s="24">
        <f>_xlfn.xlookup(tbl_MTG_Set[[#This Row],[Play Booster Box Product Id]], tbl_Product[Product Id], tbl_Product[Pack Size])</f>
        <v/>
      </c>
      <c r="AM899" s="23">
        <f>(tbl_MTG_Set[[#This Row],[Play Booster Box Cost]]+v_Item_Shipping_Cost_In)/tbl_MTG_Set[[#This Row],[Play Booster Box Size]]</f>
        <v/>
      </c>
      <c r="AN899" s="23" t="n"/>
      <c r="AO899" s="23" t="n"/>
      <c r="AP899" s="23" t="n"/>
      <c r="AQ899" s="23" t="n"/>
      <c r="AT899" s="23">
        <f>tbl_MTG_Set[[#This Row],[Play Booster Sell Price CardMarket]]*tbl_MTG_Set[[#This Row],[Play Booster Expected Market Value]]/tbl_MTG_Set[[#This Row],[Play Boost Sealed Market Value]]</f>
        <v/>
      </c>
    </row>
    <row r="900" ht="15" customHeight="1" s="20">
      <c r="A900" s="19" t="n">
        <v>370</v>
      </c>
      <c r="B900" s="19" t="inlineStr">
        <is>
          <t>The List PLST</t>
        </is>
      </c>
      <c r="C900" s="19" t="n">
        <v>5050</v>
      </c>
      <c r="D900" s="28" t="n">
        <v>44100</v>
      </c>
      <c r="F900" s="19" t="inlineStr">
        <is>
          <t>en es fr de it pt ja ko ru 汉语 漢語</t>
        </is>
      </c>
      <c r="G900" s="19" t="n">
        <v>686</v>
      </c>
      <c r="H900" s="19">
        <f>MONTH(NOW())+12*YEAR(NOW())-MONTH(tbl_MTG_Set[[#This Row],[Released On]])-12*YEAR(tbl_MTG_Set[[#This Row],[Released On]])</f>
        <v/>
      </c>
      <c r="I900" s="19">
        <f>_xlfn.xlookup(tbl_MTG_Set[[#This Row],[Type Name]], tbl_MTG_Set_Type[Set Type], tbl_MTG_Set_Type[Index], "(Set Type not found)")</f>
        <v/>
      </c>
      <c r="J900" s="19">
        <f>_xlfn.xlookup(tbl_MTG_Set[[#This Row],[Type Name]], tbl_MTG_Set_Type[Set Type], tbl_MTG_Set_Type[Buy Window Month Start], "(Set Type not found)")</f>
        <v/>
      </c>
      <c r="K900" s="28">
        <f>tbl_MTG_Set[[#This Row],[Released On]]+tbl_MTG_Set[[#This Row],[Buy Window Month Start]]*365.25/12</f>
        <v/>
      </c>
      <c r="L900" s="19">
        <f>_xlfn.xlookup(tbl_MTG_Set[[#This Row],[Type Name]], tbl_MTG_Set_Type[Set Type], tbl_MTG_Set_Type[Buy Window Month End], "(Set Type not found)", 0, 1)</f>
        <v/>
      </c>
      <c r="M900" s="28">
        <f>tbl_MTG_Set[[#This Row],[Released On]]+tbl_MTG_Set[[#This Row],[Buy Window Month End]]*365.25/12</f>
        <v/>
      </c>
      <c r="N900" s="28">
        <f>AND(NOW()&gt;=tbl_MTG_Set[[#This Row],[Buy Window Start]], NOW()&lt;=tbl_MTG_Set[[#This Row],[Buy Window End]])</f>
        <v/>
      </c>
      <c r="O900" s="19">
        <f>_xlfn.xlookup(tbl_MTG_Set[[#This Row],[Type Name]], tbl_MTG_Set_Type[Set Type], tbl_MTG_Set_Type[Heavy Printing Window Month Start], "(Set Type not found)", 0, 1)</f>
        <v/>
      </c>
      <c r="P900" s="28">
        <f>tbl_MTG_Set[[#This Row],[Released On]]+tbl_MTG_Set[[#This Row],[Heavy Printing Window Month Start]]*365.25/12</f>
        <v/>
      </c>
      <c r="Q900" s="19">
        <f>_xlfn.xlookup(tbl_MTG_Set[[#This Row],[Type Name]], tbl_MTG_Set_Type[Set Type], tbl_MTG_Set_Type[Heavy Printing Window Month End], "(Set Type not found)", 0, 1)</f>
        <v/>
      </c>
      <c r="R900" s="28">
        <f>tbl_MTG_Set[[#This Row],[Released On]]+tbl_MTG_Set[[#This Row],[Heavy Printing Window Month End]]*365.25/12</f>
        <v/>
      </c>
      <c r="S900" s="28">
        <f>AND(NOW()&gt;=tbl_MTG_Set[[#This Row],[Heavy Printing Window Start]], NOW()&lt;=tbl_MTG_Set[[#This Row],[Heavy Printing Window End]])</f>
        <v/>
      </c>
      <c r="T900" s="19">
        <f>_xlfn.xlookup(tbl_MTG_Set[[#This Row],[Type Name]], tbl_MTG_Set_Type[Set Type], tbl_MTG_Set_Type[Sell Window Month Start], "(Set Type not found)", 0, 1)</f>
        <v/>
      </c>
      <c r="U900" s="28">
        <f>tbl_MTG_Set[[#This Row],[Released On]]+tbl_MTG_Set[[#This Row],[Sell Window Month Start]]*365.25/12</f>
        <v/>
      </c>
      <c r="V900" s="19">
        <f>_xlfn.xlookup(tbl_MTG_Set[[#This Row],[Type Name]], tbl_MTG_Set_Type[Set Type], tbl_MTG_Set_Type[Sell Window Month End], "(Set Type not found)", 0, 1)</f>
        <v/>
      </c>
      <c r="W900" s="28">
        <f>tbl_MTG_Set[[#This Row],[Released On]]+tbl_MTG_Set[[#This Row],[Sell Window Month End]]*365.25/12</f>
        <v/>
      </c>
      <c r="X900" s="28">
        <f>AND(NOW()&gt;=tbl_MTG_Set[[#This Row],[Sell Window Start]], NOW()&lt;=tbl_MTG_Set[[#This Row],[Sell Window End]])</f>
        <v/>
      </c>
      <c r="AG900" s="23" t="n"/>
      <c r="AH900" s="23" t="n"/>
      <c r="AJ900" s="23">
        <f t="array" ref="AJ900:AJ900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900" s="23">
        <f t="array" ref="AK900:AK900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900" s="24">
        <f>_xlfn.xlookup(tbl_MTG_Set[[#This Row],[Play Booster Box Product Id]], tbl_Product[Product Id], tbl_Product[Pack Size])</f>
        <v/>
      </c>
      <c r="AM900" s="23">
        <f>(tbl_MTG_Set[[#This Row],[Play Booster Box Cost]]+v_Item_Shipping_Cost_In)/tbl_MTG_Set[[#This Row],[Play Booster Box Size]]</f>
        <v/>
      </c>
      <c r="AN900" s="23" t="n"/>
      <c r="AO900" s="23" t="n"/>
      <c r="AP900" s="23" t="n"/>
      <c r="AQ900" s="23" t="n"/>
      <c r="AT900" s="23">
        <f>tbl_MTG_Set[[#This Row],[Play Booster Sell Price CardMarket]]*tbl_MTG_Set[[#This Row],[Play Booster Expected Market Value]]/tbl_MTG_Set[[#This Row],[Play Boost Sealed Market Value]]</f>
        <v/>
      </c>
    </row>
    <row r="901" ht="15" customHeight="1" s="20">
      <c r="A901" s="19" t="n">
        <v>124</v>
      </c>
      <c r="B901" s="19" t="inlineStr">
        <is>
          <t>Murders at Karlov Manor MKM</t>
        </is>
      </c>
      <c r="C901" s="19" t="n">
        <v>451</v>
      </c>
      <c r="D901" s="28" t="n">
        <v>45331</v>
      </c>
      <c r="E901" s="19" t="inlineStr">
        <is>
          <t>Standard Expansion</t>
        </is>
      </c>
      <c r="F901" s="19" t="inlineStr">
        <is>
          <t>en es fr de it pt ja ko ru 汉语 漢語</t>
        </is>
      </c>
      <c r="G901" s="19" t="n">
        <v>194</v>
      </c>
      <c r="H901" s="19">
        <f>MONTH(NOW())+12*YEAR(NOW())-MONTH(tbl_MTG_Set[[#This Row],[Released On]])-12*YEAR(tbl_MTG_Set[[#This Row],[Released On]])</f>
        <v/>
      </c>
      <c r="I901" s="19">
        <f>_xlfn.xlookup(tbl_MTG_Set[[#This Row],[Type Name]], tbl_MTG_Set_Type[Set Type], tbl_MTG_Set_Type[Index], "(Set Type not found)")</f>
        <v/>
      </c>
      <c r="J901" s="19">
        <f>_xlfn.xlookup(tbl_MTG_Set[[#This Row],[Type Name]], tbl_MTG_Set_Type[Set Type], tbl_MTG_Set_Type[Buy Window Month Start], "(Set Type not found)")</f>
        <v/>
      </c>
      <c r="K901" s="28">
        <f>tbl_MTG_Set[[#This Row],[Released On]]+tbl_MTG_Set[[#This Row],[Buy Window Month Start]]*365.25/12</f>
        <v/>
      </c>
      <c r="L901" s="19">
        <f>_xlfn.xlookup(tbl_MTG_Set[[#This Row],[Type Name]], tbl_MTG_Set_Type[Set Type], tbl_MTG_Set_Type[Buy Window Month End], "(Set Type not found)", 0, 1)</f>
        <v/>
      </c>
      <c r="M901" s="28">
        <f>tbl_MTG_Set[[#This Row],[Released On]]+tbl_MTG_Set[[#This Row],[Buy Window Month End]]*365.25/12</f>
        <v/>
      </c>
      <c r="N901" s="28">
        <f>AND(NOW()&gt;=tbl_MTG_Set[[#This Row],[Buy Window Start]], NOW()&lt;=tbl_MTG_Set[[#This Row],[Buy Window End]])</f>
        <v/>
      </c>
      <c r="O901" s="19">
        <f>_xlfn.xlookup(tbl_MTG_Set[[#This Row],[Type Name]], tbl_MTG_Set_Type[Set Type], tbl_MTG_Set_Type[Heavy Printing Window Month Start], "(Set Type not found)", 0, 1)</f>
        <v/>
      </c>
      <c r="P901" s="28">
        <f>tbl_MTG_Set[[#This Row],[Released On]]+tbl_MTG_Set[[#This Row],[Heavy Printing Window Month Start]]*365.25/12</f>
        <v/>
      </c>
      <c r="Q901" s="19">
        <f>_xlfn.xlookup(tbl_MTG_Set[[#This Row],[Type Name]], tbl_MTG_Set_Type[Set Type], tbl_MTG_Set_Type[Heavy Printing Window Month End], "(Set Type not found)", 0, 1)</f>
        <v/>
      </c>
      <c r="R901" s="28">
        <f>tbl_MTG_Set[[#This Row],[Released On]]+tbl_MTG_Set[[#This Row],[Heavy Printing Window Month End]]*365.25/12</f>
        <v/>
      </c>
      <c r="S901" s="28">
        <f>AND(NOW()&gt;=tbl_MTG_Set[[#This Row],[Heavy Printing Window Start]], NOW()&lt;=tbl_MTG_Set[[#This Row],[Heavy Printing Window End]])</f>
        <v/>
      </c>
      <c r="T901" s="19">
        <f>_xlfn.xlookup(tbl_MTG_Set[[#This Row],[Type Name]], tbl_MTG_Set_Type[Set Type], tbl_MTG_Set_Type[Sell Window Month Start], "(Set Type not found)", 0, 1)</f>
        <v/>
      </c>
      <c r="U901" s="28">
        <f>tbl_MTG_Set[[#This Row],[Released On]]+tbl_MTG_Set[[#This Row],[Sell Window Month Start]]*365.25/12</f>
        <v/>
      </c>
      <c r="V901" s="19">
        <f>_xlfn.xlookup(tbl_MTG_Set[[#This Row],[Type Name]], tbl_MTG_Set_Type[Set Type], tbl_MTG_Set_Type[Sell Window Month End], "(Set Type not found)", 0, 1)</f>
        <v/>
      </c>
      <c r="W901" s="28">
        <f>tbl_MTG_Set[[#This Row],[Released On]]+tbl_MTG_Set[[#This Row],[Sell Window Month End]]*365.25/12</f>
        <v/>
      </c>
      <c r="X901" s="28">
        <f>AND(NOW()&gt;=tbl_MTG_Set[[#This Row],[Sell Window Start]], NOW()&lt;=tbl_MTG_Set[[#This Row],[Sell Window End]])</f>
        <v/>
      </c>
      <c r="Y901" s="23" t="n">
        <v>128</v>
      </c>
      <c r="Z901" s="23" t="n">
        <v>115</v>
      </c>
      <c r="AD901" s="23">
        <f>(Y901+96/20)/36</f>
        <v/>
      </c>
      <c r="AE901" s="23">
        <f>(Z901+96/20)/36</f>
        <v/>
      </c>
      <c r="AG901" s="23" t="n"/>
      <c r="AH901" s="23" t="n"/>
      <c r="AI901" s="24" t="n">
        <v>80</v>
      </c>
      <c r="AJ901" s="23">
        <f t="array" ref="AJ901:AJ901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901" s="23">
        <f t="array" ref="AK901:AK901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901" s="24">
        <f>_xlfn.xlookup(tbl_MTG_Set[[#This Row],[Play Booster Box Product Id]], tbl_Product[Product Id], tbl_Product[Pack Size])</f>
        <v/>
      </c>
      <c r="AM901" s="23">
        <f>(tbl_MTG_Set[[#This Row],[Play Booster Box Cost]]+v_Item_Shipping_Cost_In)/tbl_MTG_Set[[#This Row],[Play Booster Box Size]]</f>
        <v/>
      </c>
      <c r="AN901" s="23" t="n">
        <v>3</v>
      </c>
      <c r="AO901" s="23" t="n">
        <v>3</v>
      </c>
      <c r="AP901" s="23">
        <f>IF(ISERROR(tbl_MTG_Set[[#This Row],[Play Booster Sell Price CardMarket]]-tbl_MTG_Set[[#This Row],[Play Booster Cost]]-v_Item_Shipping_Cost_Out), -999, tbl_MTG_Set[[#This Row],[Play Booster Sell Price CardMarket]]-tbl_MTG_Set[[#This Row],[Play Booster Cost]]-v_Item_Shipping_Cost_Out)</f>
        <v/>
      </c>
      <c r="AQ901" s="19" t="inlineStr">
        <is>
          <t>https://www.mtgstocks.com/sets/1868-murders-at-karlov-manor#ev</t>
        </is>
      </c>
      <c r="AT901" s="23">
        <f>tbl_MTG_Set[[#This Row],[Play Booster Sell Price CardMarket]]*tbl_MTG_Set[[#This Row],[Play Booster Expected Market Value]]/tbl_MTG_Set[[#This Row],[Play Boost Sealed Market Value]]</f>
        <v/>
      </c>
    </row>
    <row r="902" ht="15" customHeight="1" s="20">
      <c r="A902" s="19" t="n">
        <v>179</v>
      </c>
      <c r="B902" s="19" t="inlineStr">
        <is>
          <t>The Lord of the Rings: Tales of Middle-earth Minigames MLTR</t>
        </is>
      </c>
      <c r="C902" s="19" t="n">
        <v>1</v>
      </c>
      <c r="D902" s="28" t="n">
        <v>45100</v>
      </c>
      <c r="E902" s="19" t="inlineStr">
        <is>
          <t>Universes Beyond</t>
        </is>
      </c>
      <c r="F902" s="19" t="inlineStr">
        <is>
          <t>en es fr de it pt ja ko ru 汉语 漢語</t>
        </is>
      </c>
      <c r="G902" s="19" t="n">
        <v>304</v>
      </c>
      <c r="H902" s="19">
        <f>MONTH(NOW())+12*YEAR(NOW())-MONTH(tbl_MTG_Set[[#This Row],[Released On]])-12*YEAR(tbl_MTG_Set[[#This Row],[Released On]])</f>
        <v/>
      </c>
      <c r="I902" s="19">
        <f>_xlfn.xlookup(tbl_MTG_Set[[#This Row],[Type Name]], tbl_MTG_Set_Type[Set Type], tbl_MTG_Set_Type[Index], "(Set Type not found)")</f>
        <v/>
      </c>
      <c r="J902" s="19">
        <f>_xlfn.xlookup(tbl_MTG_Set[[#This Row],[Type Name]], tbl_MTG_Set_Type[Set Type], tbl_MTG_Set_Type[Buy Window Month Start], "(Set Type not found)")</f>
        <v/>
      </c>
      <c r="K902" s="28">
        <f>tbl_MTG_Set[[#This Row],[Released On]]+tbl_MTG_Set[[#This Row],[Buy Window Month Start]]*365.25/12</f>
        <v/>
      </c>
      <c r="L902" s="19">
        <f>_xlfn.xlookup(tbl_MTG_Set[[#This Row],[Type Name]], tbl_MTG_Set_Type[Set Type], tbl_MTG_Set_Type[Buy Window Month End], "(Set Type not found)", 0, 1)</f>
        <v/>
      </c>
      <c r="M902" s="28">
        <f>tbl_MTG_Set[[#This Row],[Released On]]+tbl_MTG_Set[[#This Row],[Buy Window Month End]]*365.25/12</f>
        <v/>
      </c>
      <c r="N902" s="28">
        <f>AND(NOW()&gt;=tbl_MTG_Set[[#This Row],[Buy Window Start]], NOW()&lt;=tbl_MTG_Set[[#This Row],[Buy Window End]])</f>
        <v/>
      </c>
      <c r="O902" s="19">
        <f>_xlfn.xlookup(tbl_MTG_Set[[#This Row],[Type Name]], tbl_MTG_Set_Type[Set Type], tbl_MTG_Set_Type[Heavy Printing Window Month Start], "(Set Type not found)", 0, 1)</f>
        <v/>
      </c>
      <c r="P902" s="28">
        <f>tbl_MTG_Set[[#This Row],[Released On]]+tbl_MTG_Set[[#This Row],[Heavy Printing Window Month Start]]*365.25/12</f>
        <v/>
      </c>
      <c r="Q902" s="19">
        <f>_xlfn.xlookup(tbl_MTG_Set[[#This Row],[Type Name]], tbl_MTG_Set_Type[Set Type], tbl_MTG_Set_Type[Heavy Printing Window Month End], "(Set Type not found)", 0, 1)</f>
        <v/>
      </c>
      <c r="R902" s="28">
        <f>tbl_MTG_Set[[#This Row],[Released On]]+tbl_MTG_Set[[#This Row],[Heavy Printing Window Month End]]*365.25/12</f>
        <v/>
      </c>
      <c r="S902" s="28">
        <f>AND(NOW()&gt;=tbl_MTG_Set[[#This Row],[Heavy Printing Window Start]], NOW()&lt;=tbl_MTG_Set[[#This Row],[Heavy Printing Window End]])</f>
        <v/>
      </c>
      <c r="T902" s="19">
        <f>_xlfn.xlookup(tbl_MTG_Set[[#This Row],[Type Name]], tbl_MTG_Set_Type[Set Type], tbl_MTG_Set_Type[Sell Window Month Start], "(Set Type not found)", 0, 1)</f>
        <v/>
      </c>
      <c r="U902" s="28">
        <f>tbl_MTG_Set[[#This Row],[Released On]]+tbl_MTG_Set[[#This Row],[Sell Window Month Start]]*365.25/12</f>
        <v/>
      </c>
      <c r="V902" s="19">
        <f>_xlfn.xlookup(tbl_MTG_Set[[#This Row],[Type Name]], tbl_MTG_Set_Type[Set Type], tbl_MTG_Set_Type[Sell Window Month End], "(Set Type not found)", 0, 1)</f>
        <v/>
      </c>
      <c r="W902" s="28">
        <f>tbl_MTG_Set[[#This Row],[Released On]]+tbl_MTG_Set[[#This Row],[Sell Window Month End]]*365.25/12</f>
        <v/>
      </c>
      <c r="X902" s="28">
        <f>AND(NOW()&gt;=tbl_MTG_Set[[#This Row],[Sell Window Start]], NOW()&lt;=tbl_MTG_Set[[#This Row],[Sell Window End]])</f>
        <v/>
      </c>
      <c r="AG902" s="23" t="n"/>
      <c r="AH902" s="23" t="n"/>
      <c r="AJ902" s="23">
        <f t="array" ref="AJ902:AJ902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902" s="23">
        <f t="array" ref="AK902:AK902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902" s="24">
        <f>_xlfn.xlookup(tbl_MTG_Set[[#This Row],[Play Booster Box Product Id]], tbl_Product[Product Id], tbl_Product[Pack Size])</f>
        <v/>
      </c>
      <c r="AM902" s="23">
        <f>(tbl_MTG_Set[[#This Row],[Play Booster Box Cost]]+v_Item_Shipping_Cost_In)/tbl_MTG_Set[[#This Row],[Play Booster Box Size]]</f>
        <v/>
      </c>
      <c r="AN902" s="23" t="n"/>
      <c r="AO902" s="23" t="n"/>
      <c r="AP902" s="23" t="n"/>
      <c r="AQ902" s="23" t="n"/>
      <c r="AT902" s="23">
        <f>tbl_MTG_Set[[#This Row],[Play Booster Sell Price CardMarket]]*tbl_MTG_Set[[#This Row],[Play Booster Expected Market Value]]/tbl_MTG_Set[[#This Row],[Play Boost Sealed Market Value]]</f>
        <v/>
      </c>
    </row>
    <row r="903" ht="15" customHeight="1" s="20">
      <c r="A903" s="19" t="n">
        <v>145</v>
      </c>
      <c r="B903" s="19" t="inlineStr">
        <is>
          <t>The Lost Caverns of Ixalan Art Series ALCI</t>
        </is>
      </c>
      <c r="C903" s="19" t="n">
        <v>81</v>
      </c>
      <c r="D903" s="28" t="n">
        <v>45247</v>
      </c>
      <c r="E903" s="19" t="inlineStr">
        <is>
          <t>Standard Expansion</t>
        </is>
      </c>
      <c r="F903" s="19" t="inlineStr">
        <is>
          <t>en es fr de it pt ja ko ru 汉语 漢語</t>
        </is>
      </c>
      <c r="G903" s="19" t="n">
        <v>236</v>
      </c>
      <c r="H903" s="19">
        <f>MONTH(NOW())+12*YEAR(NOW())-MONTH(tbl_MTG_Set[[#This Row],[Released On]])-12*YEAR(tbl_MTG_Set[[#This Row],[Released On]])</f>
        <v/>
      </c>
      <c r="I903" s="19">
        <f>_xlfn.xlookup(tbl_MTG_Set[[#This Row],[Type Name]], tbl_MTG_Set_Type[Set Type], tbl_MTG_Set_Type[Index], "(Set Type not found)")</f>
        <v/>
      </c>
      <c r="J903" s="19">
        <f>_xlfn.xlookup(tbl_MTG_Set[[#This Row],[Type Name]], tbl_MTG_Set_Type[Set Type], tbl_MTG_Set_Type[Buy Window Month Start], "(Set Type not found)")</f>
        <v/>
      </c>
      <c r="K903" s="28">
        <f>tbl_MTG_Set[[#This Row],[Released On]]+tbl_MTG_Set[[#This Row],[Buy Window Month Start]]*365.25/12</f>
        <v/>
      </c>
      <c r="L903" s="19">
        <f>_xlfn.xlookup(tbl_MTG_Set[[#This Row],[Type Name]], tbl_MTG_Set_Type[Set Type], tbl_MTG_Set_Type[Buy Window Month End], "(Set Type not found)", 0, 1)</f>
        <v/>
      </c>
      <c r="M903" s="28">
        <f>tbl_MTG_Set[[#This Row],[Released On]]+tbl_MTG_Set[[#This Row],[Buy Window Month End]]*365.25/12</f>
        <v/>
      </c>
      <c r="N903" s="28">
        <f>AND(NOW()&gt;=tbl_MTG_Set[[#This Row],[Buy Window Start]], NOW()&lt;=tbl_MTG_Set[[#This Row],[Buy Window End]])</f>
        <v/>
      </c>
      <c r="O903" s="19">
        <f>_xlfn.xlookup(tbl_MTG_Set[[#This Row],[Type Name]], tbl_MTG_Set_Type[Set Type], tbl_MTG_Set_Type[Heavy Printing Window Month Start], "(Set Type not found)", 0, 1)</f>
        <v/>
      </c>
      <c r="P903" s="28">
        <f>tbl_MTG_Set[[#This Row],[Released On]]+tbl_MTG_Set[[#This Row],[Heavy Printing Window Month Start]]*365.25/12</f>
        <v/>
      </c>
      <c r="Q903" s="19">
        <f>_xlfn.xlookup(tbl_MTG_Set[[#This Row],[Type Name]], tbl_MTG_Set_Type[Set Type], tbl_MTG_Set_Type[Heavy Printing Window Month End], "(Set Type not found)", 0, 1)</f>
        <v/>
      </c>
      <c r="R903" s="28">
        <f>tbl_MTG_Set[[#This Row],[Released On]]+tbl_MTG_Set[[#This Row],[Heavy Printing Window Month End]]*365.25/12</f>
        <v/>
      </c>
      <c r="S903" s="28">
        <f>AND(NOW()&gt;=tbl_MTG_Set[[#This Row],[Heavy Printing Window Start]], NOW()&lt;=tbl_MTG_Set[[#This Row],[Heavy Printing Window End]])</f>
        <v/>
      </c>
      <c r="T903" s="19">
        <f>_xlfn.xlookup(tbl_MTG_Set[[#This Row],[Type Name]], tbl_MTG_Set_Type[Set Type], tbl_MTG_Set_Type[Sell Window Month Start], "(Set Type not found)", 0, 1)</f>
        <v/>
      </c>
      <c r="U903" s="28">
        <f>tbl_MTG_Set[[#This Row],[Released On]]+tbl_MTG_Set[[#This Row],[Sell Window Month Start]]*365.25/12</f>
        <v/>
      </c>
      <c r="V903" s="19">
        <f>_xlfn.xlookup(tbl_MTG_Set[[#This Row],[Type Name]], tbl_MTG_Set_Type[Set Type], tbl_MTG_Set_Type[Sell Window Month End], "(Set Type not found)", 0, 1)</f>
        <v/>
      </c>
      <c r="W903" s="28">
        <f>tbl_MTG_Set[[#This Row],[Released On]]+tbl_MTG_Set[[#This Row],[Sell Window Month End]]*365.25/12</f>
        <v/>
      </c>
      <c r="X903" s="28">
        <f>AND(NOW()&gt;=tbl_MTG_Set[[#This Row],[Sell Window Start]], NOW()&lt;=tbl_MTG_Set[[#This Row],[Sell Window End]])</f>
        <v/>
      </c>
      <c r="AG903" s="23" t="n"/>
      <c r="AH903" s="23" t="n"/>
      <c r="AJ903" s="23">
        <f t="array" ref="AJ903:AJ903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903" s="23">
        <f t="array" ref="AK903:AK903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903" s="24">
        <f>_xlfn.xlookup(tbl_MTG_Set[[#This Row],[Play Booster Box Product Id]], tbl_Product[Product Id], tbl_Product[Pack Size])</f>
        <v/>
      </c>
      <c r="AM903" s="23">
        <f>(tbl_MTG_Set[[#This Row],[Play Booster Box Cost]]+v_Item_Shipping_Cost_In)/tbl_MTG_Set[[#This Row],[Play Booster Box Size]]</f>
        <v/>
      </c>
      <c r="AN903" s="23" t="n"/>
      <c r="AO903" s="23" t="n"/>
      <c r="AP903" s="23" t="n"/>
      <c r="AQ903" s="23" t="n"/>
      <c r="AT903" s="23">
        <f>tbl_MTG_Set[[#This Row],[Play Booster Sell Price CardMarket]]*tbl_MTG_Set[[#This Row],[Play Booster Expected Market Value]]/tbl_MTG_Set[[#This Row],[Play Boost Sealed Market Value]]</f>
        <v/>
      </c>
    </row>
    <row r="904" ht="15" customHeight="1" s="20">
      <c r="A904" s="19" t="n">
        <v>149</v>
      </c>
      <c r="B904" s="19" t="inlineStr">
        <is>
          <t>The Lost Caverns of Ixalan Commander LCC</t>
        </is>
      </c>
      <c r="C904" s="19" t="n">
        <v>370</v>
      </c>
      <c r="D904" s="28" t="n">
        <v>45247</v>
      </c>
      <c r="E904" s="19" t="inlineStr">
        <is>
          <t>Commander</t>
        </is>
      </c>
      <c r="F904" s="19" t="inlineStr">
        <is>
          <t>en es fr de it pt ja ko ru 汉语 漢語</t>
        </is>
      </c>
      <c r="G904" s="19" t="n">
        <v>244</v>
      </c>
      <c r="H904" s="19">
        <f>MONTH(NOW())+12*YEAR(NOW())-MONTH(tbl_MTG_Set[[#This Row],[Released On]])-12*YEAR(tbl_MTG_Set[[#This Row],[Released On]])</f>
        <v/>
      </c>
      <c r="I904" s="19">
        <f>_xlfn.xlookup(tbl_MTG_Set[[#This Row],[Type Name]], tbl_MTG_Set_Type[Set Type], tbl_MTG_Set_Type[Index], "(Set Type not found)")</f>
        <v/>
      </c>
      <c r="J904" s="19">
        <f>_xlfn.xlookup(tbl_MTG_Set[[#This Row],[Type Name]], tbl_MTG_Set_Type[Set Type], tbl_MTG_Set_Type[Buy Window Month Start], "(Set Type not found)")</f>
        <v/>
      </c>
      <c r="K904" s="28">
        <f>tbl_MTG_Set[[#This Row],[Released On]]+tbl_MTG_Set[[#This Row],[Buy Window Month Start]]*365.25/12</f>
        <v/>
      </c>
      <c r="L904" s="19">
        <f>_xlfn.xlookup(tbl_MTG_Set[[#This Row],[Type Name]], tbl_MTG_Set_Type[Set Type], tbl_MTG_Set_Type[Buy Window Month End], "(Set Type not found)", 0, 1)</f>
        <v/>
      </c>
      <c r="M904" s="28">
        <f>tbl_MTG_Set[[#This Row],[Released On]]+tbl_MTG_Set[[#This Row],[Buy Window Month End]]*365.25/12</f>
        <v/>
      </c>
      <c r="N904" s="28">
        <f>AND(NOW()&gt;=tbl_MTG_Set[[#This Row],[Buy Window Start]], NOW()&lt;=tbl_MTG_Set[[#This Row],[Buy Window End]])</f>
        <v/>
      </c>
      <c r="O904" s="19">
        <f>_xlfn.xlookup(tbl_MTG_Set[[#This Row],[Type Name]], tbl_MTG_Set_Type[Set Type], tbl_MTG_Set_Type[Heavy Printing Window Month Start], "(Set Type not found)", 0, 1)</f>
        <v/>
      </c>
      <c r="P904" s="28">
        <f>tbl_MTG_Set[[#This Row],[Released On]]+tbl_MTG_Set[[#This Row],[Heavy Printing Window Month Start]]*365.25/12</f>
        <v/>
      </c>
      <c r="Q904" s="19">
        <f>_xlfn.xlookup(tbl_MTG_Set[[#This Row],[Type Name]], tbl_MTG_Set_Type[Set Type], tbl_MTG_Set_Type[Heavy Printing Window Month End], "(Set Type not found)", 0, 1)</f>
        <v/>
      </c>
      <c r="R904" s="28">
        <f>tbl_MTG_Set[[#This Row],[Released On]]+tbl_MTG_Set[[#This Row],[Heavy Printing Window Month End]]*365.25/12</f>
        <v/>
      </c>
      <c r="S904" s="28">
        <f>AND(NOW()&gt;=tbl_MTG_Set[[#This Row],[Heavy Printing Window Start]], NOW()&lt;=tbl_MTG_Set[[#This Row],[Heavy Printing Window End]])</f>
        <v/>
      </c>
      <c r="T904" s="19">
        <f>_xlfn.xlookup(tbl_MTG_Set[[#This Row],[Type Name]], tbl_MTG_Set_Type[Set Type], tbl_MTG_Set_Type[Sell Window Month Start], "(Set Type not found)", 0, 1)</f>
        <v/>
      </c>
      <c r="U904" s="28">
        <f>tbl_MTG_Set[[#This Row],[Released On]]+tbl_MTG_Set[[#This Row],[Sell Window Month Start]]*365.25/12</f>
        <v/>
      </c>
      <c r="V904" s="19">
        <f>_xlfn.xlookup(tbl_MTG_Set[[#This Row],[Type Name]], tbl_MTG_Set_Type[Set Type], tbl_MTG_Set_Type[Sell Window Month End], "(Set Type not found)", 0, 1)</f>
        <v/>
      </c>
      <c r="W904" s="28">
        <f>tbl_MTG_Set[[#This Row],[Released On]]+tbl_MTG_Set[[#This Row],[Sell Window Month End]]*365.25/12</f>
        <v/>
      </c>
      <c r="X904" s="28">
        <f>AND(NOW()&gt;=tbl_MTG_Set[[#This Row],[Sell Window Start]], NOW()&lt;=tbl_MTG_Set[[#This Row],[Sell Window End]])</f>
        <v/>
      </c>
      <c r="AG904" s="23" t="n"/>
      <c r="AH904" s="23" t="n"/>
      <c r="AJ904" s="23">
        <f t="array" ref="AJ904:AJ904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904" s="23">
        <f t="array" ref="AK904:AK904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904" s="24">
        <f>_xlfn.xlookup(tbl_MTG_Set[[#This Row],[Play Booster Box Product Id]], tbl_Product[Product Id], tbl_Product[Pack Size])</f>
        <v/>
      </c>
      <c r="AM904" s="23">
        <f>(tbl_MTG_Set[[#This Row],[Play Booster Box Cost]]+v_Item_Shipping_Cost_In)/tbl_MTG_Set[[#This Row],[Play Booster Box Size]]</f>
        <v/>
      </c>
      <c r="AN904" s="23" t="n"/>
      <c r="AO904" s="23" t="n"/>
      <c r="AP904" s="23" t="n"/>
      <c r="AQ904" s="23" t="n"/>
      <c r="AT904" s="23">
        <f>tbl_MTG_Set[[#This Row],[Play Booster Sell Price CardMarket]]*tbl_MTG_Set[[#This Row],[Play Booster Expected Market Value]]/tbl_MTG_Set[[#This Row],[Play Boost Sealed Market Value]]</f>
        <v/>
      </c>
    </row>
    <row r="905" ht="15" customHeight="1" s="20">
      <c r="A905" s="19" t="n">
        <v>150</v>
      </c>
      <c r="B905" s="19" t="inlineStr">
        <is>
          <t>The Lost Caverns of Ixalan Commander Tokens TLCC</t>
        </is>
      </c>
      <c r="C905" s="19" t="n">
        <v>18</v>
      </c>
      <c r="D905" s="28" t="n">
        <v>45247</v>
      </c>
      <c r="E905" s="19" t="inlineStr">
        <is>
          <t>Commander</t>
        </is>
      </c>
      <c r="F905" s="19" t="inlineStr">
        <is>
          <t>en es fr de it pt ja ko ru 汉语 漢語</t>
        </is>
      </c>
      <c r="G905" s="19" t="n">
        <v>246</v>
      </c>
      <c r="H905" s="19">
        <f>MONTH(NOW())+12*YEAR(NOW())-MONTH(tbl_MTG_Set[[#This Row],[Released On]])-12*YEAR(tbl_MTG_Set[[#This Row],[Released On]])</f>
        <v/>
      </c>
      <c r="I905" s="19">
        <f>_xlfn.xlookup(tbl_MTG_Set[[#This Row],[Type Name]], tbl_MTG_Set_Type[Set Type], tbl_MTG_Set_Type[Index], "(Set Type not found)")</f>
        <v/>
      </c>
      <c r="J905" s="19">
        <f>_xlfn.xlookup(tbl_MTG_Set[[#This Row],[Type Name]], tbl_MTG_Set_Type[Set Type], tbl_MTG_Set_Type[Buy Window Month Start], "(Set Type not found)")</f>
        <v/>
      </c>
      <c r="K905" s="28">
        <f>tbl_MTG_Set[[#This Row],[Released On]]+tbl_MTG_Set[[#This Row],[Buy Window Month Start]]*365.25/12</f>
        <v/>
      </c>
      <c r="L905" s="19">
        <f>_xlfn.xlookup(tbl_MTG_Set[[#This Row],[Type Name]], tbl_MTG_Set_Type[Set Type], tbl_MTG_Set_Type[Buy Window Month End], "(Set Type not found)", 0, 1)</f>
        <v/>
      </c>
      <c r="M905" s="28">
        <f>tbl_MTG_Set[[#This Row],[Released On]]+tbl_MTG_Set[[#This Row],[Buy Window Month End]]*365.25/12</f>
        <v/>
      </c>
      <c r="N905" s="28">
        <f>AND(NOW()&gt;=tbl_MTG_Set[[#This Row],[Buy Window Start]], NOW()&lt;=tbl_MTG_Set[[#This Row],[Buy Window End]])</f>
        <v/>
      </c>
      <c r="O905" s="19">
        <f>_xlfn.xlookup(tbl_MTG_Set[[#This Row],[Type Name]], tbl_MTG_Set_Type[Set Type], tbl_MTG_Set_Type[Heavy Printing Window Month Start], "(Set Type not found)", 0, 1)</f>
        <v/>
      </c>
      <c r="P905" s="28">
        <f>tbl_MTG_Set[[#This Row],[Released On]]+tbl_MTG_Set[[#This Row],[Heavy Printing Window Month Start]]*365.25/12</f>
        <v/>
      </c>
      <c r="Q905" s="19">
        <f>_xlfn.xlookup(tbl_MTG_Set[[#This Row],[Type Name]], tbl_MTG_Set_Type[Set Type], tbl_MTG_Set_Type[Heavy Printing Window Month End], "(Set Type not found)", 0, 1)</f>
        <v/>
      </c>
      <c r="R905" s="28">
        <f>tbl_MTG_Set[[#This Row],[Released On]]+tbl_MTG_Set[[#This Row],[Heavy Printing Window Month End]]*365.25/12</f>
        <v/>
      </c>
      <c r="S905" s="28">
        <f>AND(NOW()&gt;=tbl_MTG_Set[[#This Row],[Heavy Printing Window Start]], NOW()&lt;=tbl_MTG_Set[[#This Row],[Heavy Printing Window End]])</f>
        <v/>
      </c>
      <c r="T905" s="19">
        <f>_xlfn.xlookup(tbl_MTG_Set[[#This Row],[Type Name]], tbl_MTG_Set_Type[Set Type], tbl_MTG_Set_Type[Sell Window Month Start], "(Set Type not found)", 0, 1)</f>
        <v/>
      </c>
      <c r="U905" s="28">
        <f>tbl_MTG_Set[[#This Row],[Released On]]+tbl_MTG_Set[[#This Row],[Sell Window Month Start]]*365.25/12</f>
        <v/>
      </c>
      <c r="V905" s="19">
        <f>_xlfn.xlookup(tbl_MTG_Set[[#This Row],[Type Name]], tbl_MTG_Set_Type[Set Type], tbl_MTG_Set_Type[Sell Window Month End], "(Set Type not found)", 0, 1)</f>
        <v/>
      </c>
      <c r="W905" s="28">
        <f>tbl_MTG_Set[[#This Row],[Released On]]+tbl_MTG_Set[[#This Row],[Sell Window Month End]]*365.25/12</f>
        <v/>
      </c>
      <c r="X905" s="28">
        <f>AND(NOW()&gt;=tbl_MTG_Set[[#This Row],[Sell Window Start]], NOW()&lt;=tbl_MTG_Set[[#This Row],[Sell Window End]])</f>
        <v/>
      </c>
      <c r="AG905" s="23" t="n"/>
      <c r="AH905" s="23" t="n"/>
      <c r="AJ905" s="23">
        <f t="array" ref="AJ905:AJ905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905" s="23">
        <f t="array" ref="AK905:AK905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905" s="24">
        <f>_xlfn.xlookup(tbl_MTG_Set[[#This Row],[Play Booster Box Product Id]], tbl_Product[Product Id], tbl_Product[Pack Size])</f>
        <v/>
      </c>
      <c r="AM905" s="23">
        <f>(tbl_MTG_Set[[#This Row],[Play Booster Box Cost]]+v_Item_Shipping_Cost_In)/tbl_MTG_Set[[#This Row],[Play Booster Box Size]]</f>
        <v/>
      </c>
      <c r="AN905" s="23" t="n"/>
      <c r="AO905" s="23" t="n"/>
      <c r="AP905" s="23" t="n"/>
      <c r="AQ905" s="23" t="n"/>
      <c r="AT905" s="23">
        <f>tbl_MTG_Set[[#This Row],[Play Booster Sell Price CardMarket]]*tbl_MTG_Set[[#This Row],[Play Booster Expected Market Value]]/tbl_MTG_Set[[#This Row],[Play Boost Sealed Market Value]]</f>
        <v/>
      </c>
    </row>
    <row r="906" ht="15" customHeight="1" s="20">
      <c r="A906" s="19" t="n">
        <v>273</v>
      </c>
      <c r="B906" s="19" t="inlineStr">
        <is>
          <t>Streets of New Capenna SNC</t>
        </is>
      </c>
      <c r="C906" s="19" t="n">
        <v>513</v>
      </c>
      <c r="D906" s="28" t="n">
        <v>44680</v>
      </c>
      <c r="E906" s="19" t="inlineStr">
        <is>
          <t>Standard Expansion</t>
        </is>
      </c>
      <c r="F906" s="19" t="inlineStr">
        <is>
          <t>en es fr de it pt ja ko ru 汉语 漢語</t>
        </is>
      </c>
      <c r="G906" s="19" t="n">
        <v>492</v>
      </c>
      <c r="H906" s="19">
        <f>MONTH(NOW())+12*YEAR(NOW())-MONTH(tbl_MTG_Set[[#This Row],[Released On]])-12*YEAR(tbl_MTG_Set[[#This Row],[Released On]])</f>
        <v/>
      </c>
      <c r="I906" s="19">
        <f>_xlfn.xlookup(tbl_MTG_Set[[#This Row],[Type Name]], tbl_MTG_Set_Type[Set Type], tbl_MTG_Set_Type[Index], "(Set Type not found)")</f>
        <v/>
      </c>
      <c r="J906" s="19">
        <f>_xlfn.xlookup(tbl_MTG_Set[[#This Row],[Type Name]], tbl_MTG_Set_Type[Set Type], tbl_MTG_Set_Type[Buy Window Month Start], "(Set Type not found)")</f>
        <v/>
      </c>
      <c r="K906" s="28">
        <f>tbl_MTG_Set[[#This Row],[Released On]]+tbl_MTG_Set[[#This Row],[Buy Window Month Start]]*365.25/12</f>
        <v/>
      </c>
      <c r="L906" s="19">
        <f>_xlfn.xlookup(tbl_MTG_Set[[#This Row],[Type Name]], tbl_MTG_Set_Type[Set Type], tbl_MTG_Set_Type[Buy Window Month End], "(Set Type not found)", 0, 1)</f>
        <v/>
      </c>
      <c r="M906" s="28">
        <f>tbl_MTG_Set[[#This Row],[Released On]]+tbl_MTG_Set[[#This Row],[Buy Window Month End]]*365.25/12</f>
        <v/>
      </c>
      <c r="N906" s="28">
        <f>AND(NOW()&gt;=tbl_MTG_Set[[#This Row],[Buy Window Start]], NOW()&lt;=tbl_MTG_Set[[#This Row],[Buy Window End]])</f>
        <v/>
      </c>
      <c r="O906" s="19">
        <f>_xlfn.xlookup(tbl_MTG_Set[[#This Row],[Type Name]], tbl_MTG_Set_Type[Set Type], tbl_MTG_Set_Type[Heavy Printing Window Month Start], "(Set Type not found)", 0, 1)</f>
        <v/>
      </c>
      <c r="P906" s="28">
        <f>tbl_MTG_Set[[#This Row],[Released On]]+tbl_MTG_Set[[#This Row],[Heavy Printing Window Month Start]]*365.25/12</f>
        <v/>
      </c>
      <c r="Q906" s="19">
        <f>_xlfn.xlookup(tbl_MTG_Set[[#This Row],[Type Name]], tbl_MTG_Set_Type[Set Type], tbl_MTG_Set_Type[Heavy Printing Window Month End], "(Set Type not found)", 0, 1)</f>
        <v/>
      </c>
      <c r="R906" s="28">
        <f>tbl_MTG_Set[[#This Row],[Released On]]+tbl_MTG_Set[[#This Row],[Heavy Printing Window Month End]]*365.25/12</f>
        <v/>
      </c>
      <c r="S906" s="28">
        <f>AND(NOW()&gt;=tbl_MTG_Set[[#This Row],[Heavy Printing Window Start]], NOW()&lt;=tbl_MTG_Set[[#This Row],[Heavy Printing Window End]])</f>
        <v/>
      </c>
      <c r="T906" s="19">
        <f>_xlfn.xlookup(tbl_MTG_Set[[#This Row],[Type Name]], tbl_MTG_Set_Type[Set Type], tbl_MTG_Set_Type[Sell Window Month Start], "(Set Type not found)", 0, 1)</f>
        <v/>
      </c>
      <c r="U906" s="28">
        <f>tbl_MTG_Set[[#This Row],[Released On]]+tbl_MTG_Set[[#This Row],[Sell Window Month Start]]*365.25/12</f>
        <v/>
      </c>
      <c r="V906" s="19">
        <f>_xlfn.xlookup(tbl_MTG_Set[[#This Row],[Type Name]], tbl_MTG_Set_Type[Set Type], tbl_MTG_Set_Type[Sell Window Month End], "(Set Type not found)", 0, 1)</f>
        <v/>
      </c>
      <c r="W906" s="28">
        <f>tbl_MTG_Set[[#This Row],[Released On]]+tbl_MTG_Set[[#This Row],[Sell Window Month End]]*365.25/12</f>
        <v/>
      </c>
      <c r="X906" s="28">
        <f>AND(NOW()&gt;=tbl_MTG_Set[[#This Row],[Sell Window Start]], NOW()&lt;=tbl_MTG_Set[[#This Row],[Sell Window End]])</f>
        <v/>
      </c>
      <c r="Y906" s="23" t="n">
        <v>117</v>
      </c>
      <c r="Z906" s="23" t="n">
        <v>95</v>
      </c>
      <c r="AD906" s="23">
        <f>(Y906+96/20)/30</f>
        <v/>
      </c>
      <c r="AE906" s="23">
        <f>(Z906+96/20)/30</f>
        <v/>
      </c>
      <c r="AG906" s="23" t="n"/>
      <c r="AH906" s="23" t="n"/>
      <c r="AI906" s="24" t="n">
        <v>75</v>
      </c>
      <c r="AJ906" s="23">
        <f t="array" ref="AJ906:AJ906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906" s="23">
        <f t="array" ref="AK906:AK906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906" s="24">
        <f>_xlfn.xlookup(tbl_MTG_Set[[#This Row],[Play Booster Box Product Id]], tbl_Product[Product Id], tbl_Product[Pack Size])</f>
        <v/>
      </c>
      <c r="AM906" s="23">
        <f>(tbl_MTG_Set[[#This Row],[Play Booster Box Cost]]+v_Item_Shipping_Cost_In)/tbl_MTG_Set[[#This Row],[Play Booster Box Size]]</f>
        <v/>
      </c>
      <c r="AN906" s="23" t="n">
        <v>3.85</v>
      </c>
      <c r="AO906" s="23" t="n">
        <v>4</v>
      </c>
      <c r="AP906" s="23">
        <f>IF(ISERROR(tbl_MTG_Set[[#This Row],[Play Booster Sell Price CardMarket]]-tbl_MTG_Set[[#This Row],[Play Booster Cost]]-v_Item_Shipping_Cost_Out), -999, tbl_MTG_Set[[#This Row],[Play Booster Sell Price CardMarket]]-tbl_MTG_Set[[#This Row],[Play Booster Cost]]-v_Item_Shipping_Cost_Out)</f>
        <v/>
      </c>
      <c r="AQ906" s="23" t="n"/>
      <c r="AT906" s="23">
        <f>tbl_MTG_Set[[#This Row],[Play Booster Sell Price CardMarket]]*tbl_MTG_Set[[#This Row],[Play Booster Expected Market Value]]/tbl_MTG_Set[[#This Row],[Play Boost Sealed Market Value]]</f>
        <v/>
      </c>
    </row>
    <row r="907" ht="15" customHeight="1" s="20">
      <c r="A907" s="19" t="n">
        <v>142</v>
      </c>
      <c r="B907" s="19" t="inlineStr">
        <is>
          <t>The Lost Caverns of Ixalan Promos PLCI</t>
        </is>
      </c>
      <c r="C907" s="19" t="n">
        <v>136</v>
      </c>
      <c r="D907" s="28" t="n">
        <v>45247</v>
      </c>
      <c r="E907" s="19" t="inlineStr">
        <is>
          <t>Standard Expansion</t>
        </is>
      </c>
      <c r="F907" s="19" t="inlineStr">
        <is>
          <t>en es fr de it pt ja ko ru 汉语 漢語</t>
        </is>
      </c>
      <c r="G907" s="19" t="n">
        <v>230</v>
      </c>
      <c r="H907" s="19">
        <f>MONTH(NOW())+12*YEAR(NOW())-MONTH(tbl_MTG_Set[[#This Row],[Released On]])-12*YEAR(tbl_MTG_Set[[#This Row],[Released On]])</f>
        <v/>
      </c>
      <c r="I907" s="19">
        <f>_xlfn.xlookup(tbl_MTG_Set[[#This Row],[Type Name]], tbl_MTG_Set_Type[Set Type], tbl_MTG_Set_Type[Index], "(Set Type not found)")</f>
        <v/>
      </c>
      <c r="J907" s="19">
        <f>_xlfn.xlookup(tbl_MTG_Set[[#This Row],[Type Name]], tbl_MTG_Set_Type[Set Type], tbl_MTG_Set_Type[Buy Window Month Start], "(Set Type not found)")</f>
        <v/>
      </c>
      <c r="K907" s="28">
        <f>tbl_MTG_Set[[#This Row],[Released On]]+tbl_MTG_Set[[#This Row],[Buy Window Month Start]]*365.25/12</f>
        <v/>
      </c>
      <c r="L907" s="19">
        <f>_xlfn.xlookup(tbl_MTG_Set[[#This Row],[Type Name]], tbl_MTG_Set_Type[Set Type], tbl_MTG_Set_Type[Buy Window Month End], "(Set Type not found)", 0, 1)</f>
        <v/>
      </c>
      <c r="M907" s="28">
        <f>tbl_MTG_Set[[#This Row],[Released On]]+tbl_MTG_Set[[#This Row],[Buy Window Month End]]*365.25/12</f>
        <v/>
      </c>
      <c r="N907" s="28">
        <f>AND(NOW()&gt;=tbl_MTG_Set[[#This Row],[Buy Window Start]], NOW()&lt;=tbl_MTG_Set[[#This Row],[Buy Window End]])</f>
        <v/>
      </c>
      <c r="O907" s="19">
        <f>_xlfn.xlookup(tbl_MTG_Set[[#This Row],[Type Name]], tbl_MTG_Set_Type[Set Type], tbl_MTG_Set_Type[Heavy Printing Window Month Start], "(Set Type not found)", 0, 1)</f>
        <v/>
      </c>
      <c r="P907" s="28">
        <f>tbl_MTG_Set[[#This Row],[Released On]]+tbl_MTG_Set[[#This Row],[Heavy Printing Window Month Start]]*365.25/12</f>
        <v/>
      </c>
      <c r="Q907" s="19">
        <f>_xlfn.xlookup(tbl_MTG_Set[[#This Row],[Type Name]], tbl_MTG_Set_Type[Set Type], tbl_MTG_Set_Type[Heavy Printing Window Month End], "(Set Type not found)", 0, 1)</f>
        <v/>
      </c>
      <c r="R907" s="28">
        <f>tbl_MTG_Set[[#This Row],[Released On]]+tbl_MTG_Set[[#This Row],[Heavy Printing Window Month End]]*365.25/12</f>
        <v/>
      </c>
      <c r="S907" s="28">
        <f>AND(NOW()&gt;=tbl_MTG_Set[[#This Row],[Heavy Printing Window Start]], NOW()&lt;=tbl_MTG_Set[[#This Row],[Heavy Printing Window End]])</f>
        <v/>
      </c>
      <c r="T907" s="19">
        <f>_xlfn.xlookup(tbl_MTG_Set[[#This Row],[Type Name]], tbl_MTG_Set_Type[Set Type], tbl_MTG_Set_Type[Sell Window Month Start], "(Set Type not found)", 0, 1)</f>
        <v/>
      </c>
      <c r="U907" s="28">
        <f>tbl_MTG_Set[[#This Row],[Released On]]+tbl_MTG_Set[[#This Row],[Sell Window Month Start]]*365.25/12</f>
        <v/>
      </c>
      <c r="V907" s="19">
        <f>_xlfn.xlookup(tbl_MTG_Set[[#This Row],[Type Name]], tbl_MTG_Set_Type[Set Type], tbl_MTG_Set_Type[Sell Window Month End], "(Set Type not found)", 0, 1)</f>
        <v/>
      </c>
      <c r="W907" s="28">
        <f>tbl_MTG_Set[[#This Row],[Released On]]+tbl_MTG_Set[[#This Row],[Sell Window Month End]]*365.25/12</f>
        <v/>
      </c>
      <c r="X907" s="28">
        <f>AND(NOW()&gt;=tbl_MTG_Set[[#This Row],[Sell Window Start]], NOW()&lt;=tbl_MTG_Set[[#This Row],[Sell Window End]])</f>
        <v/>
      </c>
      <c r="AG907" s="23" t="n"/>
      <c r="AH907" s="23" t="n"/>
      <c r="AJ907" s="23">
        <f t="array" ref="AJ907:AJ907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907" s="23">
        <f t="array" ref="AK907:AK907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907" s="24">
        <f>_xlfn.xlookup(tbl_MTG_Set[[#This Row],[Play Booster Box Product Id]], tbl_Product[Product Id], tbl_Product[Pack Size])</f>
        <v/>
      </c>
      <c r="AM907" s="23">
        <f>(tbl_MTG_Set[[#This Row],[Play Booster Box Cost]]+v_Item_Shipping_Cost_In)/tbl_MTG_Set[[#This Row],[Play Booster Box Size]]</f>
        <v/>
      </c>
      <c r="AN907" s="23" t="n"/>
      <c r="AO907" s="23" t="n"/>
      <c r="AP907" s="23" t="n"/>
      <c r="AQ907" s="23" t="n"/>
      <c r="AT907" s="23">
        <f>tbl_MTG_Set[[#This Row],[Play Booster Sell Price CardMarket]]*tbl_MTG_Set[[#This Row],[Play Booster Expected Market Value]]/tbl_MTG_Set[[#This Row],[Play Boost Sealed Market Value]]</f>
        <v/>
      </c>
    </row>
    <row r="908" ht="15" customHeight="1" s="20">
      <c r="A908" s="19" t="n">
        <v>146</v>
      </c>
      <c r="B908" s="19" t="inlineStr">
        <is>
          <t>The Lost Caverns of Ixalan Substitute Cards SLCI</t>
        </is>
      </c>
      <c r="C908" s="19" t="n">
        <v>1</v>
      </c>
      <c r="D908" s="28" t="n">
        <v>45247</v>
      </c>
      <c r="E908" s="19" t="inlineStr">
        <is>
          <t>Standard Expansion</t>
        </is>
      </c>
      <c r="F908" s="19" t="inlineStr">
        <is>
          <t>en es fr de it pt ja ko ru 汉语 漢語</t>
        </is>
      </c>
      <c r="G908" s="19" t="n">
        <v>238</v>
      </c>
      <c r="H908" s="19">
        <f>MONTH(NOW())+12*YEAR(NOW())-MONTH(tbl_MTG_Set[[#This Row],[Released On]])-12*YEAR(tbl_MTG_Set[[#This Row],[Released On]])</f>
        <v/>
      </c>
      <c r="I908" s="19">
        <f>_xlfn.xlookup(tbl_MTG_Set[[#This Row],[Type Name]], tbl_MTG_Set_Type[Set Type], tbl_MTG_Set_Type[Index], "(Set Type not found)")</f>
        <v/>
      </c>
      <c r="J908" s="19">
        <f>_xlfn.xlookup(tbl_MTG_Set[[#This Row],[Type Name]], tbl_MTG_Set_Type[Set Type], tbl_MTG_Set_Type[Buy Window Month Start], "(Set Type not found)")</f>
        <v/>
      </c>
      <c r="K908" s="28">
        <f>tbl_MTG_Set[[#This Row],[Released On]]+tbl_MTG_Set[[#This Row],[Buy Window Month Start]]*365.25/12</f>
        <v/>
      </c>
      <c r="L908" s="19">
        <f>_xlfn.xlookup(tbl_MTG_Set[[#This Row],[Type Name]], tbl_MTG_Set_Type[Set Type], tbl_MTG_Set_Type[Buy Window Month End], "(Set Type not found)", 0, 1)</f>
        <v/>
      </c>
      <c r="M908" s="28">
        <f>tbl_MTG_Set[[#This Row],[Released On]]+tbl_MTG_Set[[#This Row],[Buy Window Month End]]*365.25/12</f>
        <v/>
      </c>
      <c r="N908" s="28">
        <f>AND(NOW()&gt;=tbl_MTG_Set[[#This Row],[Buy Window Start]], NOW()&lt;=tbl_MTG_Set[[#This Row],[Buy Window End]])</f>
        <v/>
      </c>
      <c r="O908" s="19">
        <f>_xlfn.xlookup(tbl_MTG_Set[[#This Row],[Type Name]], tbl_MTG_Set_Type[Set Type], tbl_MTG_Set_Type[Heavy Printing Window Month Start], "(Set Type not found)", 0, 1)</f>
        <v/>
      </c>
      <c r="P908" s="28">
        <f>tbl_MTG_Set[[#This Row],[Released On]]+tbl_MTG_Set[[#This Row],[Heavy Printing Window Month Start]]*365.25/12</f>
        <v/>
      </c>
      <c r="Q908" s="19">
        <f>_xlfn.xlookup(tbl_MTG_Set[[#This Row],[Type Name]], tbl_MTG_Set_Type[Set Type], tbl_MTG_Set_Type[Heavy Printing Window Month End], "(Set Type not found)", 0, 1)</f>
        <v/>
      </c>
      <c r="R908" s="28">
        <f>tbl_MTG_Set[[#This Row],[Released On]]+tbl_MTG_Set[[#This Row],[Heavy Printing Window Month End]]*365.25/12</f>
        <v/>
      </c>
      <c r="S908" s="28">
        <f>AND(NOW()&gt;=tbl_MTG_Set[[#This Row],[Heavy Printing Window Start]], NOW()&lt;=tbl_MTG_Set[[#This Row],[Heavy Printing Window End]])</f>
        <v/>
      </c>
      <c r="T908" s="19">
        <f>_xlfn.xlookup(tbl_MTG_Set[[#This Row],[Type Name]], tbl_MTG_Set_Type[Set Type], tbl_MTG_Set_Type[Sell Window Month Start], "(Set Type not found)", 0, 1)</f>
        <v/>
      </c>
      <c r="U908" s="28">
        <f>tbl_MTG_Set[[#This Row],[Released On]]+tbl_MTG_Set[[#This Row],[Sell Window Month Start]]*365.25/12</f>
        <v/>
      </c>
      <c r="V908" s="19">
        <f>_xlfn.xlookup(tbl_MTG_Set[[#This Row],[Type Name]], tbl_MTG_Set_Type[Set Type], tbl_MTG_Set_Type[Sell Window Month End], "(Set Type not found)", 0, 1)</f>
        <v/>
      </c>
      <c r="W908" s="28">
        <f>tbl_MTG_Set[[#This Row],[Released On]]+tbl_MTG_Set[[#This Row],[Sell Window Month End]]*365.25/12</f>
        <v/>
      </c>
      <c r="X908" s="28">
        <f>AND(NOW()&gt;=tbl_MTG_Set[[#This Row],[Sell Window Start]], NOW()&lt;=tbl_MTG_Set[[#This Row],[Sell Window End]])</f>
        <v/>
      </c>
      <c r="AG908" s="23" t="n"/>
      <c r="AH908" s="23" t="n"/>
      <c r="AJ908" s="23">
        <f t="array" ref="AJ908:AJ908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908" s="23">
        <f t="array" ref="AK908:AK908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908" s="24">
        <f>_xlfn.xlookup(tbl_MTG_Set[[#This Row],[Play Booster Box Product Id]], tbl_Product[Product Id], tbl_Product[Pack Size])</f>
        <v/>
      </c>
      <c r="AM908" s="23">
        <f>(tbl_MTG_Set[[#This Row],[Play Booster Box Cost]]+v_Item_Shipping_Cost_In)/tbl_MTG_Set[[#This Row],[Play Booster Box Size]]</f>
        <v/>
      </c>
      <c r="AN908" s="23" t="n"/>
      <c r="AO908" s="23" t="n"/>
      <c r="AP908" s="23" t="n"/>
      <c r="AQ908" s="23" t="n"/>
      <c r="AT908" s="23">
        <f>tbl_MTG_Set[[#This Row],[Play Booster Sell Price CardMarket]]*tbl_MTG_Set[[#This Row],[Play Booster Expected Market Value]]/tbl_MTG_Set[[#This Row],[Play Boost Sealed Market Value]]</f>
        <v/>
      </c>
    </row>
    <row r="909" ht="15" customHeight="1" s="20">
      <c r="A909" s="19" t="n">
        <v>143</v>
      </c>
      <c r="B909" s="19" t="inlineStr">
        <is>
          <t>The Lost Caverns of Ixalan Tokens TLCI</t>
        </is>
      </c>
      <c r="C909" s="19" t="n">
        <v>19</v>
      </c>
      <c r="D909" s="28" t="n">
        <v>45247</v>
      </c>
      <c r="E909" s="19" t="inlineStr">
        <is>
          <t>Standard Expansion</t>
        </is>
      </c>
      <c r="F909" s="19" t="inlineStr">
        <is>
          <t>en es fr de it pt ja ko ru 汉语 漢語</t>
        </is>
      </c>
      <c r="G909" s="19" t="n">
        <v>232</v>
      </c>
      <c r="H909" s="19">
        <f>MONTH(NOW())+12*YEAR(NOW())-MONTH(tbl_MTG_Set[[#This Row],[Released On]])-12*YEAR(tbl_MTG_Set[[#This Row],[Released On]])</f>
        <v/>
      </c>
      <c r="I909" s="19">
        <f>_xlfn.xlookup(tbl_MTG_Set[[#This Row],[Type Name]], tbl_MTG_Set_Type[Set Type], tbl_MTG_Set_Type[Index], "(Set Type not found)")</f>
        <v/>
      </c>
      <c r="J909" s="19">
        <f>_xlfn.xlookup(tbl_MTG_Set[[#This Row],[Type Name]], tbl_MTG_Set_Type[Set Type], tbl_MTG_Set_Type[Buy Window Month Start], "(Set Type not found)")</f>
        <v/>
      </c>
      <c r="K909" s="28">
        <f>tbl_MTG_Set[[#This Row],[Released On]]+tbl_MTG_Set[[#This Row],[Buy Window Month Start]]*365.25/12</f>
        <v/>
      </c>
      <c r="L909" s="19">
        <f>_xlfn.xlookup(tbl_MTG_Set[[#This Row],[Type Name]], tbl_MTG_Set_Type[Set Type], tbl_MTG_Set_Type[Buy Window Month End], "(Set Type not found)", 0, 1)</f>
        <v/>
      </c>
      <c r="M909" s="28">
        <f>tbl_MTG_Set[[#This Row],[Released On]]+tbl_MTG_Set[[#This Row],[Buy Window Month End]]*365.25/12</f>
        <v/>
      </c>
      <c r="N909" s="28">
        <f>AND(NOW()&gt;=tbl_MTG_Set[[#This Row],[Buy Window Start]], NOW()&lt;=tbl_MTG_Set[[#This Row],[Buy Window End]])</f>
        <v/>
      </c>
      <c r="O909" s="19">
        <f>_xlfn.xlookup(tbl_MTG_Set[[#This Row],[Type Name]], tbl_MTG_Set_Type[Set Type], tbl_MTG_Set_Type[Heavy Printing Window Month Start], "(Set Type not found)", 0, 1)</f>
        <v/>
      </c>
      <c r="P909" s="28">
        <f>tbl_MTG_Set[[#This Row],[Released On]]+tbl_MTG_Set[[#This Row],[Heavy Printing Window Month Start]]*365.25/12</f>
        <v/>
      </c>
      <c r="Q909" s="19">
        <f>_xlfn.xlookup(tbl_MTG_Set[[#This Row],[Type Name]], tbl_MTG_Set_Type[Set Type], tbl_MTG_Set_Type[Heavy Printing Window Month End], "(Set Type not found)", 0, 1)</f>
        <v/>
      </c>
      <c r="R909" s="28">
        <f>tbl_MTG_Set[[#This Row],[Released On]]+tbl_MTG_Set[[#This Row],[Heavy Printing Window Month End]]*365.25/12</f>
        <v/>
      </c>
      <c r="S909" s="28">
        <f>AND(NOW()&gt;=tbl_MTG_Set[[#This Row],[Heavy Printing Window Start]], NOW()&lt;=tbl_MTG_Set[[#This Row],[Heavy Printing Window End]])</f>
        <v/>
      </c>
      <c r="T909" s="19">
        <f>_xlfn.xlookup(tbl_MTG_Set[[#This Row],[Type Name]], tbl_MTG_Set_Type[Set Type], tbl_MTG_Set_Type[Sell Window Month Start], "(Set Type not found)", 0, 1)</f>
        <v/>
      </c>
      <c r="U909" s="28">
        <f>tbl_MTG_Set[[#This Row],[Released On]]+tbl_MTG_Set[[#This Row],[Sell Window Month Start]]*365.25/12</f>
        <v/>
      </c>
      <c r="V909" s="19">
        <f>_xlfn.xlookup(tbl_MTG_Set[[#This Row],[Type Name]], tbl_MTG_Set_Type[Set Type], tbl_MTG_Set_Type[Sell Window Month End], "(Set Type not found)", 0, 1)</f>
        <v/>
      </c>
      <c r="W909" s="28">
        <f>tbl_MTG_Set[[#This Row],[Released On]]+tbl_MTG_Set[[#This Row],[Sell Window Month End]]*365.25/12</f>
        <v/>
      </c>
      <c r="X909" s="28">
        <f>AND(NOW()&gt;=tbl_MTG_Set[[#This Row],[Sell Window Start]], NOW()&lt;=tbl_MTG_Set[[#This Row],[Sell Window End]])</f>
        <v/>
      </c>
      <c r="AG909" s="23" t="n"/>
      <c r="AH909" s="23" t="n"/>
      <c r="AJ909" s="23">
        <f t="array" ref="AJ909:AJ909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909" s="23">
        <f t="array" ref="AK909:AK909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909" s="24">
        <f>_xlfn.xlookup(tbl_MTG_Set[[#This Row],[Play Booster Box Product Id]], tbl_Product[Product Id], tbl_Product[Pack Size])</f>
        <v/>
      </c>
      <c r="AM909" s="23">
        <f>(tbl_MTG_Set[[#This Row],[Play Booster Box Cost]]+v_Item_Shipping_Cost_In)/tbl_MTG_Set[[#This Row],[Play Booster Box Size]]</f>
        <v/>
      </c>
      <c r="AN909" s="23" t="n"/>
      <c r="AO909" s="23" t="n"/>
      <c r="AP909" s="23" t="n"/>
      <c r="AQ909" s="23" t="n"/>
      <c r="AT909" s="23">
        <f>tbl_MTG_Set[[#This Row],[Play Booster Sell Price CardMarket]]*tbl_MTG_Set[[#This Row],[Play Booster Expected Market Value]]/tbl_MTG_Set[[#This Row],[Play Boost Sealed Market Value]]</f>
        <v/>
      </c>
    </row>
    <row r="910" ht="15" customHeight="1" s="20">
      <c r="A910" s="19" t="n">
        <v>408</v>
      </c>
      <c r="B910" s="19" t="inlineStr">
        <is>
          <t>Theros Beyond Death Promos PTHB</t>
        </is>
      </c>
      <c r="C910" s="19" t="n">
        <v>137</v>
      </c>
      <c r="D910" s="28" t="n">
        <v>43854</v>
      </c>
      <c r="E910" s="19" t="inlineStr">
        <is>
          <t>Standard Expansion</t>
        </is>
      </c>
      <c r="F910" s="19" t="inlineStr">
        <is>
          <t>en es fr de it pt ja ko ru 汉语 漢語</t>
        </is>
      </c>
      <c r="G910" s="19" t="n">
        <v>762</v>
      </c>
      <c r="H910" s="19">
        <f>MONTH(NOW())+12*YEAR(NOW())-MONTH(tbl_MTG_Set[[#This Row],[Released On]])-12*YEAR(tbl_MTG_Set[[#This Row],[Released On]])</f>
        <v/>
      </c>
      <c r="I910" s="19">
        <f>_xlfn.xlookup(tbl_MTG_Set[[#This Row],[Type Name]], tbl_MTG_Set_Type[Set Type], tbl_MTG_Set_Type[Index], "(Set Type not found)")</f>
        <v/>
      </c>
      <c r="J910" s="19">
        <f>_xlfn.xlookup(tbl_MTG_Set[[#This Row],[Type Name]], tbl_MTG_Set_Type[Set Type], tbl_MTG_Set_Type[Buy Window Month Start], "(Set Type not found)")</f>
        <v/>
      </c>
      <c r="K910" s="28">
        <f>tbl_MTG_Set[[#This Row],[Released On]]+tbl_MTG_Set[[#This Row],[Buy Window Month Start]]*365.25/12</f>
        <v/>
      </c>
      <c r="L910" s="19">
        <f>_xlfn.xlookup(tbl_MTG_Set[[#This Row],[Type Name]], tbl_MTG_Set_Type[Set Type], tbl_MTG_Set_Type[Buy Window Month End], "(Set Type not found)", 0, 1)</f>
        <v/>
      </c>
      <c r="M910" s="28">
        <f>tbl_MTG_Set[[#This Row],[Released On]]+tbl_MTG_Set[[#This Row],[Buy Window Month End]]*365.25/12</f>
        <v/>
      </c>
      <c r="N910" s="28">
        <f>AND(NOW()&gt;=tbl_MTG_Set[[#This Row],[Buy Window Start]], NOW()&lt;=tbl_MTG_Set[[#This Row],[Buy Window End]])</f>
        <v/>
      </c>
      <c r="O910" s="19">
        <f>_xlfn.xlookup(tbl_MTG_Set[[#This Row],[Type Name]], tbl_MTG_Set_Type[Set Type], tbl_MTG_Set_Type[Heavy Printing Window Month Start], "(Set Type not found)", 0, 1)</f>
        <v/>
      </c>
      <c r="P910" s="28">
        <f>tbl_MTG_Set[[#This Row],[Released On]]+tbl_MTG_Set[[#This Row],[Heavy Printing Window Month Start]]*365.25/12</f>
        <v/>
      </c>
      <c r="Q910" s="19">
        <f>_xlfn.xlookup(tbl_MTG_Set[[#This Row],[Type Name]], tbl_MTG_Set_Type[Set Type], tbl_MTG_Set_Type[Heavy Printing Window Month End], "(Set Type not found)", 0, 1)</f>
        <v/>
      </c>
      <c r="R910" s="28">
        <f>tbl_MTG_Set[[#This Row],[Released On]]+tbl_MTG_Set[[#This Row],[Heavy Printing Window Month End]]*365.25/12</f>
        <v/>
      </c>
      <c r="S910" s="28">
        <f>AND(NOW()&gt;=tbl_MTG_Set[[#This Row],[Heavy Printing Window Start]], NOW()&lt;=tbl_MTG_Set[[#This Row],[Heavy Printing Window End]])</f>
        <v/>
      </c>
      <c r="T910" s="19">
        <f>_xlfn.xlookup(tbl_MTG_Set[[#This Row],[Type Name]], tbl_MTG_Set_Type[Set Type], tbl_MTG_Set_Type[Sell Window Month Start], "(Set Type not found)", 0, 1)</f>
        <v/>
      </c>
      <c r="U910" s="28">
        <f>tbl_MTG_Set[[#This Row],[Released On]]+tbl_MTG_Set[[#This Row],[Sell Window Month Start]]*365.25/12</f>
        <v/>
      </c>
      <c r="V910" s="19">
        <f>_xlfn.xlookup(tbl_MTG_Set[[#This Row],[Type Name]], tbl_MTG_Set_Type[Set Type], tbl_MTG_Set_Type[Sell Window Month End], "(Set Type not found)", 0, 1)</f>
        <v/>
      </c>
      <c r="W910" s="28">
        <f>tbl_MTG_Set[[#This Row],[Released On]]+tbl_MTG_Set[[#This Row],[Sell Window Month End]]*365.25/12</f>
        <v/>
      </c>
      <c r="X910" s="28">
        <f>AND(NOW()&gt;=tbl_MTG_Set[[#This Row],[Sell Window Start]], NOW()&lt;=tbl_MTG_Set[[#This Row],[Sell Window End]])</f>
        <v/>
      </c>
      <c r="AG910" s="23" t="n"/>
      <c r="AH910" s="23" t="n"/>
      <c r="AJ910" s="23">
        <f t="array" ref="AJ910:AJ910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910" s="23">
        <f t="array" ref="AK910:AK910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910" s="24">
        <f>_xlfn.xlookup(tbl_MTG_Set[[#This Row],[Play Booster Box Product Id]], tbl_Product[Product Id], tbl_Product[Pack Size])</f>
        <v/>
      </c>
      <c r="AM910" s="23">
        <f>(tbl_MTG_Set[[#This Row],[Play Booster Box Cost]]+v_Item_Shipping_Cost_In)/tbl_MTG_Set[[#This Row],[Play Booster Box Size]]</f>
        <v/>
      </c>
      <c r="AN910" s="23" t="n"/>
      <c r="AO910" s="23" t="n"/>
      <c r="AP910" s="23" t="n"/>
      <c r="AQ910" s="23" t="n"/>
      <c r="AT910" s="23">
        <f>tbl_MTG_Set[[#This Row],[Play Booster Sell Price CardMarket]]*tbl_MTG_Set[[#This Row],[Play Booster Expected Market Value]]/tbl_MTG_Set[[#This Row],[Play Boost Sealed Market Value]]</f>
        <v/>
      </c>
    </row>
    <row r="911" ht="15" customHeight="1" s="20">
      <c r="A911" s="19" t="n">
        <v>407</v>
      </c>
      <c r="B911" s="19" t="inlineStr">
        <is>
          <t>Theros Beyond Death THB</t>
        </is>
      </c>
      <c r="C911" s="19" t="n">
        <v>358</v>
      </c>
      <c r="D911" s="28" t="n">
        <v>43854</v>
      </c>
      <c r="E911" s="19" t="inlineStr">
        <is>
          <t>Standard Expansion</t>
        </is>
      </c>
      <c r="F911" s="19" t="inlineStr">
        <is>
          <t>en es fr de it pt ja ko ru 汉语 漢語</t>
        </is>
      </c>
      <c r="G911" s="19" t="n">
        <v>760</v>
      </c>
      <c r="H911" s="19">
        <f>MONTH(NOW())+12*YEAR(NOW())-MONTH(tbl_MTG_Set[[#This Row],[Released On]])-12*YEAR(tbl_MTG_Set[[#This Row],[Released On]])</f>
        <v/>
      </c>
      <c r="I911" s="19">
        <f>_xlfn.xlookup(tbl_MTG_Set[[#This Row],[Type Name]], tbl_MTG_Set_Type[Set Type], tbl_MTG_Set_Type[Index], "(Set Type not found)")</f>
        <v/>
      </c>
      <c r="J911" s="19">
        <f>_xlfn.xlookup(tbl_MTG_Set[[#This Row],[Type Name]], tbl_MTG_Set_Type[Set Type], tbl_MTG_Set_Type[Buy Window Month Start], "(Set Type not found)")</f>
        <v/>
      </c>
      <c r="K911" s="28">
        <f>tbl_MTG_Set[[#This Row],[Released On]]+tbl_MTG_Set[[#This Row],[Buy Window Month Start]]*365.25/12</f>
        <v/>
      </c>
      <c r="L911" s="19">
        <f>_xlfn.xlookup(tbl_MTG_Set[[#This Row],[Type Name]], tbl_MTG_Set_Type[Set Type], tbl_MTG_Set_Type[Buy Window Month End], "(Set Type not found)", 0, 1)</f>
        <v/>
      </c>
      <c r="M911" s="28">
        <f>tbl_MTG_Set[[#This Row],[Released On]]+tbl_MTG_Set[[#This Row],[Buy Window Month End]]*365.25/12</f>
        <v/>
      </c>
      <c r="N911" s="28">
        <f>AND(NOW()&gt;=tbl_MTG_Set[[#This Row],[Buy Window Start]], NOW()&lt;=tbl_MTG_Set[[#This Row],[Buy Window End]])</f>
        <v/>
      </c>
      <c r="O911" s="19">
        <f>_xlfn.xlookup(tbl_MTG_Set[[#This Row],[Type Name]], tbl_MTG_Set_Type[Set Type], tbl_MTG_Set_Type[Heavy Printing Window Month Start], "(Set Type not found)", 0, 1)</f>
        <v/>
      </c>
      <c r="P911" s="28">
        <f>tbl_MTG_Set[[#This Row],[Released On]]+tbl_MTG_Set[[#This Row],[Heavy Printing Window Month Start]]*365.25/12</f>
        <v/>
      </c>
      <c r="Q911" s="19">
        <f>_xlfn.xlookup(tbl_MTG_Set[[#This Row],[Type Name]], tbl_MTG_Set_Type[Set Type], tbl_MTG_Set_Type[Heavy Printing Window Month End], "(Set Type not found)", 0, 1)</f>
        <v/>
      </c>
      <c r="R911" s="28">
        <f>tbl_MTG_Set[[#This Row],[Released On]]+tbl_MTG_Set[[#This Row],[Heavy Printing Window Month End]]*365.25/12</f>
        <v/>
      </c>
      <c r="S911" s="28">
        <f>AND(NOW()&gt;=tbl_MTG_Set[[#This Row],[Heavy Printing Window Start]], NOW()&lt;=tbl_MTG_Set[[#This Row],[Heavy Printing Window End]])</f>
        <v/>
      </c>
      <c r="T911" s="19">
        <f>_xlfn.xlookup(tbl_MTG_Set[[#This Row],[Type Name]], tbl_MTG_Set_Type[Set Type], tbl_MTG_Set_Type[Sell Window Month Start], "(Set Type not found)", 0, 1)</f>
        <v/>
      </c>
      <c r="U911" s="28">
        <f>tbl_MTG_Set[[#This Row],[Released On]]+tbl_MTG_Set[[#This Row],[Sell Window Month Start]]*365.25/12</f>
        <v/>
      </c>
      <c r="V911" s="19">
        <f>_xlfn.xlookup(tbl_MTG_Set[[#This Row],[Type Name]], tbl_MTG_Set_Type[Set Type], tbl_MTG_Set_Type[Sell Window Month End], "(Set Type not found)", 0, 1)</f>
        <v/>
      </c>
      <c r="W911" s="28">
        <f>tbl_MTG_Set[[#This Row],[Released On]]+tbl_MTG_Set[[#This Row],[Sell Window Month End]]*365.25/12</f>
        <v/>
      </c>
      <c r="X911" s="28">
        <f>AND(NOW()&gt;=tbl_MTG_Set[[#This Row],[Sell Window Start]], NOW()&lt;=tbl_MTG_Set[[#This Row],[Sell Window End]])</f>
        <v/>
      </c>
      <c r="AG911" s="23" t="n"/>
      <c r="AH911" s="23" t="n"/>
      <c r="AJ911" s="23">
        <f t="array" ref="AJ911:AJ911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911" s="23">
        <f t="array" ref="AK911:AK911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911" s="24">
        <f>_xlfn.xlookup(tbl_MTG_Set[[#This Row],[Play Booster Box Product Id]], tbl_Product[Product Id], tbl_Product[Pack Size])</f>
        <v/>
      </c>
      <c r="AM911" s="23">
        <f>(tbl_MTG_Set[[#This Row],[Play Booster Box Cost]]+v_Item_Shipping_Cost_In)/tbl_MTG_Set[[#This Row],[Play Booster Box Size]]</f>
        <v/>
      </c>
      <c r="AN911" s="23" t="n"/>
      <c r="AO911" s="23" t="n"/>
      <c r="AP911" s="23" t="n"/>
      <c r="AQ911" s="23" t="n"/>
      <c r="AT911" s="23">
        <f>tbl_MTG_Set[[#This Row],[Play Booster Sell Price CardMarket]]*tbl_MTG_Set[[#This Row],[Play Booster Expected Market Value]]/tbl_MTG_Set[[#This Row],[Play Boost Sealed Market Value]]</f>
        <v/>
      </c>
    </row>
    <row r="912" ht="15" customHeight="1" s="20">
      <c r="A912" s="19" t="n">
        <v>409</v>
      </c>
      <c r="B912" s="19" t="inlineStr">
        <is>
          <t>Theros Beyond Death Tokens TTHB</t>
        </is>
      </c>
      <c r="C912" s="19" t="n">
        <v>14</v>
      </c>
      <c r="D912" s="28" t="n">
        <v>43854</v>
      </c>
      <c r="E912" s="19" t="inlineStr">
        <is>
          <t>Standard Expansion</t>
        </is>
      </c>
      <c r="F912" s="19" t="inlineStr">
        <is>
          <t>en es fr de it pt ja ko ru 汉语 漢語</t>
        </is>
      </c>
      <c r="G912" s="19" t="n">
        <v>764</v>
      </c>
      <c r="H912" s="19">
        <f>MONTH(NOW())+12*YEAR(NOW())-MONTH(tbl_MTG_Set[[#This Row],[Released On]])-12*YEAR(tbl_MTG_Set[[#This Row],[Released On]])</f>
        <v/>
      </c>
      <c r="I912" s="19">
        <f>_xlfn.xlookup(tbl_MTG_Set[[#This Row],[Type Name]], tbl_MTG_Set_Type[Set Type], tbl_MTG_Set_Type[Index], "(Set Type not found)")</f>
        <v/>
      </c>
      <c r="J912" s="19">
        <f>_xlfn.xlookup(tbl_MTG_Set[[#This Row],[Type Name]], tbl_MTG_Set_Type[Set Type], tbl_MTG_Set_Type[Buy Window Month Start], "(Set Type not found)")</f>
        <v/>
      </c>
      <c r="K912" s="28">
        <f>tbl_MTG_Set[[#This Row],[Released On]]+tbl_MTG_Set[[#This Row],[Buy Window Month Start]]*365.25/12</f>
        <v/>
      </c>
      <c r="L912" s="19">
        <f>_xlfn.xlookup(tbl_MTG_Set[[#This Row],[Type Name]], tbl_MTG_Set_Type[Set Type], tbl_MTG_Set_Type[Buy Window Month End], "(Set Type not found)", 0, 1)</f>
        <v/>
      </c>
      <c r="M912" s="28">
        <f>tbl_MTG_Set[[#This Row],[Released On]]+tbl_MTG_Set[[#This Row],[Buy Window Month End]]*365.25/12</f>
        <v/>
      </c>
      <c r="N912" s="28">
        <f>AND(NOW()&gt;=tbl_MTG_Set[[#This Row],[Buy Window Start]], NOW()&lt;=tbl_MTG_Set[[#This Row],[Buy Window End]])</f>
        <v/>
      </c>
      <c r="O912" s="19">
        <f>_xlfn.xlookup(tbl_MTG_Set[[#This Row],[Type Name]], tbl_MTG_Set_Type[Set Type], tbl_MTG_Set_Type[Heavy Printing Window Month Start], "(Set Type not found)", 0, 1)</f>
        <v/>
      </c>
      <c r="P912" s="28">
        <f>tbl_MTG_Set[[#This Row],[Released On]]+tbl_MTG_Set[[#This Row],[Heavy Printing Window Month Start]]*365.25/12</f>
        <v/>
      </c>
      <c r="Q912" s="19">
        <f>_xlfn.xlookup(tbl_MTG_Set[[#This Row],[Type Name]], tbl_MTG_Set_Type[Set Type], tbl_MTG_Set_Type[Heavy Printing Window Month End], "(Set Type not found)", 0, 1)</f>
        <v/>
      </c>
      <c r="R912" s="28">
        <f>tbl_MTG_Set[[#This Row],[Released On]]+tbl_MTG_Set[[#This Row],[Heavy Printing Window Month End]]*365.25/12</f>
        <v/>
      </c>
      <c r="S912" s="28">
        <f>AND(NOW()&gt;=tbl_MTG_Set[[#This Row],[Heavy Printing Window Start]], NOW()&lt;=tbl_MTG_Set[[#This Row],[Heavy Printing Window End]])</f>
        <v/>
      </c>
      <c r="T912" s="19">
        <f>_xlfn.xlookup(tbl_MTG_Set[[#This Row],[Type Name]], tbl_MTG_Set_Type[Set Type], tbl_MTG_Set_Type[Sell Window Month Start], "(Set Type not found)", 0, 1)</f>
        <v/>
      </c>
      <c r="U912" s="28">
        <f>tbl_MTG_Set[[#This Row],[Released On]]+tbl_MTG_Set[[#This Row],[Sell Window Month Start]]*365.25/12</f>
        <v/>
      </c>
      <c r="V912" s="19">
        <f>_xlfn.xlookup(tbl_MTG_Set[[#This Row],[Type Name]], tbl_MTG_Set_Type[Set Type], tbl_MTG_Set_Type[Sell Window Month End], "(Set Type not found)", 0, 1)</f>
        <v/>
      </c>
      <c r="W912" s="28">
        <f>tbl_MTG_Set[[#This Row],[Released On]]+tbl_MTG_Set[[#This Row],[Sell Window Month End]]*365.25/12</f>
        <v/>
      </c>
      <c r="X912" s="28">
        <f>AND(NOW()&gt;=tbl_MTG_Set[[#This Row],[Sell Window Start]], NOW()&lt;=tbl_MTG_Set[[#This Row],[Sell Window End]])</f>
        <v/>
      </c>
      <c r="AG912" s="23" t="n"/>
      <c r="AH912" s="23" t="n"/>
      <c r="AJ912" s="23">
        <f t="array" ref="AJ912:AJ912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912" s="23">
        <f t="array" ref="AK912:AK912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912" s="24">
        <f>_xlfn.xlookup(tbl_MTG_Set[[#This Row],[Play Booster Box Product Id]], tbl_Product[Product Id], tbl_Product[Pack Size])</f>
        <v/>
      </c>
      <c r="AM912" s="23">
        <f>(tbl_MTG_Set[[#This Row],[Play Booster Box Cost]]+v_Item_Shipping_Cost_In)/tbl_MTG_Set[[#This Row],[Play Booster Box Size]]</f>
        <v/>
      </c>
      <c r="AN912" s="23" t="n"/>
      <c r="AO912" s="23" t="n"/>
      <c r="AP912" s="23" t="n"/>
      <c r="AQ912" s="23" t="n"/>
      <c r="AT912" s="23">
        <f>tbl_MTG_Set[[#This Row],[Play Booster Sell Price CardMarket]]*tbl_MTG_Set[[#This Row],[Play Booster Expected Market Value]]/tbl_MTG_Set[[#This Row],[Play Boost Sealed Market Value]]</f>
        <v/>
      </c>
    </row>
    <row r="913" ht="15" customHeight="1" s="20">
      <c r="A913" s="19" t="n">
        <v>664</v>
      </c>
      <c r="B913" s="19" t="inlineStr">
        <is>
          <t>Theros Hero's Path THP1</t>
        </is>
      </c>
      <c r="C913" s="19" t="n">
        <v>7</v>
      </c>
      <c r="D913" s="28" t="n">
        <v>41544</v>
      </c>
      <c r="E913" s="19" t="inlineStr">
        <is>
          <t>Standard Expansion</t>
        </is>
      </c>
      <c r="F913" s="19" t="inlineStr">
        <is>
          <t>en es fr de it pt ja ko ru 汉语 漢語</t>
        </is>
      </c>
      <c r="G913" s="19" t="n">
        <v>1274</v>
      </c>
      <c r="H913" s="19">
        <f>MONTH(NOW())+12*YEAR(NOW())-MONTH(tbl_MTG_Set[[#This Row],[Released On]])-12*YEAR(tbl_MTG_Set[[#This Row],[Released On]])</f>
        <v/>
      </c>
      <c r="I913" s="19">
        <f>_xlfn.xlookup(tbl_MTG_Set[[#This Row],[Type Name]], tbl_MTG_Set_Type[Set Type], tbl_MTG_Set_Type[Index], "(Set Type not found)")</f>
        <v/>
      </c>
      <c r="J913" s="19">
        <f>_xlfn.xlookup(tbl_MTG_Set[[#This Row],[Type Name]], tbl_MTG_Set_Type[Set Type], tbl_MTG_Set_Type[Buy Window Month Start], "(Set Type not found)")</f>
        <v/>
      </c>
      <c r="K913" s="28">
        <f>tbl_MTG_Set[[#This Row],[Released On]]+tbl_MTG_Set[[#This Row],[Buy Window Month Start]]*365.25/12</f>
        <v/>
      </c>
      <c r="L913" s="19">
        <f>_xlfn.xlookup(tbl_MTG_Set[[#This Row],[Type Name]], tbl_MTG_Set_Type[Set Type], tbl_MTG_Set_Type[Buy Window Month End], "(Set Type not found)", 0, 1)</f>
        <v/>
      </c>
      <c r="M913" s="28">
        <f>tbl_MTG_Set[[#This Row],[Released On]]+tbl_MTG_Set[[#This Row],[Buy Window Month End]]*365.25/12</f>
        <v/>
      </c>
      <c r="N913" s="28">
        <f>AND(NOW()&gt;=tbl_MTG_Set[[#This Row],[Buy Window Start]], NOW()&lt;=tbl_MTG_Set[[#This Row],[Buy Window End]])</f>
        <v/>
      </c>
      <c r="O913" s="19">
        <f>_xlfn.xlookup(tbl_MTG_Set[[#This Row],[Type Name]], tbl_MTG_Set_Type[Set Type], tbl_MTG_Set_Type[Heavy Printing Window Month Start], "(Set Type not found)", 0, 1)</f>
        <v/>
      </c>
      <c r="P913" s="28">
        <f>tbl_MTG_Set[[#This Row],[Released On]]+tbl_MTG_Set[[#This Row],[Heavy Printing Window Month Start]]*365.25/12</f>
        <v/>
      </c>
      <c r="Q913" s="19">
        <f>_xlfn.xlookup(tbl_MTG_Set[[#This Row],[Type Name]], tbl_MTG_Set_Type[Set Type], tbl_MTG_Set_Type[Heavy Printing Window Month End], "(Set Type not found)", 0, 1)</f>
        <v/>
      </c>
      <c r="R913" s="28">
        <f>tbl_MTG_Set[[#This Row],[Released On]]+tbl_MTG_Set[[#This Row],[Heavy Printing Window Month End]]*365.25/12</f>
        <v/>
      </c>
      <c r="S913" s="28">
        <f>AND(NOW()&gt;=tbl_MTG_Set[[#This Row],[Heavy Printing Window Start]], NOW()&lt;=tbl_MTG_Set[[#This Row],[Heavy Printing Window End]])</f>
        <v/>
      </c>
      <c r="T913" s="19">
        <f>_xlfn.xlookup(tbl_MTG_Set[[#This Row],[Type Name]], tbl_MTG_Set_Type[Set Type], tbl_MTG_Set_Type[Sell Window Month Start], "(Set Type not found)", 0, 1)</f>
        <v/>
      </c>
      <c r="U913" s="28">
        <f>tbl_MTG_Set[[#This Row],[Released On]]+tbl_MTG_Set[[#This Row],[Sell Window Month Start]]*365.25/12</f>
        <v/>
      </c>
      <c r="V913" s="19">
        <f>_xlfn.xlookup(tbl_MTG_Set[[#This Row],[Type Name]], tbl_MTG_Set_Type[Set Type], tbl_MTG_Set_Type[Sell Window Month End], "(Set Type not found)", 0, 1)</f>
        <v/>
      </c>
      <c r="W913" s="28">
        <f>tbl_MTG_Set[[#This Row],[Released On]]+tbl_MTG_Set[[#This Row],[Sell Window Month End]]*365.25/12</f>
        <v/>
      </c>
      <c r="X913" s="28">
        <f>AND(NOW()&gt;=tbl_MTG_Set[[#This Row],[Sell Window Start]], NOW()&lt;=tbl_MTG_Set[[#This Row],[Sell Window End]])</f>
        <v/>
      </c>
      <c r="AG913" s="23" t="n"/>
      <c r="AH913" s="23" t="n"/>
      <c r="AJ913" s="23">
        <f t="array" ref="AJ913:AJ913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913" s="23">
        <f t="array" ref="AK913:AK913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913" s="24">
        <f>_xlfn.xlookup(tbl_MTG_Set[[#This Row],[Play Booster Box Product Id]], tbl_Product[Product Id], tbl_Product[Pack Size])</f>
        <v/>
      </c>
      <c r="AM913" s="23">
        <f>(tbl_MTG_Set[[#This Row],[Play Booster Box Cost]]+v_Item_Shipping_Cost_In)/tbl_MTG_Set[[#This Row],[Play Booster Box Size]]</f>
        <v/>
      </c>
      <c r="AN913" s="23" t="n"/>
      <c r="AO913" s="23" t="n"/>
      <c r="AP913" s="23" t="n"/>
      <c r="AQ913" s="23" t="n"/>
      <c r="AT913" s="23">
        <f>tbl_MTG_Set[[#This Row],[Play Booster Sell Price CardMarket]]*tbl_MTG_Set[[#This Row],[Play Booster Expected Market Value]]/tbl_MTG_Set[[#This Row],[Play Boost Sealed Market Value]]</f>
        <v/>
      </c>
    </row>
    <row r="914" ht="15" customHeight="1" s="20">
      <c r="A914" s="19" t="n">
        <v>661</v>
      </c>
      <c r="B914" s="19" t="inlineStr">
        <is>
          <t>Theros Promos PTHS</t>
        </is>
      </c>
      <c r="C914" s="19" t="n">
        <v>10</v>
      </c>
      <c r="D914" s="28" t="n">
        <v>41538</v>
      </c>
      <c r="E914" s="19" t="inlineStr">
        <is>
          <t>Standard Expansion</t>
        </is>
      </c>
      <c r="F914" s="19" t="inlineStr">
        <is>
          <t>en es fr de it pt ja ko ru 汉语 漢語</t>
        </is>
      </c>
      <c r="G914" s="19" t="n">
        <v>1268</v>
      </c>
      <c r="H914" s="19">
        <f>MONTH(NOW())+12*YEAR(NOW())-MONTH(tbl_MTG_Set[[#This Row],[Released On]])-12*YEAR(tbl_MTG_Set[[#This Row],[Released On]])</f>
        <v/>
      </c>
      <c r="I914" s="19">
        <f>_xlfn.xlookup(tbl_MTG_Set[[#This Row],[Type Name]], tbl_MTG_Set_Type[Set Type], tbl_MTG_Set_Type[Index], "(Set Type not found)")</f>
        <v/>
      </c>
      <c r="J914" s="19">
        <f>_xlfn.xlookup(tbl_MTG_Set[[#This Row],[Type Name]], tbl_MTG_Set_Type[Set Type], tbl_MTG_Set_Type[Buy Window Month Start], "(Set Type not found)")</f>
        <v/>
      </c>
      <c r="K914" s="28">
        <f>tbl_MTG_Set[[#This Row],[Released On]]+tbl_MTG_Set[[#This Row],[Buy Window Month Start]]*365.25/12</f>
        <v/>
      </c>
      <c r="L914" s="19">
        <f>_xlfn.xlookup(tbl_MTG_Set[[#This Row],[Type Name]], tbl_MTG_Set_Type[Set Type], tbl_MTG_Set_Type[Buy Window Month End], "(Set Type not found)", 0, 1)</f>
        <v/>
      </c>
      <c r="M914" s="28">
        <f>tbl_MTG_Set[[#This Row],[Released On]]+tbl_MTG_Set[[#This Row],[Buy Window Month End]]*365.25/12</f>
        <v/>
      </c>
      <c r="N914" s="28">
        <f>AND(NOW()&gt;=tbl_MTG_Set[[#This Row],[Buy Window Start]], NOW()&lt;=tbl_MTG_Set[[#This Row],[Buy Window End]])</f>
        <v/>
      </c>
      <c r="O914" s="19">
        <f>_xlfn.xlookup(tbl_MTG_Set[[#This Row],[Type Name]], tbl_MTG_Set_Type[Set Type], tbl_MTG_Set_Type[Heavy Printing Window Month Start], "(Set Type not found)", 0, 1)</f>
        <v/>
      </c>
      <c r="P914" s="28">
        <f>tbl_MTG_Set[[#This Row],[Released On]]+tbl_MTG_Set[[#This Row],[Heavy Printing Window Month Start]]*365.25/12</f>
        <v/>
      </c>
      <c r="Q914" s="19">
        <f>_xlfn.xlookup(tbl_MTG_Set[[#This Row],[Type Name]], tbl_MTG_Set_Type[Set Type], tbl_MTG_Set_Type[Heavy Printing Window Month End], "(Set Type not found)", 0, 1)</f>
        <v/>
      </c>
      <c r="R914" s="28">
        <f>tbl_MTG_Set[[#This Row],[Released On]]+tbl_MTG_Set[[#This Row],[Heavy Printing Window Month End]]*365.25/12</f>
        <v/>
      </c>
      <c r="S914" s="28">
        <f>AND(NOW()&gt;=tbl_MTG_Set[[#This Row],[Heavy Printing Window Start]], NOW()&lt;=tbl_MTG_Set[[#This Row],[Heavy Printing Window End]])</f>
        <v/>
      </c>
      <c r="T914" s="19">
        <f>_xlfn.xlookup(tbl_MTG_Set[[#This Row],[Type Name]], tbl_MTG_Set_Type[Set Type], tbl_MTG_Set_Type[Sell Window Month Start], "(Set Type not found)", 0, 1)</f>
        <v/>
      </c>
      <c r="U914" s="28">
        <f>tbl_MTG_Set[[#This Row],[Released On]]+tbl_MTG_Set[[#This Row],[Sell Window Month Start]]*365.25/12</f>
        <v/>
      </c>
      <c r="V914" s="19">
        <f>_xlfn.xlookup(tbl_MTG_Set[[#This Row],[Type Name]], tbl_MTG_Set_Type[Set Type], tbl_MTG_Set_Type[Sell Window Month End], "(Set Type not found)", 0, 1)</f>
        <v/>
      </c>
      <c r="W914" s="28">
        <f>tbl_MTG_Set[[#This Row],[Released On]]+tbl_MTG_Set[[#This Row],[Sell Window Month End]]*365.25/12</f>
        <v/>
      </c>
      <c r="X914" s="28">
        <f>AND(NOW()&gt;=tbl_MTG_Set[[#This Row],[Sell Window Start]], NOW()&lt;=tbl_MTG_Set[[#This Row],[Sell Window End]])</f>
        <v/>
      </c>
      <c r="AG914" s="23" t="n"/>
      <c r="AH914" s="23" t="n"/>
      <c r="AJ914" s="23">
        <f t="array" ref="AJ914:AJ914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914" s="23">
        <f t="array" ref="AK914:AK914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914" s="24">
        <f>_xlfn.xlookup(tbl_MTG_Set[[#This Row],[Play Booster Box Product Id]], tbl_Product[Product Id], tbl_Product[Pack Size])</f>
        <v/>
      </c>
      <c r="AM914" s="23">
        <f>(tbl_MTG_Set[[#This Row],[Play Booster Box Cost]]+v_Item_Shipping_Cost_In)/tbl_MTG_Set[[#This Row],[Play Booster Box Size]]</f>
        <v/>
      </c>
      <c r="AN914" s="23" t="n"/>
      <c r="AO914" s="23" t="n"/>
      <c r="AP914" s="23" t="n"/>
      <c r="AQ914" s="23" t="n"/>
      <c r="AT914" s="23">
        <f>tbl_MTG_Set[[#This Row],[Play Booster Sell Price CardMarket]]*tbl_MTG_Set[[#This Row],[Play Booster Expected Market Value]]/tbl_MTG_Set[[#This Row],[Play Boost Sealed Market Value]]</f>
        <v/>
      </c>
    </row>
    <row r="915" ht="15" customHeight="1" s="20">
      <c r="A915" s="19" t="n">
        <v>660</v>
      </c>
      <c r="B915" s="19" t="inlineStr">
        <is>
          <t>Theros THS</t>
        </is>
      </c>
      <c r="C915" s="19" t="n">
        <v>249</v>
      </c>
      <c r="D915" s="28" t="n">
        <v>41544</v>
      </c>
      <c r="E915" s="19" t="inlineStr">
        <is>
          <t>Standard Expansion</t>
        </is>
      </c>
      <c r="F915" s="19" t="inlineStr">
        <is>
          <t>en es fr de it pt ja ko ru 汉语 漢語</t>
        </is>
      </c>
      <c r="G915" s="19" t="n">
        <v>1266</v>
      </c>
      <c r="H915" s="19">
        <f>MONTH(NOW())+12*YEAR(NOW())-MONTH(tbl_MTG_Set[[#This Row],[Released On]])-12*YEAR(tbl_MTG_Set[[#This Row],[Released On]])</f>
        <v/>
      </c>
      <c r="I915" s="19">
        <f>_xlfn.xlookup(tbl_MTG_Set[[#This Row],[Type Name]], tbl_MTG_Set_Type[Set Type], tbl_MTG_Set_Type[Index], "(Set Type not found)")</f>
        <v/>
      </c>
      <c r="J915" s="19">
        <f>_xlfn.xlookup(tbl_MTG_Set[[#This Row],[Type Name]], tbl_MTG_Set_Type[Set Type], tbl_MTG_Set_Type[Buy Window Month Start], "(Set Type not found)")</f>
        <v/>
      </c>
      <c r="K915" s="28">
        <f>tbl_MTG_Set[[#This Row],[Released On]]+tbl_MTG_Set[[#This Row],[Buy Window Month Start]]*365.25/12</f>
        <v/>
      </c>
      <c r="L915" s="19">
        <f>_xlfn.xlookup(tbl_MTG_Set[[#This Row],[Type Name]], tbl_MTG_Set_Type[Set Type], tbl_MTG_Set_Type[Buy Window Month End], "(Set Type not found)", 0, 1)</f>
        <v/>
      </c>
      <c r="M915" s="28">
        <f>tbl_MTG_Set[[#This Row],[Released On]]+tbl_MTG_Set[[#This Row],[Buy Window Month End]]*365.25/12</f>
        <v/>
      </c>
      <c r="N915" s="28">
        <f>AND(NOW()&gt;=tbl_MTG_Set[[#This Row],[Buy Window Start]], NOW()&lt;=tbl_MTG_Set[[#This Row],[Buy Window End]])</f>
        <v/>
      </c>
      <c r="O915" s="19">
        <f>_xlfn.xlookup(tbl_MTG_Set[[#This Row],[Type Name]], tbl_MTG_Set_Type[Set Type], tbl_MTG_Set_Type[Heavy Printing Window Month Start], "(Set Type not found)", 0, 1)</f>
        <v/>
      </c>
      <c r="P915" s="28">
        <f>tbl_MTG_Set[[#This Row],[Released On]]+tbl_MTG_Set[[#This Row],[Heavy Printing Window Month Start]]*365.25/12</f>
        <v/>
      </c>
      <c r="Q915" s="19">
        <f>_xlfn.xlookup(tbl_MTG_Set[[#This Row],[Type Name]], tbl_MTG_Set_Type[Set Type], tbl_MTG_Set_Type[Heavy Printing Window Month End], "(Set Type not found)", 0, 1)</f>
        <v/>
      </c>
      <c r="R915" s="28">
        <f>tbl_MTG_Set[[#This Row],[Released On]]+tbl_MTG_Set[[#This Row],[Heavy Printing Window Month End]]*365.25/12</f>
        <v/>
      </c>
      <c r="S915" s="28">
        <f>AND(NOW()&gt;=tbl_MTG_Set[[#This Row],[Heavy Printing Window Start]], NOW()&lt;=tbl_MTG_Set[[#This Row],[Heavy Printing Window End]])</f>
        <v/>
      </c>
      <c r="T915" s="19">
        <f>_xlfn.xlookup(tbl_MTG_Set[[#This Row],[Type Name]], tbl_MTG_Set_Type[Set Type], tbl_MTG_Set_Type[Sell Window Month Start], "(Set Type not found)", 0, 1)</f>
        <v/>
      </c>
      <c r="U915" s="28">
        <f>tbl_MTG_Set[[#This Row],[Released On]]+tbl_MTG_Set[[#This Row],[Sell Window Month Start]]*365.25/12</f>
        <v/>
      </c>
      <c r="V915" s="19">
        <f>_xlfn.xlookup(tbl_MTG_Set[[#This Row],[Type Name]], tbl_MTG_Set_Type[Set Type], tbl_MTG_Set_Type[Sell Window Month End], "(Set Type not found)", 0, 1)</f>
        <v/>
      </c>
      <c r="W915" s="28">
        <f>tbl_MTG_Set[[#This Row],[Released On]]+tbl_MTG_Set[[#This Row],[Sell Window Month End]]*365.25/12</f>
        <v/>
      </c>
      <c r="X915" s="28">
        <f>AND(NOW()&gt;=tbl_MTG_Set[[#This Row],[Sell Window Start]], NOW()&lt;=tbl_MTG_Set[[#This Row],[Sell Window End]])</f>
        <v/>
      </c>
      <c r="AG915" s="23" t="n"/>
      <c r="AH915" s="23" t="n"/>
      <c r="AJ915" s="23">
        <f t="array" ref="AJ915:AJ915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915" s="23">
        <f t="array" ref="AK915:AK915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915" s="24">
        <f>_xlfn.xlookup(tbl_MTG_Set[[#This Row],[Play Booster Box Product Id]], tbl_Product[Product Id], tbl_Product[Pack Size])</f>
        <v/>
      </c>
      <c r="AM915" s="23">
        <f>(tbl_MTG_Set[[#This Row],[Play Booster Box Cost]]+v_Item_Shipping_Cost_In)/tbl_MTG_Set[[#This Row],[Play Booster Box Size]]</f>
        <v/>
      </c>
      <c r="AN915" s="23" t="n"/>
      <c r="AO915" s="23" t="n"/>
      <c r="AP915" s="23" t="n"/>
      <c r="AQ915" s="23" t="n"/>
      <c r="AT915" s="23">
        <f>tbl_MTG_Set[[#This Row],[Play Booster Sell Price CardMarket]]*tbl_MTG_Set[[#This Row],[Play Booster Expected Market Value]]/tbl_MTG_Set[[#This Row],[Play Boost Sealed Market Value]]</f>
        <v/>
      </c>
    </row>
    <row r="916" ht="15" customHeight="1" s="20">
      <c r="A916" s="19" t="n">
        <v>662</v>
      </c>
      <c r="B916" s="19" t="inlineStr">
        <is>
          <t>Theros Tokens TTHS</t>
        </is>
      </c>
      <c r="C916" s="19" t="n">
        <v>11</v>
      </c>
      <c r="D916" s="28" t="n">
        <v>41544</v>
      </c>
      <c r="E916" s="19" t="inlineStr">
        <is>
          <t>Standard Expansion</t>
        </is>
      </c>
      <c r="F916" s="19" t="inlineStr">
        <is>
          <t>en es fr de it pt ja ko ru 汉语 漢語</t>
        </is>
      </c>
      <c r="G916" s="19" t="n">
        <v>1270</v>
      </c>
      <c r="H916" s="19">
        <f>MONTH(NOW())+12*YEAR(NOW())-MONTH(tbl_MTG_Set[[#This Row],[Released On]])-12*YEAR(tbl_MTG_Set[[#This Row],[Released On]])</f>
        <v/>
      </c>
      <c r="I916" s="19">
        <f>_xlfn.xlookup(tbl_MTG_Set[[#This Row],[Type Name]], tbl_MTG_Set_Type[Set Type], tbl_MTG_Set_Type[Index], "(Set Type not found)")</f>
        <v/>
      </c>
      <c r="J916" s="19">
        <f>_xlfn.xlookup(tbl_MTG_Set[[#This Row],[Type Name]], tbl_MTG_Set_Type[Set Type], tbl_MTG_Set_Type[Buy Window Month Start], "(Set Type not found)")</f>
        <v/>
      </c>
      <c r="K916" s="28">
        <f>tbl_MTG_Set[[#This Row],[Released On]]+tbl_MTG_Set[[#This Row],[Buy Window Month Start]]*365.25/12</f>
        <v/>
      </c>
      <c r="L916" s="19">
        <f>_xlfn.xlookup(tbl_MTG_Set[[#This Row],[Type Name]], tbl_MTG_Set_Type[Set Type], tbl_MTG_Set_Type[Buy Window Month End], "(Set Type not found)", 0, 1)</f>
        <v/>
      </c>
      <c r="M916" s="28">
        <f>tbl_MTG_Set[[#This Row],[Released On]]+tbl_MTG_Set[[#This Row],[Buy Window Month End]]*365.25/12</f>
        <v/>
      </c>
      <c r="N916" s="28">
        <f>AND(NOW()&gt;=tbl_MTG_Set[[#This Row],[Buy Window Start]], NOW()&lt;=tbl_MTG_Set[[#This Row],[Buy Window End]])</f>
        <v/>
      </c>
      <c r="O916" s="19">
        <f>_xlfn.xlookup(tbl_MTG_Set[[#This Row],[Type Name]], tbl_MTG_Set_Type[Set Type], tbl_MTG_Set_Type[Heavy Printing Window Month Start], "(Set Type not found)", 0, 1)</f>
        <v/>
      </c>
      <c r="P916" s="28">
        <f>tbl_MTG_Set[[#This Row],[Released On]]+tbl_MTG_Set[[#This Row],[Heavy Printing Window Month Start]]*365.25/12</f>
        <v/>
      </c>
      <c r="Q916" s="19">
        <f>_xlfn.xlookup(tbl_MTG_Set[[#This Row],[Type Name]], tbl_MTG_Set_Type[Set Type], tbl_MTG_Set_Type[Heavy Printing Window Month End], "(Set Type not found)", 0, 1)</f>
        <v/>
      </c>
      <c r="R916" s="28">
        <f>tbl_MTG_Set[[#This Row],[Released On]]+tbl_MTG_Set[[#This Row],[Heavy Printing Window Month End]]*365.25/12</f>
        <v/>
      </c>
      <c r="S916" s="28">
        <f>AND(NOW()&gt;=tbl_MTG_Set[[#This Row],[Heavy Printing Window Start]], NOW()&lt;=tbl_MTG_Set[[#This Row],[Heavy Printing Window End]])</f>
        <v/>
      </c>
      <c r="T916" s="19">
        <f>_xlfn.xlookup(tbl_MTG_Set[[#This Row],[Type Name]], tbl_MTG_Set_Type[Set Type], tbl_MTG_Set_Type[Sell Window Month Start], "(Set Type not found)", 0, 1)</f>
        <v/>
      </c>
      <c r="U916" s="28">
        <f>tbl_MTG_Set[[#This Row],[Released On]]+tbl_MTG_Set[[#This Row],[Sell Window Month Start]]*365.25/12</f>
        <v/>
      </c>
      <c r="V916" s="19">
        <f>_xlfn.xlookup(tbl_MTG_Set[[#This Row],[Type Name]], tbl_MTG_Set_Type[Set Type], tbl_MTG_Set_Type[Sell Window Month End], "(Set Type not found)", 0, 1)</f>
        <v/>
      </c>
      <c r="W916" s="28">
        <f>tbl_MTG_Set[[#This Row],[Released On]]+tbl_MTG_Set[[#This Row],[Sell Window Month End]]*365.25/12</f>
        <v/>
      </c>
      <c r="X916" s="28">
        <f>AND(NOW()&gt;=tbl_MTG_Set[[#This Row],[Sell Window Start]], NOW()&lt;=tbl_MTG_Set[[#This Row],[Sell Window End]])</f>
        <v/>
      </c>
      <c r="AG916" s="23" t="n"/>
      <c r="AH916" s="23" t="n"/>
      <c r="AJ916" s="23">
        <f t="array" ref="AJ916:AJ916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916" s="23">
        <f t="array" ref="AK916:AK916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916" s="24">
        <f>_xlfn.xlookup(tbl_MTG_Set[[#This Row],[Play Booster Box Product Id]], tbl_Product[Product Id], tbl_Product[Pack Size])</f>
        <v/>
      </c>
      <c r="AM916" s="23">
        <f>(tbl_MTG_Set[[#This Row],[Play Booster Box Cost]]+v_Item_Shipping_Cost_In)/tbl_MTG_Set[[#This Row],[Play Booster Box Size]]</f>
        <v/>
      </c>
      <c r="AN916" s="23" t="n"/>
      <c r="AO916" s="23" t="n"/>
      <c r="AP916" s="23" t="n"/>
      <c r="AQ916" s="23" t="n"/>
      <c r="AT916" s="23">
        <f>tbl_MTG_Set[[#This Row],[Play Booster Sell Price CardMarket]]*tbl_MTG_Set[[#This Row],[Play Booster Expected Market Value]]/tbl_MTG_Set[[#This Row],[Play Boost Sealed Market Value]]</f>
        <v/>
      </c>
    </row>
    <row r="917" ht="15" customHeight="1" s="20">
      <c r="A917" s="19" t="n">
        <v>247</v>
      </c>
      <c r="B917" s="19" t="inlineStr">
        <is>
          <t>Dominaria United DMU</t>
        </is>
      </c>
      <c r="C917" s="19" t="n">
        <v>453</v>
      </c>
      <c r="D917" s="28" t="n">
        <v>44813</v>
      </c>
      <c r="E917" s="19" t="inlineStr">
        <is>
          <t>Standard Expansion</t>
        </is>
      </c>
      <c r="F917" s="19" t="inlineStr">
        <is>
          <t>en es fr de it pt ja ko ru 汉语 漢語</t>
        </is>
      </c>
      <c r="G917" s="19" t="n">
        <v>440</v>
      </c>
      <c r="H917" s="19">
        <f>MONTH(NOW())+12*YEAR(NOW())-MONTH(tbl_MTG_Set[[#This Row],[Released On]])-12*YEAR(tbl_MTG_Set[[#This Row],[Released On]])</f>
        <v/>
      </c>
      <c r="I917" s="19">
        <f>_xlfn.xlookup(tbl_MTG_Set[[#This Row],[Type Name]], tbl_MTG_Set_Type[Set Type], tbl_MTG_Set_Type[Index], "(Set Type not found)")</f>
        <v/>
      </c>
      <c r="J917" s="19">
        <f>_xlfn.xlookup(tbl_MTG_Set[[#This Row],[Type Name]], tbl_MTG_Set_Type[Set Type], tbl_MTG_Set_Type[Buy Window Month Start], "(Set Type not found)")</f>
        <v/>
      </c>
      <c r="K917" s="28">
        <f>tbl_MTG_Set[[#This Row],[Released On]]+tbl_MTG_Set[[#This Row],[Buy Window Month Start]]*365.25/12</f>
        <v/>
      </c>
      <c r="L917" s="19">
        <f>_xlfn.xlookup(tbl_MTG_Set[[#This Row],[Type Name]], tbl_MTG_Set_Type[Set Type], tbl_MTG_Set_Type[Buy Window Month End], "(Set Type not found)", 0, 1)</f>
        <v/>
      </c>
      <c r="M917" s="28">
        <f>tbl_MTG_Set[[#This Row],[Released On]]+tbl_MTG_Set[[#This Row],[Buy Window Month End]]*365.25/12</f>
        <v/>
      </c>
      <c r="N917" s="28">
        <f>AND(NOW()&gt;=tbl_MTG_Set[[#This Row],[Buy Window Start]], NOW()&lt;=tbl_MTG_Set[[#This Row],[Buy Window End]])</f>
        <v/>
      </c>
      <c r="O917" s="19">
        <f>_xlfn.xlookup(tbl_MTG_Set[[#This Row],[Type Name]], tbl_MTG_Set_Type[Set Type], tbl_MTG_Set_Type[Heavy Printing Window Month Start], "(Set Type not found)", 0, 1)</f>
        <v/>
      </c>
      <c r="P917" s="28">
        <f>tbl_MTG_Set[[#This Row],[Released On]]+tbl_MTG_Set[[#This Row],[Heavy Printing Window Month Start]]*365.25/12</f>
        <v/>
      </c>
      <c r="Q917" s="19">
        <f>_xlfn.xlookup(tbl_MTG_Set[[#This Row],[Type Name]], tbl_MTG_Set_Type[Set Type], tbl_MTG_Set_Type[Heavy Printing Window Month End], "(Set Type not found)", 0, 1)</f>
        <v/>
      </c>
      <c r="R917" s="28">
        <f>tbl_MTG_Set[[#This Row],[Released On]]+tbl_MTG_Set[[#This Row],[Heavy Printing Window Month End]]*365.25/12</f>
        <v/>
      </c>
      <c r="S917" s="28">
        <f>AND(NOW()&gt;=tbl_MTG_Set[[#This Row],[Heavy Printing Window Start]], NOW()&lt;=tbl_MTG_Set[[#This Row],[Heavy Printing Window End]])</f>
        <v/>
      </c>
      <c r="T917" s="19">
        <f>_xlfn.xlookup(tbl_MTG_Set[[#This Row],[Type Name]], tbl_MTG_Set_Type[Set Type], tbl_MTG_Set_Type[Sell Window Month Start], "(Set Type not found)", 0, 1)</f>
        <v/>
      </c>
      <c r="U917" s="28">
        <f>tbl_MTG_Set[[#This Row],[Released On]]+tbl_MTG_Set[[#This Row],[Sell Window Month Start]]*365.25/12</f>
        <v/>
      </c>
      <c r="V917" s="19">
        <f>_xlfn.xlookup(tbl_MTG_Set[[#This Row],[Type Name]], tbl_MTG_Set_Type[Set Type], tbl_MTG_Set_Type[Sell Window Month End], "(Set Type not found)", 0, 1)</f>
        <v/>
      </c>
      <c r="W917" s="28">
        <f>tbl_MTG_Set[[#This Row],[Released On]]+tbl_MTG_Set[[#This Row],[Sell Window Month End]]*365.25/12</f>
        <v/>
      </c>
      <c r="X917" s="28">
        <f>AND(NOW()&gt;=tbl_MTG_Set[[#This Row],[Sell Window Start]], NOW()&lt;=tbl_MTG_Set[[#This Row],[Sell Window End]])</f>
        <v/>
      </c>
      <c r="Y917" s="23" t="n">
        <v>150</v>
      </c>
      <c r="Z917" s="23" t="n">
        <v>115</v>
      </c>
      <c r="AD917" s="23">
        <f>(Y917+96/20)/30</f>
        <v/>
      </c>
      <c r="AE917" s="23">
        <f>(Z917+96/20)/30</f>
        <v/>
      </c>
      <c r="AG917" s="23" t="n"/>
      <c r="AH917" s="23" t="n"/>
      <c r="AI917" s="24" t="n">
        <v>76</v>
      </c>
      <c r="AJ917" s="23">
        <f t="array" ref="AJ917:AJ917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917" s="23">
        <f t="array" ref="AK917:AK917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917" s="24">
        <f>_xlfn.xlookup(tbl_MTG_Set[[#This Row],[Play Booster Box Product Id]], tbl_Product[Product Id], tbl_Product[Pack Size])</f>
        <v/>
      </c>
      <c r="AM917" s="23">
        <f>(tbl_MTG_Set[[#This Row],[Play Booster Box Cost]]+v_Item_Shipping_Cost_In)/tbl_MTG_Set[[#This Row],[Play Booster Box Size]]</f>
        <v/>
      </c>
      <c r="AN917" s="23" t="n">
        <v>4</v>
      </c>
      <c r="AO917" s="23" t="n">
        <v>4</v>
      </c>
      <c r="AP917" s="23">
        <f>IF(ISERROR(tbl_MTG_Set[[#This Row],[Play Booster Sell Price CardMarket]]-tbl_MTG_Set[[#This Row],[Play Booster Cost]]-v_Item_Shipping_Cost_Out), -999, tbl_MTG_Set[[#This Row],[Play Booster Sell Price CardMarket]]-tbl_MTG_Set[[#This Row],[Play Booster Cost]]-v_Item_Shipping_Cost_Out)</f>
        <v/>
      </c>
      <c r="AQ917" s="23" t="n"/>
      <c r="AT917" s="23">
        <f>tbl_MTG_Set[[#This Row],[Play Booster Sell Price CardMarket]]*tbl_MTG_Set[[#This Row],[Play Booster Expected Market Value]]/tbl_MTG_Set[[#This Row],[Play Boost Sealed Market Value]]</f>
        <v/>
      </c>
    </row>
    <row r="918" ht="15" customHeight="1" s="20">
      <c r="A918" s="19" t="n">
        <v>424</v>
      </c>
      <c r="B918" s="19" t="inlineStr">
        <is>
          <t>Throne of Eldraine Promos PELD</t>
        </is>
      </c>
      <c r="C918" s="19" t="n">
        <v>138</v>
      </c>
      <c r="D918" s="28" t="n">
        <v>43742</v>
      </c>
      <c r="E918" s="19" t="inlineStr">
        <is>
          <t>Standard Expansion</t>
        </is>
      </c>
      <c r="F918" s="19" t="inlineStr">
        <is>
          <t>en es fr de it pt ja ko ru 汉语 漢語</t>
        </is>
      </c>
      <c r="G918" s="19" t="n">
        <v>794</v>
      </c>
      <c r="H918" s="19">
        <f>MONTH(NOW())+12*YEAR(NOW())-MONTH(tbl_MTG_Set[[#This Row],[Released On]])-12*YEAR(tbl_MTG_Set[[#This Row],[Released On]])</f>
        <v/>
      </c>
      <c r="I918" s="19">
        <f>_xlfn.xlookup(tbl_MTG_Set[[#This Row],[Type Name]], tbl_MTG_Set_Type[Set Type], tbl_MTG_Set_Type[Index], "(Set Type not found)")</f>
        <v/>
      </c>
      <c r="J918" s="19">
        <f>_xlfn.xlookup(tbl_MTG_Set[[#This Row],[Type Name]], tbl_MTG_Set_Type[Set Type], tbl_MTG_Set_Type[Buy Window Month Start], "(Set Type not found)")</f>
        <v/>
      </c>
      <c r="K918" s="28">
        <f>tbl_MTG_Set[[#This Row],[Released On]]+tbl_MTG_Set[[#This Row],[Buy Window Month Start]]*365.25/12</f>
        <v/>
      </c>
      <c r="L918" s="19">
        <f>_xlfn.xlookup(tbl_MTG_Set[[#This Row],[Type Name]], tbl_MTG_Set_Type[Set Type], tbl_MTG_Set_Type[Buy Window Month End], "(Set Type not found)", 0, 1)</f>
        <v/>
      </c>
      <c r="M918" s="28">
        <f>tbl_MTG_Set[[#This Row],[Released On]]+tbl_MTG_Set[[#This Row],[Buy Window Month End]]*365.25/12</f>
        <v/>
      </c>
      <c r="N918" s="28">
        <f>AND(NOW()&gt;=tbl_MTG_Set[[#This Row],[Buy Window Start]], NOW()&lt;=tbl_MTG_Set[[#This Row],[Buy Window End]])</f>
        <v/>
      </c>
      <c r="O918" s="19">
        <f>_xlfn.xlookup(tbl_MTG_Set[[#This Row],[Type Name]], tbl_MTG_Set_Type[Set Type], tbl_MTG_Set_Type[Heavy Printing Window Month Start], "(Set Type not found)", 0, 1)</f>
        <v/>
      </c>
      <c r="P918" s="28">
        <f>tbl_MTG_Set[[#This Row],[Released On]]+tbl_MTG_Set[[#This Row],[Heavy Printing Window Month Start]]*365.25/12</f>
        <v/>
      </c>
      <c r="Q918" s="19">
        <f>_xlfn.xlookup(tbl_MTG_Set[[#This Row],[Type Name]], tbl_MTG_Set_Type[Set Type], tbl_MTG_Set_Type[Heavy Printing Window Month End], "(Set Type not found)", 0, 1)</f>
        <v/>
      </c>
      <c r="R918" s="28">
        <f>tbl_MTG_Set[[#This Row],[Released On]]+tbl_MTG_Set[[#This Row],[Heavy Printing Window Month End]]*365.25/12</f>
        <v/>
      </c>
      <c r="S918" s="28">
        <f>AND(NOW()&gt;=tbl_MTG_Set[[#This Row],[Heavy Printing Window Start]], NOW()&lt;=tbl_MTG_Set[[#This Row],[Heavy Printing Window End]])</f>
        <v/>
      </c>
      <c r="T918" s="19">
        <f>_xlfn.xlookup(tbl_MTG_Set[[#This Row],[Type Name]], tbl_MTG_Set_Type[Set Type], tbl_MTG_Set_Type[Sell Window Month Start], "(Set Type not found)", 0, 1)</f>
        <v/>
      </c>
      <c r="U918" s="28">
        <f>tbl_MTG_Set[[#This Row],[Released On]]+tbl_MTG_Set[[#This Row],[Sell Window Month Start]]*365.25/12</f>
        <v/>
      </c>
      <c r="V918" s="19">
        <f>_xlfn.xlookup(tbl_MTG_Set[[#This Row],[Type Name]], tbl_MTG_Set_Type[Set Type], tbl_MTG_Set_Type[Sell Window Month End], "(Set Type not found)", 0, 1)</f>
        <v/>
      </c>
      <c r="W918" s="28">
        <f>tbl_MTG_Set[[#This Row],[Released On]]+tbl_MTG_Set[[#This Row],[Sell Window Month End]]*365.25/12</f>
        <v/>
      </c>
      <c r="X918" s="28">
        <f>AND(NOW()&gt;=tbl_MTG_Set[[#This Row],[Sell Window Start]], NOW()&lt;=tbl_MTG_Set[[#This Row],[Sell Window End]])</f>
        <v/>
      </c>
      <c r="AG918" s="23" t="n"/>
      <c r="AH918" s="23" t="n"/>
      <c r="AJ918" s="23">
        <f t="array" ref="AJ918:AJ918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918" s="23">
        <f t="array" ref="AK918:AK918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918" s="24">
        <f>_xlfn.xlookup(tbl_MTG_Set[[#This Row],[Play Booster Box Product Id]], tbl_Product[Product Id], tbl_Product[Pack Size])</f>
        <v/>
      </c>
      <c r="AM918" s="23">
        <f>(tbl_MTG_Set[[#This Row],[Play Booster Box Cost]]+v_Item_Shipping_Cost_In)/tbl_MTG_Set[[#This Row],[Play Booster Box Size]]</f>
        <v/>
      </c>
      <c r="AN918" s="23" t="n"/>
      <c r="AO918" s="23" t="n"/>
      <c r="AP918" s="23" t="n"/>
      <c r="AQ918" s="23" t="n"/>
      <c r="AT918" s="23">
        <f>tbl_MTG_Set[[#This Row],[Play Booster Sell Price CardMarket]]*tbl_MTG_Set[[#This Row],[Play Booster Expected Market Value]]/tbl_MTG_Set[[#This Row],[Play Boost Sealed Market Value]]</f>
        <v/>
      </c>
    </row>
    <row r="919" ht="15" customHeight="1" s="20">
      <c r="A919" s="19" t="n">
        <v>425</v>
      </c>
      <c r="B919" s="19" t="inlineStr">
        <is>
          <t>Throne of Eldraine Tokens TELD</t>
        </is>
      </c>
      <c r="C919" s="19" t="n">
        <v>20</v>
      </c>
      <c r="D919" s="28" t="n">
        <v>43742</v>
      </c>
      <c r="E919" s="19" t="inlineStr">
        <is>
          <t>Standard Expansion</t>
        </is>
      </c>
      <c r="F919" s="19" t="inlineStr">
        <is>
          <t>en es fr de it pt ja ko ru 汉语 漢語</t>
        </is>
      </c>
      <c r="G919" s="19" t="n">
        <v>796</v>
      </c>
      <c r="H919" s="19">
        <f>MONTH(NOW())+12*YEAR(NOW())-MONTH(tbl_MTG_Set[[#This Row],[Released On]])-12*YEAR(tbl_MTG_Set[[#This Row],[Released On]])</f>
        <v/>
      </c>
      <c r="I919" s="19">
        <f>_xlfn.xlookup(tbl_MTG_Set[[#This Row],[Type Name]], tbl_MTG_Set_Type[Set Type], tbl_MTG_Set_Type[Index], "(Set Type not found)")</f>
        <v/>
      </c>
      <c r="J919" s="19">
        <f>_xlfn.xlookup(tbl_MTG_Set[[#This Row],[Type Name]], tbl_MTG_Set_Type[Set Type], tbl_MTG_Set_Type[Buy Window Month Start], "(Set Type not found)")</f>
        <v/>
      </c>
      <c r="K919" s="28">
        <f>tbl_MTG_Set[[#This Row],[Released On]]+tbl_MTG_Set[[#This Row],[Buy Window Month Start]]*365.25/12</f>
        <v/>
      </c>
      <c r="L919" s="19">
        <f>_xlfn.xlookup(tbl_MTG_Set[[#This Row],[Type Name]], tbl_MTG_Set_Type[Set Type], tbl_MTG_Set_Type[Buy Window Month End], "(Set Type not found)", 0, 1)</f>
        <v/>
      </c>
      <c r="M919" s="28">
        <f>tbl_MTG_Set[[#This Row],[Released On]]+tbl_MTG_Set[[#This Row],[Buy Window Month End]]*365.25/12</f>
        <v/>
      </c>
      <c r="N919" s="28">
        <f>AND(NOW()&gt;=tbl_MTG_Set[[#This Row],[Buy Window Start]], NOW()&lt;=tbl_MTG_Set[[#This Row],[Buy Window End]])</f>
        <v/>
      </c>
      <c r="O919" s="19">
        <f>_xlfn.xlookup(tbl_MTG_Set[[#This Row],[Type Name]], tbl_MTG_Set_Type[Set Type], tbl_MTG_Set_Type[Heavy Printing Window Month Start], "(Set Type not found)", 0, 1)</f>
        <v/>
      </c>
      <c r="P919" s="28">
        <f>tbl_MTG_Set[[#This Row],[Released On]]+tbl_MTG_Set[[#This Row],[Heavy Printing Window Month Start]]*365.25/12</f>
        <v/>
      </c>
      <c r="Q919" s="19">
        <f>_xlfn.xlookup(tbl_MTG_Set[[#This Row],[Type Name]], tbl_MTG_Set_Type[Set Type], tbl_MTG_Set_Type[Heavy Printing Window Month End], "(Set Type not found)", 0, 1)</f>
        <v/>
      </c>
      <c r="R919" s="28">
        <f>tbl_MTG_Set[[#This Row],[Released On]]+tbl_MTG_Set[[#This Row],[Heavy Printing Window Month End]]*365.25/12</f>
        <v/>
      </c>
      <c r="S919" s="28">
        <f>AND(NOW()&gt;=tbl_MTG_Set[[#This Row],[Heavy Printing Window Start]], NOW()&lt;=tbl_MTG_Set[[#This Row],[Heavy Printing Window End]])</f>
        <v/>
      </c>
      <c r="T919" s="19">
        <f>_xlfn.xlookup(tbl_MTG_Set[[#This Row],[Type Name]], tbl_MTG_Set_Type[Set Type], tbl_MTG_Set_Type[Sell Window Month Start], "(Set Type not found)", 0, 1)</f>
        <v/>
      </c>
      <c r="U919" s="28">
        <f>tbl_MTG_Set[[#This Row],[Released On]]+tbl_MTG_Set[[#This Row],[Sell Window Month Start]]*365.25/12</f>
        <v/>
      </c>
      <c r="V919" s="19">
        <f>_xlfn.xlookup(tbl_MTG_Set[[#This Row],[Type Name]], tbl_MTG_Set_Type[Set Type], tbl_MTG_Set_Type[Sell Window Month End], "(Set Type not found)", 0, 1)</f>
        <v/>
      </c>
      <c r="W919" s="28">
        <f>tbl_MTG_Set[[#This Row],[Released On]]+tbl_MTG_Set[[#This Row],[Sell Window Month End]]*365.25/12</f>
        <v/>
      </c>
      <c r="X919" s="28">
        <f>AND(NOW()&gt;=tbl_MTG_Set[[#This Row],[Sell Window Start]], NOW()&lt;=tbl_MTG_Set[[#This Row],[Sell Window End]])</f>
        <v/>
      </c>
      <c r="AG919" s="23" t="n"/>
      <c r="AH919" s="23" t="n"/>
      <c r="AJ919" s="23">
        <f t="array" ref="AJ919:AJ919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919" s="23">
        <f t="array" ref="AK919:AK919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919" s="24">
        <f>_xlfn.xlookup(tbl_MTG_Set[[#This Row],[Play Booster Box Product Id]], tbl_Product[Product Id], tbl_Product[Pack Size])</f>
        <v/>
      </c>
      <c r="AM919" s="23">
        <f>(tbl_MTG_Set[[#This Row],[Play Booster Box Cost]]+v_Item_Shipping_Cost_In)/tbl_MTG_Set[[#This Row],[Play Booster Box Size]]</f>
        <v/>
      </c>
      <c r="AN919" s="23" t="n"/>
      <c r="AO919" s="23" t="n"/>
      <c r="AP919" s="23" t="n"/>
      <c r="AQ919" s="23" t="n"/>
      <c r="AT919" s="23">
        <f>tbl_MTG_Set[[#This Row],[Play Booster Sell Price CardMarket]]*tbl_MTG_Set[[#This Row],[Play Booster Expected Market Value]]/tbl_MTG_Set[[#This Row],[Play Boost Sealed Market Value]]</f>
        <v/>
      </c>
    </row>
    <row r="920" ht="15" customHeight="1" s="20">
      <c r="A920" s="19" t="n">
        <v>18</v>
      </c>
      <c r="B920" s="19" t="inlineStr">
        <is>
          <t>Through the Omenpaths Bonus Sheet OMB</t>
        </is>
      </c>
      <c r="C920" s="19" t="n">
        <v>40</v>
      </c>
      <c r="D920" s="28" t="n">
        <v>45923</v>
      </c>
      <c r="F920" s="19" t="inlineStr">
        <is>
          <t>en es fr de it pt ja ko ru 汉语 漢語</t>
        </is>
      </c>
      <c r="G920" s="19" t="n">
        <v>19</v>
      </c>
      <c r="H920" s="19">
        <f>MONTH(NOW())+12*YEAR(NOW())-MONTH(tbl_MTG_Set[[#This Row],[Released On]])-12*YEAR(tbl_MTG_Set[[#This Row],[Released On]])</f>
        <v/>
      </c>
      <c r="I920" s="19">
        <f>_xlfn.xlookup(tbl_MTG_Set[[#This Row],[Type Name]], tbl_MTG_Set_Type[Set Type], tbl_MTG_Set_Type[Index], "(Set Type not found)")</f>
        <v/>
      </c>
      <c r="J920" s="19">
        <f>_xlfn.xlookup(tbl_MTG_Set[[#This Row],[Type Name]], tbl_MTG_Set_Type[Set Type], tbl_MTG_Set_Type[Buy Window Month Start], "(Set Type not found)")</f>
        <v/>
      </c>
      <c r="K920" s="28">
        <f>tbl_MTG_Set[[#This Row],[Released On]]+tbl_MTG_Set[[#This Row],[Buy Window Month Start]]*365.25/12</f>
        <v/>
      </c>
      <c r="L920" s="19">
        <f>_xlfn.xlookup(tbl_MTG_Set[[#This Row],[Type Name]], tbl_MTG_Set_Type[Set Type], tbl_MTG_Set_Type[Buy Window Month End], "(Set Type not found)", 0, 1)</f>
        <v/>
      </c>
      <c r="M920" s="28">
        <f>tbl_MTG_Set[[#This Row],[Released On]]+tbl_MTG_Set[[#This Row],[Buy Window Month End]]*365.25/12</f>
        <v/>
      </c>
      <c r="N920" s="28">
        <f>AND(NOW()&gt;=tbl_MTG_Set[[#This Row],[Buy Window Start]], NOW()&lt;=tbl_MTG_Set[[#This Row],[Buy Window End]])</f>
        <v/>
      </c>
      <c r="O920" s="19">
        <f>_xlfn.xlookup(tbl_MTG_Set[[#This Row],[Type Name]], tbl_MTG_Set_Type[Set Type], tbl_MTG_Set_Type[Heavy Printing Window Month Start], "(Set Type not found)", 0, 1)</f>
        <v/>
      </c>
      <c r="P920" s="28">
        <f>tbl_MTG_Set[[#This Row],[Released On]]+tbl_MTG_Set[[#This Row],[Heavy Printing Window Month Start]]*365.25/12</f>
        <v/>
      </c>
      <c r="Q920" s="19">
        <f>_xlfn.xlookup(tbl_MTG_Set[[#This Row],[Type Name]], tbl_MTG_Set_Type[Set Type], tbl_MTG_Set_Type[Heavy Printing Window Month End], "(Set Type not found)", 0, 1)</f>
        <v/>
      </c>
      <c r="R920" s="28">
        <f>tbl_MTG_Set[[#This Row],[Released On]]+tbl_MTG_Set[[#This Row],[Heavy Printing Window Month End]]*365.25/12</f>
        <v/>
      </c>
      <c r="S920" s="28">
        <f>AND(NOW()&gt;=tbl_MTG_Set[[#This Row],[Heavy Printing Window Start]], NOW()&lt;=tbl_MTG_Set[[#This Row],[Heavy Printing Window End]])</f>
        <v/>
      </c>
      <c r="T920" s="19">
        <f>_xlfn.xlookup(tbl_MTG_Set[[#This Row],[Type Name]], tbl_MTG_Set_Type[Set Type], tbl_MTG_Set_Type[Sell Window Month Start], "(Set Type not found)", 0, 1)</f>
        <v/>
      </c>
      <c r="U920" s="28">
        <f>tbl_MTG_Set[[#This Row],[Released On]]+tbl_MTG_Set[[#This Row],[Sell Window Month Start]]*365.25/12</f>
        <v/>
      </c>
      <c r="V920" s="19">
        <f>_xlfn.xlookup(tbl_MTG_Set[[#This Row],[Type Name]], tbl_MTG_Set_Type[Set Type], tbl_MTG_Set_Type[Sell Window Month End], "(Set Type not found)", 0, 1)</f>
        <v/>
      </c>
      <c r="W920" s="28">
        <f>tbl_MTG_Set[[#This Row],[Released On]]+tbl_MTG_Set[[#This Row],[Sell Window Month End]]*365.25/12</f>
        <v/>
      </c>
      <c r="X920" s="28">
        <f>AND(NOW()&gt;=tbl_MTG_Set[[#This Row],[Sell Window Start]], NOW()&lt;=tbl_MTG_Set[[#This Row],[Sell Window End]])</f>
        <v/>
      </c>
      <c r="AG920" s="23" t="n"/>
      <c r="AH920" s="23" t="n"/>
      <c r="AJ920" s="23">
        <f t="array" ref="AJ920:AJ920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920" s="23">
        <f t="array" ref="AK920:AK920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920" s="24">
        <f>_xlfn.xlookup(tbl_MTG_Set[[#This Row],[Play Booster Box Product Id]], tbl_Product[Product Id], tbl_Product[Pack Size])</f>
        <v/>
      </c>
      <c r="AM920" s="23">
        <f>(tbl_MTG_Set[[#This Row],[Play Booster Box Cost]]+v_Item_Shipping_Cost_In)/tbl_MTG_Set[[#This Row],[Play Booster Box Size]]</f>
        <v/>
      </c>
      <c r="AN920" s="23" t="n"/>
      <c r="AO920" s="23" t="n"/>
      <c r="AP920" s="23" t="n"/>
      <c r="AQ920" s="23" t="n"/>
      <c r="AT920" s="23">
        <f>tbl_MTG_Set[[#This Row],[Play Booster Sell Price CardMarket]]*tbl_MTG_Set[[#This Row],[Play Booster Expected Market Value]]/tbl_MTG_Set[[#This Row],[Play Boost Sealed Market Value]]</f>
        <v/>
      </c>
    </row>
    <row r="921" ht="15" customHeight="1" s="20">
      <c r="A921" s="19" t="n">
        <v>24</v>
      </c>
      <c r="B921" s="19" t="inlineStr">
        <is>
          <t>Through the Omenpaths OM1</t>
        </is>
      </c>
      <c r="C921" s="19" t="n">
        <v>189</v>
      </c>
      <c r="D921" s="28" t="n">
        <v>45923</v>
      </c>
      <c r="F921" s="19" t="inlineStr">
        <is>
          <t>en es fr de it pt ja ko ru 汉语 漢語</t>
        </is>
      </c>
      <c r="G921" s="19" t="n">
        <v>25</v>
      </c>
      <c r="H921" s="19">
        <f>MONTH(NOW())+12*YEAR(NOW())-MONTH(tbl_MTG_Set[[#This Row],[Released On]])-12*YEAR(tbl_MTG_Set[[#This Row],[Released On]])</f>
        <v/>
      </c>
      <c r="I921" s="19">
        <f>_xlfn.xlookup(tbl_MTG_Set[[#This Row],[Type Name]], tbl_MTG_Set_Type[Set Type], tbl_MTG_Set_Type[Index], "(Set Type not found)")</f>
        <v/>
      </c>
      <c r="J921" s="19">
        <f>_xlfn.xlookup(tbl_MTG_Set[[#This Row],[Type Name]], tbl_MTG_Set_Type[Set Type], tbl_MTG_Set_Type[Buy Window Month Start], "(Set Type not found)")</f>
        <v/>
      </c>
      <c r="K921" s="28">
        <f>tbl_MTG_Set[[#This Row],[Released On]]+tbl_MTG_Set[[#This Row],[Buy Window Month Start]]*365.25/12</f>
        <v/>
      </c>
      <c r="L921" s="19">
        <f>_xlfn.xlookup(tbl_MTG_Set[[#This Row],[Type Name]], tbl_MTG_Set_Type[Set Type], tbl_MTG_Set_Type[Buy Window Month End], "(Set Type not found)", 0, 1)</f>
        <v/>
      </c>
      <c r="M921" s="28">
        <f>tbl_MTG_Set[[#This Row],[Released On]]+tbl_MTG_Set[[#This Row],[Buy Window Month End]]*365.25/12</f>
        <v/>
      </c>
      <c r="N921" s="28">
        <f>AND(NOW()&gt;=tbl_MTG_Set[[#This Row],[Buy Window Start]], NOW()&lt;=tbl_MTG_Set[[#This Row],[Buy Window End]])</f>
        <v/>
      </c>
      <c r="O921" s="19">
        <f>_xlfn.xlookup(tbl_MTG_Set[[#This Row],[Type Name]], tbl_MTG_Set_Type[Set Type], tbl_MTG_Set_Type[Heavy Printing Window Month Start], "(Set Type not found)", 0, 1)</f>
        <v/>
      </c>
      <c r="P921" s="28">
        <f>tbl_MTG_Set[[#This Row],[Released On]]+tbl_MTG_Set[[#This Row],[Heavy Printing Window Month Start]]*365.25/12</f>
        <v/>
      </c>
      <c r="Q921" s="19">
        <f>_xlfn.xlookup(tbl_MTG_Set[[#This Row],[Type Name]], tbl_MTG_Set_Type[Set Type], tbl_MTG_Set_Type[Heavy Printing Window Month End], "(Set Type not found)", 0, 1)</f>
        <v/>
      </c>
      <c r="R921" s="28">
        <f>tbl_MTG_Set[[#This Row],[Released On]]+tbl_MTG_Set[[#This Row],[Heavy Printing Window Month End]]*365.25/12</f>
        <v/>
      </c>
      <c r="S921" s="28">
        <f>AND(NOW()&gt;=tbl_MTG_Set[[#This Row],[Heavy Printing Window Start]], NOW()&lt;=tbl_MTG_Set[[#This Row],[Heavy Printing Window End]])</f>
        <v/>
      </c>
      <c r="T921" s="19">
        <f>_xlfn.xlookup(tbl_MTG_Set[[#This Row],[Type Name]], tbl_MTG_Set_Type[Set Type], tbl_MTG_Set_Type[Sell Window Month Start], "(Set Type not found)", 0, 1)</f>
        <v/>
      </c>
      <c r="U921" s="28">
        <f>tbl_MTG_Set[[#This Row],[Released On]]+tbl_MTG_Set[[#This Row],[Sell Window Month Start]]*365.25/12</f>
        <v/>
      </c>
      <c r="V921" s="19">
        <f>_xlfn.xlookup(tbl_MTG_Set[[#This Row],[Type Name]], tbl_MTG_Set_Type[Set Type], tbl_MTG_Set_Type[Sell Window Month End], "(Set Type not found)", 0, 1)</f>
        <v/>
      </c>
      <c r="W921" s="28">
        <f>tbl_MTG_Set[[#This Row],[Released On]]+tbl_MTG_Set[[#This Row],[Sell Window Month End]]*365.25/12</f>
        <v/>
      </c>
      <c r="X921" s="28">
        <f>AND(NOW()&gt;=tbl_MTG_Set[[#This Row],[Sell Window Start]], NOW()&lt;=tbl_MTG_Set[[#This Row],[Sell Window End]])</f>
        <v/>
      </c>
      <c r="AG921" s="23" t="n"/>
      <c r="AH921" s="23" t="n"/>
      <c r="AJ921" s="23">
        <f t="array" ref="AJ921:AJ921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921" s="23">
        <f t="array" ref="AK921:AK921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921" s="24">
        <f>_xlfn.xlookup(tbl_MTG_Set[[#This Row],[Play Booster Box Product Id]], tbl_Product[Product Id], tbl_Product[Pack Size])</f>
        <v/>
      </c>
      <c r="AM921" s="23">
        <f>(tbl_MTG_Set[[#This Row],[Play Booster Box Cost]]+v_Item_Shipping_Cost_In)/tbl_MTG_Set[[#This Row],[Play Booster Box Size]]</f>
        <v/>
      </c>
      <c r="AN921" s="23" t="n"/>
      <c r="AO921" s="23" t="n"/>
      <c r="AP921" s="23" t="n"/>
      <c r="AQ921" s="23" t="n"/>
      <c r="AT921" s="23">
        <f>tbl_MTG_Set[[#This Row],[Play Booster Sell Price CardMarket]]*tbl_MTG_Set[[#This Row],[Play Booster Expected Market Value]]/tbl_MTG_Set[[#This Row],[Play Boost Sealed Market Value]]</f>
        <v/>
      </c>
    </row>
    <row r="922" ht="15" customHeight="1" s="20">
      <c r="A922" s="19" t="n">
        <v>843</v>
      </c>
      <c r="B922" s="19" t="inlineStr">
        <is>
          <t>Time Spiral Promos PTSP</t>
        </is>
      </c>
      <c r="C922" s="19" t="n">
        <v>3</v>
      </c>
      <c r="D922" s="28" t="n">
        <v>38996</v>
      </c>
      <c r="E922" s="19" t="inlineStr">
        <is>
          <t>Remastered</t>
        </is>
      </c>
      <c r="F922" s="19" t="inlineStr">
        <is>
          <t>en es fr de it pt ja ko ru 汉语 漢語</t>
        </is>
      </c>
      <c r="G922" s="19" t="n">
        <v>1632</v>
      </c>
      <c r="H922" s="19">
        <f>MONTH(NOW())+12*YEAR(NOW())-MONTH(tbl_MTG_Set[[#This Row],[Released On]])-12*YEAR(tbl_MTG_Set[[#This Row],[Released On]])</f>
        <v/>
      </c>
      <c r="I922" s="19">
        <f>_xlfn.xlookup(tbl_MTG_Set[[#This Row],[Type Name]], tbl_MTG_Set_Type[Set Type], tbl_MTG_Set_Type[Index], "(Set Type not found)")</f>
        <v/>
      </c>
      <c r="J922" s="19">
        <f>_xlfn.xlookup(tbl_MTG_Set[[#This Row],[Type Name]], tbl_MTG_Set_Type[Set Type], tbl_MTG_Set_Type[Buy Window Month Start], "(Set Type not found)")</f>
        <v/>
      </c>
      <c r="K922" s="28">
        <f>tbl_MTG_Set[[#This Row],[Released On]]+tbl_MTG_Set[[#This Row],[Buy Window Month Start]]*365.25/12</f>
        <v/>
      </c>
      <c r="L922" s="19">
        <f>_xlfn.xlookup(tbl_MTG_Set[[#This Row],[Type Name]], tbl_MTG_Set_Type[Set Type], tbl_MTG_Set_Type[Buy Window Month End], "(Set Type not found)", 0, 1)</f>
        <v/>
      </c>
      <c r="M922" s="28">
        <f>tbl_MTG_Set[[#This Row],[Released On]]+tbl_MTG_Set[[#This Row],[Buy Window Month End]]*365.25/12</f>
        <v/>
      </c>
      <c r="N922" s="28">
        <f>AND(NOW()&gt;=tbl_MTG_Set[[#This Row],[Buy Window Start]], NOW()&lt;=tbl_MTG_Set[[#This Row],[Buy Window End]])</f>
        <v/>
      </c>
      <c r="O922" s="19">
        <f>_xlfn.xlookup(tbl_MTG_Set[[#This Row],[Type Name]], tbl_MTG_Set_Type[Set Type], tbl_MTG_Set_Type[Heavy Printing Window Month Start], "(Set Type not found)", 0, 1)</f>
        <v/>
      </c>
      <c r="P922" s="28">
        <f>tbl_MTG_Set[[#This Row],[Released On]]+tbl_MTG_Set[[#This Row],[Heavy Printing Window Month Start]]*365.25/12</f>
        <v/>
      </c>
      <c r="Q922" s="19">
        <f>_xlfn.xlookup(tbl_MTG_Set[[#This Row],[Type Name]], tbl_MTG_Set_Type[Set Type], tbl_MTG_Set_Type[Heavy Printing Window Month End], "(Set Type not found)", 0, 1)</f>
        <v/>
      </c>
      <c r="R922" s="28">
        <f>tbl_MTG_Set[[#This Row],[Released On]]+tbl_MTG_Set[[#This Row],[Heavy Printing Window Month End]]*365.25/12</f>
        <v/>
      </c>
      <c r="S922" s="28">
        <f>AND(NOW()&gt;=tbl_MTG_Set[[#This Row],[Heavy Printing Window Start]], NOW()&lt;=tbl_MTG_Set[[#This Row],[Heavy Printing Window End]])</f>
        <v/>
      </c>
      <c r="T922" s="19">
        <f>_xlfn.xlookup(tbl_MTG_Set[[#This Row],[Type Name]], tbl_MTG_Set_Type[Set Type], tbl_MTG_Set_Type[Sell Window Month Start], "(Set Type not found)", 0, 1)</f>
        <v/>
      </c>
      <c r="U922" s="28">
        <f>tbl_MTG_Set[[#This Row],[Released On]]+tbl_MTG_Set[[#This Row],[Sell Window Month Start]]*365.25/12</f>
        <v/>
      </c>
      <c r="V922" s="19">
        <f>_xlfn.xlookup(tbl_MTG_Set[[#This Row],[Type Name]], tbl_MTG_Set_Type[Set Type], tbl_MTG_Set_Type[Sell Window Month End], "(Set Type not found)", 0, 1)</f>
        <v/>
      </c>
      <c r="W922" s="28">
        <f>tbl_MTG_Set[[#This Row],[Released On]]+tbl_MTG_Set[[#This Row],[Sell Window Month End]]*365.25/12</f>
        <v/>
      </c>
      <c r="X922" s="28">
        <f>AND(NOW()&gt;=tbl_MTG_Set[[#This Row],[Sell Window Start]], NOW()&lt;=tbl_MTG_Set[[#This Row],[Sell Window End]])</f>
        <v/>
      </c>
      <c r="AG922" s="23" t="n"/>
      <c r="AH922" s="23" t="n"/>
      <c r="AJ922" s="23">
        <f t="array" ref="AJ922:AJ922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922" s="23">
        <f t="array" ref="AK922:AK922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922" s="24">
        <f>_xlfn.xlookup(tbl_MTG_Set[[#This Row],[Play Booster Box Product Id]], tbl_Product[Product Id], tbl_Product[Pack Size])</f>
        <v/>
      </c>
      <c r="AM922" s="23">
        <f>(tbl_MTG_Set[[#This Row],[Play Booster Box Cost]]+v_Item_Shipping_Cost_In)/tbl_MTG_Set[[#This Row],[Play Booster Box Size]]</f>
        <v/>
      </c>
      <c r="AN922" s="23" t="n"/>
      <c r="AO922" s="23" t="n"/>
      <c r="AP922" s="23" t="n"/>
      <c r="AQ922" s="23" t="n"/>
      <c r="AT922" s="23">
        <f>tbl_MTG_Set[[#This Row],[Play Booster Sell Price CardMarket]]*tbl_MTG_Set[[#This Row],[Play Booster Expected Market Value]]/tbl_MTG_Set[[#This Row],[Play Boost Sealed Market Value]]</f>
        <v/>
      </c>
    </row>
    <row r="923" ht="15" customHeight="1" s="20">
      <c r="A923" s="19" t="n">
        <v>352</v>
      </c>
      <c r="B923" s="19" t="inlineStr">
        <is>
          <t>Time Spiral Remastered Promos PTSR</t>
        </is>
      </c>
      <c r="C923" s="19" t="n">
        <v>3</v>
      </c>
      <c r="D923" s="28" t="n">
        <v>45177</v>
      </c>
      <c r="E923" s="19" t="inlineStr">
        <is>
          <t>Remastered</t>
        </is>
      </c>
      <c r="F923" s="19" t="inlineStr">
        <is>
          <t>en es fr de it pt ja ko ru 汉语 漢語</t>
        </is>
      </c>
      <c r="G923" s="19" t="n">
        <v>650</v>
      </c>
      <c r="H923" s="19">
        <f>MONTH(NOW())+12*YEAR(NOW())-MONTH(tbl_MTG_Set[[#This Row],[Released On]])-12*YEAR(tbl_MTG_Set[[#This Row],[Released On]])</f>
        <v/>
      </c>
      <c r="I923" s="19">
        <f>_xlfn.xlookup(tbl_MTG_Set[[#This Row],[Type Name]], tbl_MTG_Set_Type[Set Type], tbl_MTG_Set_Type[Index], "(Set Type not found)")</f>
        <v/>
      </c>
      <c r="J923" s="19">
        <f>_xlfn.xlookup(tbl_MTG_Set[[#This Row],[Type Name]], tbl_MTG_Set_Type[Set Type], tbl_MTG_Set_Type[Buy Window Month Start], "(Set Type not found)")</f>
        <v/>
      </c>
      <c r="K923" s="28">
        <f>tbl_MTG_Set[[#This Row],[Released On]]+tbl_MTG_Set[[#This Row],[Buy Window Month Start]]*365.25/12</f>
        <v/>
      </c>
      <c r="L923" s="19">
        <f>_xlfn.xlookup(tbl_MTG_Set[[#This Row],[Type Name]], tbl_MTG_Set_Type[Set Type], tbl_MTG_Set_Type[Buy Window Month End], "(Set Type not found)", 0, 1)</f>
        <v/>
      </c>
      <c r="M923" s="28">
        <f>tbl_MTG_Set[[#This Row],[Released On]]+tbl_MTG_Set[[#This Row],[Buy Window Month End]]*365.25/12</f>
        <v/>
      </c>
      <c r="N923" s="28">
        <f>AND(NOW()&gt;=tbl_MTG_Set[[#This Row],[Buy Window Start]], NOW()&lt;=tbl_MTG_Set[[#This Row],[Buy Window End]])</f>
        <v/>
      </c>
      <c r="O923" s="19">
        <f>_xlfn.xlookup(tbl_MTG_Set[[#This Row],[Type Name]], tbl_MTG_Set_Type[Set Type], tbl_MTG_Set_Type[Heavy Printing Window Month Start], "(Set Type not found)", 0, 1)</f>
        <v/>
      </c>
      <c r="P923" s="28">
        <f>tbl_MTG_Set[[#This Row],[Released On]]+tbl_MTG_Set[[#This Row],[Heavy Printing Window Month Start]]*365.25/12</f>
        <v/>
      </c>
      <c r="Q923" s="19">
        <f>_xlfn.xlookup(tbl_MTG_Set[[#This Row],[Type Name]], tbl_MTG_Set_Type[Set Type], tbl_MTG_Set_Type[Heavy Printing Window Month End], "(Set Type not found)", 0, 1)</f>
        <v/>
      </c>
      <c r="R923" s="28">
        <f>tbl_MTG_Set[[#This Row],[Released On]]+tbl_MTG_Set[[#This Row],[Heavy Printing Window Month End]]*365.25/12</f>
        <v/>
      </c>
      <c r="S923" s="28">
        <f>AND(NOW()&gt;=tbl_MTG_Set[[#This Row],[Heavy Printing Window Start]], NOW()&lt;=tbl_MTG_Set[[#This Row],[Heavy Printing Window End]])</f>
        <v/>
      </c>
      <c r="T923" s="19">
        <f>_xlfn.xlookup(tbl_MTG_Set[[#This Row],[Type Name]], tbl_MTG_Set_Type[Set Type], tbl_MTG_Set_Type[Sell Window Month Start], "(Set Type not found)", 0, 1)</f>
        <v/>
      </c>
      <c r="U923" s="28">
        <f>tbl_MTG_Set[[#This Row],[Released On]]+tbl_MTG_Set[[#This Row],[Sell Window Month Start]]*365.25/12</f>
        <v/>
      </c>
      <c r="V923" s="19">
        <f>_xlfn.xlookup(tbl_MTG_Set[[#This Row],[Type Name]], tbl_MTG_Set_Type[Set Type], tbl_MTG_Set_Type[Sell Window Month End], "(Set Type not found)", 0, 1)</f>
        <v/>
      </c>
      <c r="W923" s="28">
        <f>tbl_MTG_Set[[#This Row],[Released On]]+tbl_MTG_Set[[#This Row],[Sell Window Month End]]*365.25/12</f>
        <v/>
      </c>
      <c r="X923" s="28">
        <f>AND(NOW()&gt;=tbl_MTG_Set[[#This Row],[Sell Window Start]], NOW()&lt;=tbl_MTG_Set[[#This Row],[Sell Window End]])</f>
        <v/>
      </c>
      <c r="AG923" s="23" t="n"/>
      <c r="AH923" s="23" t="n"/>
      <c r="AJ923" s="23">
        <f t="array" ref="AJ923:AJ923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923" s="23">
        <f t="array" ref="AK923:AK923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923" s="24">
        <f>_xlfn.xlookup(tbl_MTG_Set[[#This Row],[Play Booster Box Product Id]], tbl_Product[Product Id], tbl_Product[Pack Size])</f>
        <v/>
      </c>
      <c r="AM923" s="23">
        <f>(tbl_MTG_Set[[#This Row],[Play Booster Box Cost]]+v_Item_Shipping_Cost_In)/tbl_MTG_Set[[#This Row],[Play Booster Box Size]]</f>
        <v/>
      </c>
      <c r="AN923" s="23" t="n"/>
      <c r="AO923" s="23" t="n"/>
      <c r="AP923" s="23" t="n"/>
      <c r="AQ923" s="23" t="n"/>
      <c r="AT923" s="23">
        <f>tbl_MTG_Set[[#This Row],[Play Booster Sell Price CardMarket]]*tbl_MTG_Set[[#This Row],[Play Booster Expected Market Value]]/tbl_MTG_Set[[#This Row],[Play Boost Sealed Market Value]]</f>
        <v/>
      </c>
    </row>
    <row r="924" ht="15" customHeight="1" s="20">
      <c r="A924" s="19" t="n">
        <v>353</v>
      </c>
      <c r="B924" s="19" t="inlineStr">
        <is>
          <t>Time Spiral Remastered Tokens TTSR</t>
        </is>
      </c>
      <c r="C924" s="19" t="n">
        <v>15</v>
      </c>
      <c r="D924" s="28" t="n">
        <v>44274</v>
      </c>
      <c r="E924" s="19" t="inlineStr">
        <is>
          <t>Remastered</t>
        </is>
      </c>
      <c r="F924" s="19" t="inlineStr">
        <is>
          <t>en es fr de it pt ja ko ru 汉语 漢語</t>
        </is>
      </c>
      <c r="G924" s="19" t="n">
        <v>652</v>
      </c>
      <c r="H924" s="19">
        <f>MONTH(NOW())+12*YEAR(NOW())-MONTH(tbl_MTG_Set[[#This Row],[Released On]])-12*YEAR(tbl_MTG_Set[[#This Row],[Released On]])</f>
        <v/>
      </c>
      <c r="I924" s="19">
        <f>_xlfn.xlookup(tbl_MTG_Set[[#This Row],[Type Name]], tbl_MTG_Set_Type[Set Type], tbl_MTG_Set_Type[Index], "(Set Type not found)")</f>
        <v/>
      </c>
      <c r="J924" s="19">
        <f>_xlfn.xlookup(tbl_MTG_Set[[#This Row],[Type Name]], tbl_MTG_Set_Type[Set Type], tbl_MTG_Set_Type[Buy Window Month Start], "(Set Type not found)")</f>
        <v/>
      </c>
      <c r="K924" s="28">
        <f>tbl_MTG_Set[[#This Row],[Released On]]+tbl_MTG_Set[[#This Row],[Buy Window Month Start]]*365.25/12</f>
        <v/>
      </c>
      <c r="L924" s="19">
        <f>_xlfn.xlookup(tbl_MTG_Set[[#This Row],[Type Name]], tbl_MTG_Set_Type[Set Type], tbl_MTG_Set_Type[Buy Window Month End], "(Set Type not found)", 0, 1)</f>
        <v/>
      </c>
      <c r="M924" s="28">
        <f>tbl_MTG_Set[[#This Row],[Released On]]+tbl_MTG_Set[[#This Row],[Buy Window Month End]]*365.25/12</f>
        <v/>
      </c>
      <c r="N924" s="28">
        <f>AND(NOW()&gt;=tbl_MTG_Set[[#This Row],[Buy Window Start]], NOW()&lt;=tbl_MTG_Set[[#This Row],[Buy Window End]])</f>
        <v/>
      </c>
      <c r="O924" s="19">
        <f>_xlfn.xlookup(tbl_MTG_Set[[#This Row],[Type Name]], tbl_MTG_Set_Type[Set Type], tbl_MTG_Set_Type[Heavy Printing Window Month Start], "(Set Type not found)", 0, 1)</f>
        <v/>
      </c>
      <c r="P924" s="28">
        <f>tbl_MTG_Set[[#This Row],[Released On]]+tbl_MTG_Set[[#This Row],[Heavy Printing Window Month Start]]*365.25/12</f>
        <v/>
      </c>
      <c r="Q924" s="19">
        <f>_xlfn.xlookup(tbl_MTG_Set[[#This Row],[Type Name]], tbl_MTG_Set_Type[Set Type], tbl_MTG_Set_Type[Heavy Printing Window Month End], "(Set Type not found)", 0, 1)</f>
        <v/>
      </c>
      <c r="R924" s="28">
        <f>tbl_MTG_Set[[#This Row],[Released On]]+tbl_MTG_Set[[#This Row],[Heavy Printing Window Month End]]*365.25/12</f>
        <v/>
      </c>
      <c r="S924" s="28">
        <f>AND(NOW()&gt;=tbl_MTG_Set[[#This Row],[Heavy Printing Window Start]], NOW()&lt;=tbl_MTG_Set[[#This Row],[Heavy Printing Window End]])</f>
        <v/>
      </c>
      <c r="T924" s="19">
        <f>_xlfn.xlookup(tbl_MTG_Set[[#This Row],[Type Name]], tbl_MTG_Set_Type[Set Type], tbl_MTG_Set_Type[Sell Window Month Start], "(Set Type not found)", 0, 1)</f>
        <v/>
      </c>
      <c r="U924" s="28">
        <f>tbl_MTG_Set[[#This Row],[Released On]]+tbl_MTG_Set[[#This Row],[Sell Window Month Start]]*365.25/12</f>
        <v/>
      </c>
      <c r="V924" s="19">
        <f>_xlfn.xlookup(tbl_MTG_Set[[#This Row],[Type Name]], tbl_MTG_Set_Type[Set Type], tbl_MTG_Set_Type[Sell Window Month End], "(Set Type not found)", 0, 1)</f>
        <v/>
      </c>
      <c r="W924" s="28">
        <f>tbl_MTG_Set[[#This Row],[Released On]]+tbl_MTG_Set[[#This Row],[Sell Window Month End]]*365.25/12</f>
        <v/>
      </c>
      <c r="X924" s="28">
        <f>AND(NOW()&gt;=tbl_MTG_Set[[#This Row],[Sell Window Start]], NOW()&lt;=tbl_MTG_Set[[#This Row],[Sell Window End]])</f>
        <v/>
      </c>
      <c r="AG924" s="23" t="n"/>
      <c r="AH924" s="23" t="n"/>
      <c r="AJ924" s="23">
        <f t="array" ref="AJ924:AJ924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924" s="23">
        <f t="array" ref="AK924:AK924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924" s="24">
        <f>_xlfn.xlookup(tbl_MTG_Set[[#This Row],[Play Booster Box Product Id]], tbl_Product[Product Id], tbl_Product[Pack Size])</f>
        <v/>
      </c>
      <c r="AM924" s="23">
        <f>(tbl_MTG_Set[[#This Row],[Play Booster Box Cost]]+v_Item_Shipping_Cost_In)/tbl_MTG_Set[[#This Row],[Play Booster Box Size]]</f>
        <v/>
      </c>
      <c r="AN924" s="23" t="n"/>
      <c r="AO924" s="23" t="n"/>
      <c r="AP924" s="23" t="n"/>
      <c r="AQ924" s="23" t="n"/>
      <c r="AT924" s="23">
        <f>tbl_MTG_Set[[#This Row],[Play Booster Sell Price CardMarket]]*tbl_MTG_Set[[#This Row],[Play Booster Expected Market Value]]/tbl_MTG_Set[[#This Row],[Play Boost Sealed Market Value]]</f>
        <v/>
      </c>
    </row>
    <row r="925" ht="15" customHeight="1" s="20">
      <c r="A925" s="19" t="n">
        <v>351</v>
      </c>
      <c r="B925" s="19" t="inlineStr">
        <is>
          <t>Time Spiral Remastered TSR</t>
        </is>
      </c>
      <c r="C925" s="19" t="n">
        <v>411</v>
      </c>
      <c r="D925" s="28" t="n">
        <v>44274</v>
      </c>
      <c r="E925" s="19" t="inlineStr">
        <is>
          <t>Remastered</t>
        </is>
      </c>
      <c r="F925" s="19" t="inlineStr">
        <is>
          <t>en es fr de it pt ja ko ru 汉语 漢語</t>
        </is>
      </c>
      <c r="G925" s="19" t="n">
        <v>648</v>
      </c>
      <c r="H925" s="19">
        <f>MONTH(NOW())+12*YEAR(NOW())-MONTH(tbl_MTG_Set[[#This Row],[Released On]])-12*YEAR(tbl_MTG_Set[[#This Row],[Released On]])</f>
        <v/>
      </c>
      <c r="I925" s="19">
        <f>_xlfn.xlookup(tbl_MTG_Set[[#This Row],[Type Name]], tbl_MTG_Set_Type[Set Type], tbl_MTG_Set_Type[Index], "(Set Type not found)")</f>
        <v/>
      </c>
      <c r="J925" s="19">
        <f>_xlfn.xlookup(tbl_MTG_Set[[#This Row],[Type Name]], tbl_MTG_Set_Type[Set Type], tbl_MTG_Set_Type[Buy Window Month Start], "(Set Type not found)")</f>
        <v/>
      </c>
      <c r="K925" s="28">
        <f>tbl_MTG_Set[[#This Row],[Released On]]+tbl_MTG_Set[[#This Row],[Buy Window Month Start]]*365.25/12</f>
        <v/>
      </c>
      <c r="L925" s="19">
        <f>_xlfn.xlookup(tbl_MTG_Set[[#This Row],[Type Name]], tbl_MTG_Set_Type[Set Type], tbl_MTG_Set_Type[Buy Window Month End], "(Set Type not found)", 0, 1)</f>
        <v/>
      </c>
      <c r="M925" s="28">
        <f>tbl_MTG_Set[[#This Row],[Released On]]+tbl_MTG_Set[[#This Row],[Buy Window Month End]]*365.25/12</f>
        <v/>
      </c>
      <c r="N925" s="28">
        <f>AND(NOW()&gt;=tbl_MTG_Set[[#This Row],[Buy Window Start]], NOW()&lt;=tbl_MTG_Set[[#This Row],[Buy Window End]])</f>
        <v/>
      </c>
      <c r="O925" s="19">
        <f>_xlfn.xlookup(tbl_MTG_Set[[#This Row],[Type Name]], tbl_MTG_Set_Type[Set Type], tbl_MTG_Set_Type[Heavy Printing Window Month Start], "(Set Type not found)", 0, 1)</f>
        <v/>
      </c>
      <c r="P925" s="28">
        <f>tbl_MTG_Set[[#This Row],[Released On]]+tbl_MTG_Set[[#This Row],[Heavy Printing Window Month Start]]*365.25/12</f>
        <v/>
      </c>
      <c r="Q925" s="19">
        <f>_xlfn.xlookup(tbl_MTG_Set[[#This Row],[Type Name]], tbl_MTG_Set_Type[Set Type], tbl_MTG_Set_Type[Heavy Printing Window Month End], "(Set Type not found)", 0, 1)</f>
        <v/>
      </c>
      <c r="R925" s="28">
        <f>tbl_MTG_Set[[#This Row],[Released On]]+tbl_MTG_Set[[#This Row],[Heavy Printing Window Month End]]*365.25/12</f>
        <v/>
      </c>
      <c r="S925" s="28">
        <f>AND(NOW()&gt;=tbl_MTG_Set[[#This Row],[Heavy Printing Window Start]], NOW()&lt;=tbl_MTG_Set[[#This Row],[Heavy Printing Window End]])</f>
        <v/>
      </c>
      <c r="T925" s="19">
        <f>_xlfn.xlookup(tbl_MTG_Set[[#This Row],[Type Name]], tbl_MTG_Set_Type[Set Type], tbl_MTG_Set_Type[Sell Window Month Start], "(Set Type not found)", 0, 1)</f>
        <v/>
      </c>
      <c r="U925" s="28">
        <f>tbl_MTG_Set[[#This Row],[Released On]]+tbl_MTG_Set[[#This Row],[Sell Window Month Start]]*365.25/12</f>
        <v/>
      </c>
      <c r="V925" s="19">
        <f>_xlfn.xlookup(tbl_MTG_Set[[#This Row],[Type Name]], tbl_MTG_Set_Type[Set Type], tbl_MTG_Set_Type[Sell Window Month End], "(Set Type not found)", 0, 1)</f>
        <v/>
      </c>
      <c r="W925" s="28">
        <f>tbl_MTG_Set[[#This Row],[Released On]]+tbl_MTG_Set[[#This Row],[Sell Window Month End]]*365.25/12</f>
        <v/>
      </c>
      <c r="X925" s="28">
        <f>AND(NOW()&gt;=tbl_MTG_Set[[#This Row],[Sell Window Start]], NOW()&lt;=tbl_MTG_Set[[#This Row],[Sell Window End]])</f>
        <v/>
      </c>
      <c r="AG925" s="23" t="n"/>
      <c r="AH925" s="23" t="n"/>
      <c r="AJ925" s="23">
        <f t="array" ref="AJ925:AJ925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925" s="23">
        <f t="array" ref="AK925:AK925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925" s="24">
        <f>_xlfn.xlookup(tbl_MTG_Set[[#This Row],[Play Booster Box Product Id]], tbl_Product[Product Id], tbl_Product[Pack Size])</f>
        <v/>
      </c>
      <c r="AM925" s="23">
        <f>(tbl_MTG_Set[[#This Row],[Play Booster Box Cost]]+v_Item_Shipping_Cost_In)/tbl_MTG_Set[[#This Row],[Play Booster Box Size]]</f>
        <v/>
      </c>
      <c r="AN925" s="23" t="n"/>
      <c r="AO925" s="23" t="n"/>
      <c r="AP925" s="23" t="n"/>
      <c r="AQ925" s="23" t="n"/>
      <c r="AT925" s="23">
        <f>tbl_MTG_Set[[#This Row],[Play Booster Sell Price CardMarket]]*tbl_MTG_Set[[#This Row],[Play Booster Expected Market Value]]/tbl_MTG_Set[[#This Row],[Play Boost Sealed Market Value]]</f>
        <v/>
      </c>
    </row>
    <row r="926" ht="15" customHeight="1" s="20">
      <c r="A926" s="19" t="n">
        <v>844</v>
      </c>
      <c r="B926" s="19" t="inlineStr">
        <is>
          <t>Time Spiral Timeshifted TSB</t>
        </is>
      </c>
      <c r="C926" s="19" t="n">
        <v>121</v>
      </c>
      <c r="D926" s="28" t="n">
        <v>38996</v>
      </c>
      <c r="E926" s="19" t="inlineStr">
        <is>
          <t>Remastered</t>
        </is>
      </c>
      <c r="F926" s="19" t="inlineStr">
        <is>
          <t>en es fr de it pt ja ko ru 汉语 漢語</t>
        </is>
      </c>
      <c r="G926" s="19" t="n">
        <v>1634</v>
      </c>
      <c r="H926" s="19">
        <f>MONTH(NOW())+12*YEAR(NOW())-MONTH(tbl_MTG_Set[[#This Row],[Released On]])-12*YEAR(tbl_MTG_Set[[#This Row],[Released On]])</f>
        <v/>
      </c>
      <c r="I926" s="19">
        <f>_xlfn.xlookup(tbl_MTG_Set[[#This Row],[Type Name]], tbl_MTG_Set_Type[Set Type], tbl_MTG_Set_Type[Index], "(Set Type not found)")</f>
        <v/>
      </c>
      <c r="J926" s="19">
        <f>_xlfn.xlookup(tbl_MTG_Set[[#This Row],[Type Name]], tbl_MTG_Set_Type[Set Type], tbl_MTG_Set_Type[Buy Window Month Start], "(Set Type not found)")</f>
        <v/>
      </c>
      <c r="K926" s="28">
        <f>tbl_MTG_Set[[#This Row],[Released On]]+tbl_MTG_Set[[#This Row],[Buy Window Month Start]]*365.25/12</f>
        <v/>
      </c>
      <c r="L926" s="19">
        <f>_xlfn.xlookup(tbl_MTG_Set[[#This Row],[Type Name]], tbl_MTG_Set_Type[Set Type], tbl_MTG_Set_Type[Buy Window Month End], "(Set Type not found)", 0, 1)</f>
        <v/>
      </c>
      <c r="M926" s="28">
        <f>tbl_MTG_Set[[#This Row],[Released On]]+tbl_MTG_Set[[#This Row],[Buy Window Month End]]*365.25/12</f>
        <v/>
      </c>
      <c r="N926" s="28">
        <f>AND(NOW()&gt;=tbl_MTG_Set[[#This Row],[Buy Window Start]], NOW()&lt;=tbl_MTG_Set[[#This Row],[Buy Window End]])</f>
        <v/>
      </c>
      <c r="O926" s="19">
        <f>_xlfn.xlookup(tbl_MTG_Set[[#This Row],[Type Name]], tbl_MTG_Set_Type[Set Type], tbl_MTG_Set_Type[Heavy Printing Window Month Start], "(Set Type not found)", 0, 1)</f>
        <v/>
      </c>
      <c r="P926" s="28">
        <f>tbl_MTG_Set[[#This Row],[Released On]]+tbl_MTG_Set[[#This Row],[Heavy Printing Window Month Start]]*365.25/12</f>
        <v/>
      </c>
      <c r="Q926" s="19">
        <f>_xlfn.xlookup(tbl_MTG_Set[[#This Row],[Type Name]], tbl_MTG_Set_Type[Set Type], tbl_MTG_Set_Type[Heavy Printing Window Month End], "(Set Type not found)", 0, 1)</f>
        <v/>
      </c>
      <c r="R926" s="28">
        <f>tbl_MTG_Set[[#This Row],[Released On]]+tbl_MTG_Set[[#This Row],[Heavy Printing Window Month End]]*365.25/12</f>
        <v/>
      </c>
      <c r="S926" s="28">
        <f>AND(NOW()&gt;=tbl_MTG_Set[[#This Row],[Heavy Printing Window Start]], NOW()&lt;=tbl_MTG_Set[[#This Row],[Heavy Printing Window End]])</f>
        <v/>
      </c>
      <c r="T926" s="19">
        <f>_xlfn.xlookup(tbl_MTG_Set[[#This Row],[Type Name]], tbl_MTG_Set_Type[Set Type], tbl_MTG_Set_Type[Sell Window Month Start], "(Set Type not found)", 0, 1)</f>
        <v/>
      </c>
      <c r="U926" s="28">
        <f>tbl_MTG_Set[[#This Row],[Released On]]+tbl_MTG_Set[[#This Row],[Sell Window Month Start]]*365.25/12</f>
        <v/>
      </c>
      <c r="V926" s="19">
        <f>_xlfn.xlookup(tbl_MTG_Set[[#This Row],[Type Name]], tbl_MTG_Set_Type[Set Type], tbl_MTG_Set_Type[Sell Window Month End], "(Set Type not found)", 0, 1)</f>
        <v/>
      </c>
      <c r="W926" s="28">
        <f>tbl_MTG_Set[[#This Row],[Released On]]+tbl_MTG_Set[[#This Row],[Sell Window Month End]]*365.25/12</f>
        <v/>
      </c>
      <c r="X926" s="28">
        <f>AND(NOW()&gt;=tbl_MTG_Set[[#This Row],[Sell Window Start]], NOW()&lt;=tbl_MTG_Set[[#This Row],[Sell Window End]])</f>
        <v/>
      </c>
      <c r="AG926" s="23" t="n"/>
      <c r="AH926" s="23" t="n"/>
      <c r="AJ926" s="23">
        <f t="array" ref="AJ926:AJ926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926" s="23">
        <f t="array" ref="AK926:AK926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926" s="24">
        <f>_xlfn.xlookup(tbl_MTG_Set[[#This Row],[Play Booster Box Product Id]], tbl_Product[Product Id], tbl_Product[Pack Size])</f>
        <v/>
      </c>
      <c r="AM926" s="23">
        <f>(tbl_MTG_Set[[#This Row],[Play Booster Box Cost]]+v_Item_Shipping_Cost_In)/tbl_MTG_Set[[#This Row],[Play Booster Box Size]]</f>
        <v/>
      </c>
      <c r="AN926" s="23" t="n"/>
      <c r="AO926" s="23" t="n"/>
      <c r="AP926" s="23" t="n"/>
      <c r="AQ926" s="23" t="n"/>
      <c r="AT926" s="23">
        <f>tbl_MTG_Set[[#This Row],[Play Booster Sell Price CardMarket]]*tbl_MTG_Set[[#This Row],[Play Booster Expected Market Value]]/tbl_MTG_Set[[#This Row],[Play Boost Sealed Market Value]]</f>
        <v/>
      </c>
    </row>
    <row r="927" ht="15" customHeight="1" s="20">
      <c r="A927" s="19" t="n">
        <v>842</v>
      </c>
      <c r="B927" s="19" t="inlineStr">
        <is>
          <t>Time Spiral TSP</t>
        </is>
      </c>
      <c r="C927" s="19" t="n">
        <v>301</v>
      </c>
      <c r="D927" s="28" t="n">
        <v>38996</v>
      </c>
      <c r="E927" s="19" t="inlineStr">
        <is>
          <t>Remastered</t>
        </is>
      </c>
      <c r="F927" s="19" t="inlineStr">
        <is>
          <t>en es fr de it pt ja ko ru 汉语 漢語</t>
        </is>
      </c>
      <c r="G927" s="19" t="n">
        <v>1630</v>
      </c>
      <c r="H927" s="19">
        <f>MONTH(NOW())+12*YEAR(NOW())-MONTH(tbl_MTG_Set[[#This Row],[Released On]])-12*YEAR(tbl_MTG_Set[[#This Row],[Released On]])</f>
        <v/>
      </c>
      <c r="I927" s="19">
        <f>_xlfn.xlookup(tbl_MTG_Set[[#This Row],[Type Name]], tbl_MTG_Set_Type[Set Type], tbl_MTG_Set_Type[Index], "(Set Type not found)")</f>
        <v/>
      </c>
      <c r="J927" s="19">
        <f>_xlfn.xlookup(tbl_MTG_Set[[#This Row],[Type Name]], tbl_MTG_Set_Type[Set Type], tbl_MTG_Set_Type[Buy Window Month Start], "(Set Type not found)")</f>
        <v/>
      </c>
      <c r="K927" s="28">
        <f>tbl_MTG_Set[[#This Row],[Released On]]+tbl_MTG_Set[[#This Row],[Buy Window Month Start]]*365.25/12</f>
        <v/>
      </c>
      <c r="L927" s="19">
        <f>_xlfn.xlookup(tbl_MTG_Set[[#This Row],[Type Name]], tbl_MTG_Set_Type[Set Type], tbl_MTG_Set_Type[Buy Window Month End], "(Set Type not found)", 0, 1)</f>
        <v/>
      </c>
      <c r="M927" s="28">
        <f>tbl_MTG_Set[[#This Row],[Released On]]+tbl_MTG_Set[[#This Row],[Buy Window Month End]]*365.25/12</f>
        <v/>
      </c>
      <c r="N927" s="28">
        <f>AND(NOW()&gt;=tbl_MTG_Set[[#This Row],[Buy Window Start]], NOW()&lt;=tbl_MTG_Set[[#This Row],[Buy Window End]])</f>
        <v/>
      </c>
      <c r="O927" s="19">
        <f>_xlfn.xlookup(tbl_MTG_Set[[#This Row],[Type Name]], tbl_MTG_Set_Type[Set Type], tbl_MTG_Set_Type[Heavy Printing Window Month Start], "(Set Type not found)", 0, 1)</f>
        <v/>
      </c>
      <c r="P927" s="28">
        <f>tbl_MTG_Set[[#This Row],[Released On]]+tbl_MTG_Set[[#This Row],[Heavy Printing Window Month Start]]*365.25/12</f>
        <v/>
      </c>
      <c r="Q927" s="19">
        <f>_xlfn.xlookup(tbl_MTG_Set[[#This Row],[Type Name]], tbl_MTG_Set_Type[Set Type], tbl_MTG_Set_Type[Heavy Printing Window Month End], "(Set Type not found)", 0, 1)</f>
        <v/>
      </c>
      <c r="R927" s="28">
        <f>tbl_MTG_Set[[#This Row],[Released On]]+tbl_MTG_Set[[#This Row],[Heavy Printing Window Month End]]*365.25/12</f>
        <v/>
      </c>
      <c r="S927" s="28">
        <f>AND(NOW()&gt;=tbl_MTG_Set[[#This Row],[Heavy Printing Window Start]], NOW()&lt;=tbl_MTG_Set[[#This Row],[Heavy Printing Window End]])</f>
        <v/>
      </c>
      <c r="T927" s="19">
        <f>_xlfn.xlookup(tbl_MTG_Set[[#This Row],[Type Name]], tbl_MTG_Set_Type[Set Type], tbl_MTG_Set_Type[Sell Window Month Start], "(Set Type not found)", 0, 1)</f>
        <v/>
      </c>
      <c r="U927" s="28">
        <f>tbl_MTG_Set[[#This Row],[Released On]]+tbl_MTG_Set[[#This Row],[Sell Window Month Start]]*365.25/12</f>
        <v/>
      </c>
      <c r="V927" s="19">
        <f>_xlfn.xlookup(tbl_MTG_Set[[#This Row],[Type Name]], tbl_MTG_Set_Type[Set Type], tbl_MTG_Set_Type[Sell Window Month End], "(Set Type not found)", 0, 1)</f>
        <v/>
      </c>
      <c r="W927" s="28">
        <f>tbl_MTG_Set[[#This Row],[Released On]]+tbl_MTG_Set[[#This Row],[Sell Window Month End]]*365.25/12</f>
        <v/>
      </c>
      <c r="X927" s="28">
        <f>AND(NOW()&gt;=tbl_MTG_Set[[#This Row],[Sell Window Start]], NOW()&lt;=tbl_MTG_Set[[#This Row],[Sell Window End]])</f>
        <v/>
      </c>
      <c r="AG927" s="23" t="n"/>
      <c r="AH927" s="23" t="n"/>
      <c r="AJ927" s="23">
        <f t="array" ref="AJ927:AJ927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927" s="23">
        <f t="array" ref="AK927:AK927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927" s="24">
        <f>_xlfn.xlookup(tbl_MTG_Set[[#This Row],[Play Booster Box Product Id]], tbl_Product[Product Id], tbl_Product[Pack Size])</f>
        <v/>
      </c>
      <c r="AM927" s="23">
        <f>(tbl_MTG_Set[[#This Row],[Play Booster Box Cost]]+v_Item_Shipping_Cost_In)/tbl_MTG_Set[[#This Row],[Play Booster Box Size]]</f>
        <v/>
      </c>
      <c r="AN927" s="23" t="n"/>
      <c r="AO927" s="23" t="n"/>
      <c r="AP927" s="23" t="n"/>
      <c r="AQ927" s="23" t="n"/>
      <c r="AT927" s="23">
        <f>tbl_MTG_Set[[#This Row],[Play Booster Sell Price CardMarket]]*tbl_MTG_Set[[#This Row],[Play Booster Expected Market Value]]/tbl_MTG_Set[[#This Row],[Play Boost Sealed Market Value]]</f>
        <v/>
      </c>
    </row>
    <row r="928" ht="15" customHeight="1" s="20">
      <c r="A928" s="19" t="n">
        <v>382</v>
      </c>
      <c r="B928" s="19" t="inlineStr">
        <is>
          <t>Tinkerer's Cube TINKERER</t>
        </is>
      </c>
      <c r="C928" s="19" t="n">
        <v>540</v>
      </c>
      <c r="D928" s="28" t="n">
        <v>44077</v>
      </c>
      <c r="F928" s="19" t="n">
        <v>0</v>
      </c>
      <c r="G928" s="19" t="n">
        <v>710</v>
      </c>
      <c r="H928" s="19">
        <f>MONTH(NOW())+12*YEAR(NOW())-MONTH(tbl_MTG_Set[[#This Row],[Released On]])-12*YEAR(tbl_MTG_Set[[#This Row],[Released On]])</f>
        <v/>
      </c>
      <c r="I928" s="19">
        <f>_xlfn.xlookup(tbl_MTG_Set[[#This Row],[Type Name]], tbl_MTG_Set_Type[Set Type], tbl_MTG_Set_Type[Index], "(Set Type not found)")</f>
        <v/>
      </c>
      <c r="J928" s="19">
        <f>_xlfn.xlookup(tbl_MTG_Set[[#This Row],[Type Name]], tbl_MTG_Set_Type[Set Type], tbl_MTG_Set_Type[Buy Window Month Start], "(Set Type not found)")</f>
        <v/>
      </c>
      <c r="K928" s="28">
        <f>tbl_MTG_Set[[#This Row],[Released On]]+tbl_MTG_Set[[#This Row],[Buy Window Month Start]]*365.25/12</f>
        <v/>
      </c>
      <c r="L928" s="19">
        <f>_xlfn.xlookup(tbl_MTG_Set[[#This Row],[Type Name]], tbl_MTG_Set_Type[Set Type], tbl_MTG_Set_Type[Buy Window Month End], "(Set Type not found)", 0, 1)</f>
        <v/>
      </c>
      <c r="M928" s="28">
        <f>tbl_MTG_Set[[#This Row],[Released On]]+tbl_MTG_Set[[#This Row],[Buy Window Month End]]*365.25/12</f>
        <v/>
      </c>
      <c r="N928" s="28">
        <f>AND(NOW()&gt;=tbl_MTG_Set[[#This Row],[Buy Window Start]], NOW()&lt;=tbl_MTG_Set[[#This Row],[Buy Window End]])</f>
        <v/>
      </c>
      <c r="O928" s="19">
        <f>_xlfn.xlookup(tbl_MTG_Set[[#This Row],[Type Name]], tbl_MTG_Set_Type[Set Type], tbl_MTG_Set_Type[Heavy Printing Window Month Start], "(Set Type not found)", 0, 1)</f>
        <v/>
      </c>
      <c r="P928" s="28">
        <f>tbl_MTG_Set[[#This Row],[Released On]]+tbl_MTG_Set[[#This Row],[Heavy Printing Window Month Start]]*365.25/12</f>
        <v/>
      </c>
      <c r="Q928" s="19">
        <f>_xlfn.xlookup(tbl_MTG_Set[[#This Row],[Type Name]], tbl_MTG_Set_Type[Set Type], tbl_MTG_Set_Type[Heavy Printing Window Month End], "(Set Type not found)", 0, 1)</f>
        <v/>
      </c>
      <c r="R928" s="28">
        <f>tbl_MTG_Set[[#This Row],[Released On]]+tbl_MTG_Set[[#This Row],[Heavy Printing Window Month End]]*365.25/12</f>
        <v/>
      </c>
      <c r="S928" s="28">
        <f>AND(NOW()&gt;=tbl_MTG_Set[[#This Row],[Heavy Printing Window Start]], NOW()&lt;=tbl_MTG_Set[[#This Row],[Heavy Printing Window End]])</f>
        <v/>
      </c>
      <c r="T928" s="19">
        <f>_xlfn.xlookup(tbl_MTG_Set[[#This Row],[Type Name]], tbl_MTG_Set_Type[Set Type], tbl_MTG_Set_Type[Sell Window Month Start], "(Set Type not found)", 0, 1)</f>
        <v/>
      </c>
      <c r="U928" s="28">
        <f>tbl_MTG_Set[[#This Row],[Released On]]+tbl_MTG_Set[[#This Row],[Sell Window Month Start]]*365.25/12</f>
        <v/>
      </c>
      <c r="V928" s="19">
        <f>_xlfn.xlookup(tbl_MTG_Set[[#This Row],[Type Name]], tbl_MTG_Set_Type[Set Type], tbl_MTG_Set_Type[Sell Window Month End], "(Set Type not found)", 0, 1)</f>
        <v/>
      </c>
      <c r="W928" s="28">
        <f>tbl_MTG_Set[[#This Row],[Released On]]+tbl_MTG_Set[[#This Row],[Sell Window Month End]]*365.25/12</f>
        <v/>
      </c>
      <c r="X928" s="28">
        <f>AND(NOW()&gt;=tbl_MTG_Set[[#This Row],[Sell Window Start]], NOW()&lt;=tbl_MTG_Set[[#This Row],[Sell Window End]])</f>
        <v/>
      </c>
      <c r="AG928" s="23" t="n"/>
      <c r="AH928" s="23" t="n"/>
      <c r="AJ928" s="23">
        <f t="array" ref="AJ928:AJ928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928" s="23">
        <f t="array" ref="AK928:AK928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928" s="24">
        <f>_xlfn.xlookup(tbl_MTG_Set[[#This Row],[Play Booster Box Product Id]], tbl_Product[Product Id], tbl_Product[Pack Size])</f>
        <v/>
      </c>
      <c r="AM928" s="23">
        <f>(tbl_MTG_Set[[#This Row],[Play Booster Box Cost]]+v_Item_Shipping_Cost_In)/tbl_MTG_Set[[#This Row],[Play Booster Box Size]]</f>
        <v/>
      </c>
      <c r="AN928" s="23" t="n"/>
      <c r="AO928" s="23" t="n"/>
      <c r="AP928" s="23" t="n"/>
      <c r="AQ928" s="23" t="n"/>
      <c r="AT928" s="23">
        <f>tbl_MTG_Set[[#This Row],[Play Booster Sell Price CardMarket]]*tbl_MTG_Set[[#This Row],[Play Booster Expected Market Value]]/tbl_MTG_Set[[#This Row],[Play Boost Sealed Market Value]]</f>
        <v/>
      </c>
    </row>
    <row r="929" ht="15" customHeight="1" s="20">
      <c r="A929" s="19" t="n">
        <v>914</v>
      </c>
      <c r="B929" s="19" t="inlineStr">
        <is>
          <t>Torment Promos PTOR</t>
        </is>
      </c>
      <c r="C929" s="19" t="n">
        <v>3</v>
      </c>
      <c r="D929" s="28" t="n">
        <v>37291</v>
      </c>
      <c r="F929" s="19" t="inlineStr">
        <is>
          <t>en es fr de it pt ja ko ru 汉语 漢語</t>
        </is>
      </c>
      <c r="G929" s="19" t="n">
        <v>1774</v>
      </c>
      <c r="H929" s="19">
        <f>MONTH(NOW())+12*YEAR(NOW())-MONTH(tbl_MTG_Set[[#This Row],[Released On]])-12*YEAR(tbl_MTG_Set[[#This Row],[Released On]])</f>
        <v/>
      </c>
      <c r="I929" s="19">
        <f>_xlfn.xlookup(tbl_MTG_Set[[#This Row],[Type Name]], tbl_MTG_Set_Type[Set Type], tbl_MTG_Set_Type[Index], "(Set Type not found)")</f>
        <v/>
      </c>
      <c r="J929" s="19">
        <f>_xlfn.xlookup(tbl_MTG_Set[[#This Row],[Type Name]], tbl_MTG_Set_Type[Set Type], tbl_MTG_Set_Type[Buy Window Month Start], "(Set Type not found)")</f>
        <v/>
      </c>
      <c r="K929" s="28">
        <f>tbl_MTG_Set[[#This Row],[Released On]]+tbl_MTG_Set[[#This Row],[Buy Window Month Start]]*365.25/12</f>
        <v/>
      </c>
      <c r="L929" s="19">
        <f>_xlfn.xlookup(tbl_MTG_Set[[#This Row],[Type Name]], tbl_MTG_Set_Type[Set Type], tbl_MTG_Set_Type[Buy Window Month End], "(Set Type not found)", 0, 1)</f>
        <v/>
      </c>
      <c r="M929" s="28">
        <f>tbl_MTG_Set[[#This Row],[Released On]]+tbl_MTG_Set[[#This Row],[Buy Window Month End]]*365.25/12</f>
        <v/>
      </c>
      <c r="N929" s="28">
        <f>AND(NOW()&gt;=tbl_MTG_Set[[#This Row],[Buy Window Start]], NOW()&lt;=tbl_MTG_Set[[#This Row],[Buy Window End]])</f>
        <v/>
      </c>
      <c r="O929" s="19">
        <f>_xlfn.xlookup(tbl_MTG_Set[[#This Row],[Type Name]], tbl_MTG_Set_Type[Set Type], tbl_MTG_Set_Type[Heavy Printing Window Month Start], "(Set Type not found)", 0, 1)</f>
        <v/>
      </c>
      <c r="P929" s="28">
        <f>tbl_MTG_Set[[#This Row],[Released On]]+tbl_MTG_Set[[#This Row],[Heavy Printing Window Month Start]]*365.25/12</f>
        <v/>
      </c>
      <c r="Q929" s="19">
        <f>_xlfn.xlookup(tbl_MTG_Set[[#This Row],[Type Name]], tbl_MTG_Set_Type[Set Type], tbl_MTG_Set_Type[Heavy Printing Window Month End], "(Set Type not found)", 0, 1)</f>
        <v/>
      </c>
      <c r="R929" s="28">
        <f>tbl_MTG_Set[[#This Row],[Released On]]+tbl_MTG_Set[[#This Row],[Heavy Printing Window Month End]]*365.25/12</f>
        <v/>
      </c>
      <c r="S929" s="28">
        <f>AND(NOW()&gt;=tbl_MTG_Set[[#This Row],[Heavy Printing Window Start]], NOW()&lt;=tbl_MTG_Set[[#This Row],[Heavy Printing Window End]])</f>
        <v/>
      </c>
      <c r="T929" s="19">
        <f>_xlfn.xlookup(tbl_MTG_Set[[#This Row],[Type Name]], tbl_MTG_Set_Type[Set Type], tbl_MTG_Set_Type[Sell Window Month Start], "(Set Type not found)", 0, 1)</f>
        <v/>
      </c>
      <c r="U929" s="28">
        <f>tbl_MTG_Set[[#This Row],[Released On]]+tbl_MTG_Set[[#This Row],[Sell Window Month Start]]*365.25/12</f>
        <v/>
      </c>
      <c r="V929" s="19">
        <f>_xlfn.xlookup(tbl_MTG_Set[[#This Row],[Type Name]], tbl_MTG_Set_Type[Set Type], tbl_MTG_Set_Type[Sell Window Month End], "(Set Type not found)", 0, 1)</f>
        <v/>
      </c>
      <c r="W929" s="28">
        <f>tbl_MTG_Set[[#This Row],[Released On]]+tbl_MTG_Set[[#This Row],[Sell Window Month End]]*365.25/12</f>
        <v/>
      </c>
      <c r="X929" s="28">
        <f>AND(NOW()&gt;=tbl_MTG_Set[[#This Row],[Sell Window Start]], NOW()&lt;=tbl_MTG_Set[[#This Row],[Sell Window End]])</f>
        <v/>
      </c>
      <c r="AG929" s="23" t="n"/>
      <c r="AH929" s="23" t="n"/>
      <c r="AJ929" s="23">
        <f t="array" ref="AJ929:AJ929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929" s="23">
        <f t="array" ref="AK929:AK929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929" s="24">
        <f>_xlfn.xlookup(tbl_MTG_Set[[#This Row],[Play Booster Box Product Id]], tbl_Product[Product Id], tbl_Product[Pack Size])</f>
        <v/>
      </c>
      <c r="AM929" s="23">
        <f>(tbl_MTG_Set[[#This Row],[Play Booster Box Cost]]+v_Item_Shipping_Cost_In)/tbl_MTG_Set[[#This Row],[Play Booster Box Size]]</f>
        <v/>
      </c>
      <c r="AN929" s="23" t="n"/>
      <c r="AO929" s="23" t="n"/>
      <c r="AP929" s="23" t="n"/>
      <c r="AQ929" s="23" t="n"/>
      <c r="AT929" s="23">
        <f>tbl_MTG_Set[[#This Row],[Play Booster Sell Price CardMarket]]*tbl_MTG_Set[[#This Row],[Play Booster Expected Market Value]]/tbl_MTG_Set[[#This Row],[Play Boost Sealed Market Value]]</f>
        <v/>
      </c>
    </row>
    <row r="930" ht="15" customHeight="1" s="20">
      <c r="A930" s="19" t="n">
        <v>913</v>
      </c>
      <c r="B930" s="19" t="inlineStr">
        <is>
          <t>Torment TOR</t>
        </is>
      </c>
      <c r="C930" s="19" t="n">
        <v>143</v>
      </c>
      <c r="D930" s="28" t="n">
        <v>37291</v>
      </c>
      <c r="F930" s="19" t="inlineStr">
        <is>
          <t>en es fr de it pt ja ko ru 汉语 漢語</t>
        </is>
      </c>
      <c r="G930" s="19" t="n">
        <v>1772</v>
      </c>
      <c r="H930" s="19">
        <f>MONTH(NOW())+12*YEAR(NOW())-MONTH(tbl_MTG_Set[[#This Row],[Released On]])-12*YEAR(tbl_MTG_Set[[#This Row],[Released On]])</f>
        <v/>
      </c>
      <c r="I930" s="19">
        <f>_xlfn.xlookup(tbl_MTG_Set[[#This Row],[Type Name]], tbl_MTG_Set_Type[Set Type], tbl_MTG_Set_Type[Index], "(Set Type not found)")</f>
        <v/>
      </c>
      <c r="J930" s="19">
        <f>_xlfn.xlookup(tbl_MTG_Set[[#This Row],[Type Name]], tbl_MTG_Set_Type[Set Type], tbl_MTG_Set_Type[Buy Window Month Start], "(Set Type not found)")</f>
        <v/>
      </c>
      <c r="K930" s="28">
        <f>tbl_MTG_Set[[#This Row],[Released On]]+tbl_MTG_Set[[#This Row],[Buy Window Month Start]]*365.25/12</f>
        <v/>
      </c>
      <c r="L930" s="19">
        <f>_xlfn.xlookup(tbl_MTG_Set[[#This Row],[Type Name]], tbl_MTG_Set_Type[Set Type], tbl_MTG_Set_Type[Buy Window Month End], "(Set Type not found)", 0, 1)</f>
        <v/>
      </c>
      <c r="M930" s="28">
        <f>tbl_MTG_Set[[#This Row],[Released On]]+tbl_MTG_Set[[#This Row],[Buy Window Month End]]*365.25/12</f>
        <v/>
      </c>
      <c r="N930" s="28">
        <f>AND(NOW()&gt;=tbl_MTG_Set[[#This Row],[Buy Window Start]], NOW()&lt;=tbl_MTG_Set[[#This Row],[Buy Window End]])</f>
        <v/>
      </c>
      <c r="O930" s="19">
        <f>_xlfn.xlookup(tbl_MTG_Set[[#This Row],[Type Name]], tbl_MTG_Set_Type[Set Type], tbl_MTG_Set_Type[Heavy Printing Window Month Start], "(Set Type not found)", 0, 1)</f>
        <v/>
      </c>
      <c r="P930" s="28">
        <f>tbl_MTG_Set[[#This Row],[Released On]]+tbl_MTG_Set[[#This Row],[Heavy Printing Window Month Start]]*365.25/12</f>
        <v/>
      </c>
      <c r="Q930" s="19">
        <f>_xlfn.xlookup(tbl_MTG_Set[[#This Row],[Type Name]], tbl_MTG_Set_Type[Set Type], tbl_MTG_Set_Type[Heavy Printing Window Month End], "(Set Type not found)", 0, 1)</f>
        <v/>
      </c>
      <c r="R930" s="28">
        <f>tbl_MTG_Set[[#This Row],[Released On]]+tbl_MTG_Set[[#This Row],[Heavy Printing Window Month End]]*365.25/12</f>
        <v/>
      </c>
      <c r="S930" s="28">
        <f>AND(NOW()&gt;=tbl_MTG_Set[[#This Row],[Heavy Printing Window Start]], NOW()&lt;=tbl_MTG_Set[[#This Row],[Heavy Printing Window End]])</f>
        <v/>
      </c>
      <c r="T930" s="19">
        <f>_xlfn.xlookup(tbl_MTG_Set[[#This Row],[Type Name]], tbl_MTG_Set_Type[Set Type], tbl_MTG_Set_Type[Sell Window Month Start], "(Set Type not found)", 0, 1)</f>
        <v/>
      </c>
      <c r="U930" s="28">
        <f>tbl_MTG_Set[[#This Row],[Released On]]+tbl_MTG_Set[[#This Row],[Sell Window Month Start]]*365.25/12</f>
        <v/>
      </c>
      <c r="V930" s="19">
        <f>_xlfn.xlookup(tbl_MTG_Set[[#This Row],[Type Name]], tbl_MTG_Set_Type[Set Type], tbl_MTG_Set_Type[Sell Window Month End], "(Set Type not found)", 0, 1)</f>
        <v/>
      </c>
      <c r="W930" s="28">
        <f>tbl_MTG_Set[[#This Row],[Released On]]+tbl_MTG_Set[[#This Row],[Sell Window Month End]]*365.25/12</f>
        <v/>
      </c>
      <c r="X930" s="28">
        <f>AND(NOW()&gt;=tbl_MTG_Set[[#This Row],[Sell Window Start]], NOW()&lt;=tbl_MTG_Set[[#This Row],[Sell Window End]])</f>
        <v/>
      </c>
      <c r="AG930" s="23" t="n"/>
      <c r="AH930" s="23" t="n"/>
      <c r="AJ930" s="23">
        <f t="array" ref="AJ930:AJ930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930" s="23">
        <f t="array" ref="AK930:AK930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930" s="24">
        <f>_xlfn.xlookup(tbl_MTG_Set[[#This Row],[Play Booster Box Product Id]], tbl_Product[Product Id], tbl_Product[Pack Size])</f>
        <v/>
      </c>
      <c r="AM930" s="23">
        <f>(tbl_MTG_Set[[#This Row],[Play Booster Box Cost]]+v_Item_Shipping_Cost_In)/tbl_MTG_Set[[#This Row],[Play Booster Box Size]]</f>
        <v/>
      </c>
      <c r="AN930" s="23" t="n"/>
      <c r="AO930" s="23" t="n"/>
      <c r="AP930" s="23" t="n"/>
      <c r="AQ930" s="23" t="n"/>
      <c r="AT930" s="23">
        <f>tbl_MTG_Set[[#This Row],[Play Booster Sell Price CardMarket]]*tbl_MTG_Set[[#This Row],[Play Booster Expected Market Value]]/tbl_MTG_Set[[#This Row],[Play Boost Sealed Market Value]]</f>
        <v/>
      </c>
    </row>
    <row r="931" ht="15" customHeight="1" s="20">
      <c r="A931" s="19" t="n">
        <v>232</v>
      </c>
      <c r="B931" s="19" t="inlineStr">
        <is>
          <t>Transformers BOT</t>
        </is>
      </c>
      <c r="C931" s="19" t="n">
        <v>29</v>
      </c>
      <c r="D931" s="28" t="n">
        <v>44883</v>
      </c>
      <c r="F931" s="19" t="inlineStr">
        <is>
          <t>en es fr de it pt ja ko ru 汉语 漢語</t>
        </is>
      </c>
      <c r="G931" s="19" t="n">
        <v>410</v>
      </c>
      <c r="H931" s="19">
        <f>MONTH(NOW())+12*YEAR(NOW())-MONTH(tbl_MTG_Set[[#This Row],[Released On]])-12*YEAR(tbl_MTG_Set[[#This Row],[Released On]])</f>
        <v/>
      </c>
      <c r="I931" s="19">
        <f>_xlfn.xlookup(tbl_MTG_Set[[#This Row],[Type Name]], tbl_MTG_Set_Type[Set Type], tbl_MTG_Set_Type[Index], "(Set Type not found)")</f>
        <v/>
      </c>
      <c r="J931" s="19">
        <f>_xlfn.xlookup(tbl_MTG_Set[[#This Row],[Type Name]], tbl_MTG_Set_Type[Set Type], tbl_MTG_Set_Type[Buy Window Month Start], "(Set Type not found)")</f>
        <v/>
      </c>
      <c r="K931" s="28">
        <f>tbl_MTG_Set[[#This Row],[Released On]]+tbl_MTG_Set[[#This Row],[Buy Window Month Start]]*365.25/12</f>
        <v/>
      </c>
      <c r="L931" s="19">
        <f>_xlfn.xlookup(tbl_MTG_Set[[#This Row],[Type Name]], tbl_MTG_Set_Type[Set Type], tbl_MTG_Set_Type[Buy Window Month End], "(Set Type not found)", 0, 1)</f>
        <v/>
      </c>
      <c r="M931" s="28">
        <f>tbl_MTG_Set[[#This Row],[Released On]]+tbl_MTG_Set[[#This Row],[Buy Window Month End]]*365.25/12</f>
        <v/>
      </c>
      <c r="N931" s="28">
        <f>AND(NOW()&gt;=tbl_MTG_Set[[#This Row],[Buy Window Start]], NOW()&lt;=tbl_MTG_Set[[#This Row],[Buy Window End]])</f>
        <v/>
      </c>
      <c r="O931" s="19">
        <f>_xlfn.xlookup(tbl_MTG_Set[[#This Row],[Type Name]], tbl_MTG_Set_Type[Set Type], tbl_MTG_Set_Type[Heavy Printing Window Month Start], "(Set Type not found)", 0, 1)</f>
        <v/>
      </c>
      <c r="P931" s="28">
        <f>tbl_MTG_Set[[#This Row],[Released On]]+tbl_MTG_Set[[#This Row],[Heavy Printing Window Month Start]]*365.25/12</f>
        <v/>
      </c>
      <c r="Q931" s="19">
        <f>_xlfn.xlookup(tbl_MTG_Set[[#This Row],[Type Name]], tbl_MTG_Set_Type[Set Type], tbl_MTG_Set_Type[Heavy Printing Window Month End], "(Set Type not found)", 0, 1)</f>
        <v/>
      </c>
      <c r="R931" s="28">
        <f>tbl_MTG_Set[[#This Row],[Released On]]+tbl_MTG_Set[[#This Row],[Heavy Printing Window Month End]]*365.25/12</f>
        <v/>
      </c>
      <c r="S931" s="28">
        <f>AND(NOW()&gt;=tbl_MTG_Set[[#This Row],[Heavy Printing Window Start]], NOW()&lt;=tbl_MTG_Set[[#This Row],[Heavy Printing Window End]])</f>
        <v/>
      </c>
      <c r="T931" s="19">
        <f>_xlfn.xlookup(tbl_MTG_Set[[#This Row],[Type Name]], tbl_MTG_Set_Type[Set Type], tbl_MTG_Set_Type[Sell Window Month Start], "(Set Type not found)", 0, 1)</f>
        <v/>
      </c>
      <c r="U931" s="28">
        <f>tbl_MTG_Set[[#This Row],[Released On]]+tbl_MTG_Set[[#This Row],[Sell Window Month Start]]*365.25/12</f>
        <v/>
      </c>
      <c r="V931" s="19">
        <f>_xlfn.xlookup(tbl_MTG_Set[[#This Row],[Type Name]], tbl_MTG_Set_Type[Set Type], tbl_MTG_Set_Type[Sell Window Month End], "(Set Type not found)", 0, 1)</f>
        <v/>
      </c>
      <c r="W931" s="28">
        <f>tbl_MTG_Set[[#This Row],[Released On]]+tbl_MTG_Set[[#This Row],[Sell Window Month End]]*365.25/12</f>
        <v/>
      </c>
      <c r="X931" s="28">
        <f>AND(NOW()&gt;=tbl_MTG_Set[[#This Row],[Sell Window Start]], NOW()&lt;=tbl_MTG_Set[[#This Row],[Sell Window End]])</f>
        <v/>
      </c>
      <c r="AG931" s="23" t="n"/>
      <c r="AH931" s="23" t="n"/>
      <c r="AJ931" s="23">
        <f t="array" ref="AJ931:AJ931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931" s="23">
        <f t="array" ref="AK931:AK931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931" s="24">
        <f>_xlfn.xlookup(tbl_MTG_Set[[#This Row],[Play Booster Box Product Id]], tbl_Product[Product Id], tbl_Product[Pack Size])</f>
        <v/>
      </c>
      <c r="AM931" s="23">
        <f>(tbl_MTG_Set[[#This Row],[Play Booster Box Cost]]+v_Item_Shipping_Cost_In)/tbl_MTG_Set[[#This Row],[Play Booster Box Size]]</f>
        <v/>
      </c>
      <c r="AN931" s="23" t="n"/>
      <c r="AO931" s="23" t="n"/>
      <c r="AP931" s="23" t="n"/>
      <c r="AQ931" s="23" t="n"/>
      <c r="AT931" s="23">
        <f>tbl_MTG_Set[[#This Row],[Play Booster Sell Price CardMarket]]*tbl_MTG_Set[[#This Row],[Play Booster Expected Market Value]]/tbl_MTG_Set[[#This Row],[Play Boost Sealed Market Value]]</f>
        <v/>
      </c>
    </row>
    <row r="932" ht="15" customHeight="1" s="20">
      <c r="A932" s="19" t="n">
        <v>233</v>
      </c>
      <c r="B932" s="19" t="inlineStr">
        <is>
          <t>Transformers Tokens TBOT</t>
        </is>
      </c>
      <c r="C932" s="19" t="n">
        <v>2</v>
      </c>
      <c r="D932" s="28" t="n">
        <v>44883</v>
      </c>
      <c r="F932" s="19" t="inlineStr">
        <is>
          <t>en es fr de it pt ja ko ru 汉语 漢語</t>
        </is>
      </c>
      <c r="G932" s="19" t="n">
        <v>412</v>
      </c>
      <c r="H932" s="19">
        <f>MONTH(NOW())+12*YEAR(NOW())-MONTH(tbl_MTG_Set[[#This Row],[Released On]])-12*YEAR(tbl_MTG_Set[[#This Row],[Released On]])</f>
        <v/>
      </c>
      <c r="I932" s="19">
        <f>_xlfn.xlookup(tbl_MTG_Set[[#This Row],[Type Name]], tbl_MTG_Set_Type[Set Type], tbl_MTG_Set_Type[Index], "(Set Type not found)")</f>
        <v/>
      </c>
      <c r="J932" s="19">
        <f>_xlfn.xlookup(tbl_MTG_Set[[#This Row],[Type Name]], tbl_MTG_Set_Type[Set Type], tbl_MTG_Set_Type[Buy Window Month Start], "(Set Type not found)")</f>
        <v/>
      </c>
      <c r="K932" s="28">
        <f>tbl_MTG_Set[[#This Row],[Released On]]+tbl_MTG_Set[[#This Row],[Buy Window Month Start]]*365.25/12</f>
        <v/>
      </c>
      <c r="L932" s="19">
        <f>_xlfn.xlookup(tbl_MTG_Set[[#This Row],[Type Name]], tbl_MTG_Set_Type[Set Type], tbl_MTG_Set_Type[Buy Window Month End], "(Set Type not found)", 0, 1)</f>
        <v/>
      </c>
      <c r="M932" s="28">
        <f>tbl_MTG_Set[[#This Row],[Released On]]+tbl_MTG_Set[[#This Row],[Buy Window Month End]]*365.25/12</f>
        <v/>
      </c>
      <c r="N932" s="28">
        <f>AND(NOW()&gt;=tbl_MTG_Set[[#This Row],[Buy Window Start]], NOW()&lt;=tbl_MTG_Set[[#This Row],[Buy Window End]])</f>
        <v/>
      </c>
      <c r="O932" s="19">
        <f>_xlfn.xlookup(tbl_MTG_Set[[#This Row],[Type Name]], tbl_MTG_Set_Type[Set Type], tbl_MTG_Set_Type[Heavy Printing Window Month Start], "(Set Type not found)", 0, 1)</f>
        <v/>
      </c>
      <c r="P932" s="28">
        <f>tbl_MTG_Set[[#This Row],[Released On]]+tbl_MTG_Set[[#This Row],[Heavy Printing Window Month Start]]*365.25/12</f>
        <v/>
      </c>
      <c r="Q932" s="19">
        <f>_xlfn.xlookup(tbl_MTG_Set[[#This Row],[Type Name]], tbl_MTG_Set_Type[Set Type], tbl_MTG_Set_Type[Heavy Printing Window Month End], "(Set Type not found)", 0, 1)</f>
        <v/>
      </c>
      <c r="R932" s="28">
        <f>tbl_MTG_Set[[#This Row],[Released On]]+tbl_MTG_Set[[#This Row],[Heavy Printing Window Month End]]*365.25/12</f>
        <v/>
      </c>
      <c r="S932" s="28">
        <f>AND(NOW()&gt;=tbl_MTG_Set[[#This Row],[Heavy Printing Window Start]], NOW()&lt;=tbl_MTG_Set[[#This Row],[Heavy Printing Window End]])</f>
        <v/>
      </c>
      <c r="T932" s="19">
        <f>_xlfn.xlookup(tbl_MTG_Set[[#This Row],[Type Name]], tbl_MTG_Set_Type[Set Type], tbl_MTG_Set_Type[Sell Window Month Start], "(Set Type not found)", 0, 1)</f>
        <v/>
      </c>
      <c r="U932" s="28">
        <f>tbl_MTG_Set[[#This Row],[Released On]]+tbl_MTG_Set[[#This Row],[Sell Window Month Start]]*365.25/12</f>
        <v/>
      </c>
      <c r="V932" s="19">
        <f>_xlfn.xlookup(tbl_MTG_Set[[#This Row],[Type Name]], tbl_MTG_Set_Type[Set Type], tbl_MTG_Set_Type[Sell Window Month End], "(Set Type not found)", 0, 1)</f>
        <v/>
      </c>
      <c r="W932" s="28">
        <f>tbl_MTG_Set[[#This Row],[Released On]]+tbl_MTG_Set[[#This Row],[Sell Window Month End]]*365.25/12</f>
        <v/>
      </c>
      <c r="X932" s="28">
        <f>AND(NOW()&gt;=tbl_MTG_Set[[#This Row],[Sell Window Start]], NOW()&lt;=tbl_MTG_Set[[#This Row],[Sell Window End]])</f>
        <v/>
      </c>
      <c r="AG932" s="23" t="n"/>
      <c r="AH932" s="23" t="n"/>
      <c r="AJ932" s="23">
        <f t="array" ref="AJ932:AJ932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932" s="23">
        <f t="array" ref="AK932:AK932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932" s="24">
        <f>_xlfn.xlookup(tbl_MTG_Set[[#This Row],[Play Booster Box Product Id]], tbl_Product[Product Id], tbl_Product[Pack Size])</f>
        <v/>
      </c>
      <c r="AM932" s="23">
        <f>(tbl_MTG_Set[[#This Row],[Play Booster Box Cost]]+v_Item_Shipping_Cost_In)/tbl_MTG_Set[[#This Row],[Play Booster Box Size]]</f>
        <v/>
      </c>
      <c r="AN932" s="23" t="n"/>
      <c r="AO932" s="23" t="n"/>
      <c r="AP932" s="23" t="n"/>
      <c r="AQ932" s="23" t="n"/>
      <c r="AT932" s="23">
        <f>tbl_MTG_Set[[#This Row],[Play Booster Sell Price CardMarket]]*tbl_MTG_Set[[#This Row],[Play Booster Expected Market Value]]/tbl_MTG_Set[[#This Row],[Play Boost Sealed Market Value]]</f>
        <v/>
      </c>
    </row>
    <row r="933" ht="15" customHeight="1" s="20">
      <c r="A933" s="19" t="n">
        <v>552</v>
      </c>
      <c r="B933" s="19" t="inlineStr">
        <is>
          <t>Treasure Chest PZ2</t>
        </is>
      </c>
      <c r="C933" s="19" t="n">
        <v>282</v>
      </c>
      <c r="D933" s="28" t="n">
        <v>42690</v>
      </c>
      <c r="F933" s="19" t="inlineStr">
        <is>
          <t>en es fr de it pt ja ko ru 汉语 漢語</t>
        </is>
      </c>
      <c r="G933" s="19" t="n">
        <v>1050</v>
      </c>
      <c r="H933" s="19">
        <f>MONTH(NOW())+12*YEAR(NOW())-MONTH(tbl_MTG_Set[[#This Row],[Released On]])-12*YEAR(tbl_MTG_Set[[#This Row],[Released On]])</f>
        <v/>
      </c>
      <c r="I933" s="19">
        <f>_xlfn.xlookup(tbl_MTG_Set[[#This Row],[Type Name]], tbl_MTG_Set_Type[Set Type], tbl_MTG_Set_Type[Index], "(Set Type not found)")</f>
        <v/>
      </c>
      <c r="J933" s="19">
        <f>_xlfn.xlookup(tbl_MTG_Set[[#This Row],[Type Name]], tbl_MTG_Set_Type[Set Type], tbl_MTG_Set_Type[Buy Window Month Start], "(Set Type not found)")</f>
        <v/>
      </c>
      <c r="K933" s="28">
        <f>tbl_MTG_Set[[#This Row],[Released On]]+tbl_MTG_Set[[#This Row],[Buy Window Month Start]]*365.25/12</f>
        <v/>
      </c>
      <c r="L933" s="19">
        <f>_xlfn.xlookup(tbl_MTG_Set[[#This Row],[Type Name]], tbl_MTG_Set_Type[Set Type], tbl_MTG_Set_Type[Buy Window Month End], "(Set Type not found)", 0, 1)</f>
        <v/>
      </c>
      <c r="M933" s="28">
        <f>tbl_MTG_Set[[#This Row],[Released On]]+tbl_MTG_Set[[#This Row],[Buy Window Month End]]*365.25/12</f>
        <v/>
      </c>
      <c r="N933" s="28">
        <f>AND(NOW()&gt;=tbl_MTG_Set[[#This Row],[Buy Window Start]], NOW()&lt;=tbl_MTG_Set[[#This Row],[Buy Window End]])</f>
        <v/>
      </c>
      <c r="O933" s="19">
        <f>_xlfn.xlookup(tbl_MTG_Set[[#This Row],[Type Name]], tbl_MTG_Set_Type[Set Type], tbl_MTG_Set_Type[Heavy Printing Window Month Start], "(Set Type not found)", 0, 1)</f>
        <v/>
      </c>
      <c r="P933" s="28">
        <f>tbl_MTG_Set[[#This Row],[Released On]]+tbl_MTG_Set[[#This Row],[Heavy Printing Window Month Start]]*365.25/12</f>
        <v/>
      </c>
      <c r="Q933" s="19">
        <f>_xlfn.xlookup(tbl_MTG_Set[[#This Row],[Type Name]], tbl_MTG_Set_Type[Set Type], tbl_MTG_Set_Type[Heavy Printing Window Month End], "(Set Type not found)", 0, 1)</f>
        <v/>
      </c>
      <c r="R933" s="28">
        <f>tbl_MTG_Set[[#This Row],[Released On]]+tbl_MTG_Set[[#This Row],[Heavy Printing Window Month End]]*365.25/12</f>
        <v/>
      </c>
      <c r="S933" s="28">
        <f>AND(NOW()&gt;=tbl_MTG_Set[[#This Row],[Heavy Printing Window Start]], NOW()&lt;=tbl_MTG_Set[[#This Row],[Heavy Printing Window End]])</f>
        <v/>
      </c>
      <c r="T933" s="19">
        <f>_xlfn.xlookup(tbl_MTG_Set[[#This Row],[Type Name]], tbl_MTG_Set_Type[Set Type], tbl_MTG_Set_Type[Sell Window Month Start], "(Set Type not found)", 0, 1)</f>
        <v/>
      </c>
      <c r="U933" s="28">
        <f>tbl_MTG_Set[[#This Row],[Released On]]+tbl_MTG_Set[[#This Row],[Sell Window Month Start]]*365.25/12</f>
        <v/>
      </c>
      <c r="V933" s="19">
        <f>_xlfn.xlookup(tbl_MTG_Set[[#This Row],[Type Name]], tbl_MTG_Set_Type[Set Type], tbl_MTG_Set_Type[Sell Window Month End], "(Set Type not found)", 0, 1)</f>
        <v/>
      </c>
      <c r="W933" s="28">
        <f>tbl_MTG_Set[[#This Row],[Released On]]+tbl_MTG_Set[[#This Row],[Sell Window Month End]]*365.25/12</f>
        <v/>
      </c>
      <c r="X933" s="28">
        <f>AND(NOW()&gt;=tbl_MTG_Set[[#This Row],[Sell Window Start]], NOW()&lt;=tbl_MTG_Set[[#This Row],[Sell Window End]])</f>
        <v/>
      </c>
      <c r="AG933" s="23" t="n"/>
      <c r="AH933" s="23" t="n"/>
      <c r="AJ933" s="23">
        <f t="array" ref="AJ933:AJ933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933" s="23">
        <f t="array" ref="AK933:AK933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933" s="24">
        <f>_xlfn.xlookup(tbl_MTG_Set[[#This Row],[Play Booster Box Product Id]], tbl_Product[Product Id], tbl_Product[Pack Size])</f>
        <v/>
      </c>
      <c r="AM933" s="23">
        <f>(tbl_MTG_Set[[#This Row],[Play Booster Box Cost]]+v_Item_Shipping_Cost_In)/tbl_MTG_Set[[#This Row],[Play Booster Box Size]]</f>
        <v/>
      </c>
      <c r="AN933" s="23" t="n"/>
      <c r="AO933" s="23" t="n"/>
      <c r="AP933" s="23" t="n"/>
      <c r="AQ933" s="23" t="n"/>
      <c r="AT933" s="23">
        <f>tbl_MTG_Set[[#This Row],[Play Booster Sell Price CardMarket]]*tbl_MTG_Set[[#This Row],[Play Booster Expected Market Value]]/tbl_MTG_Set[[#This Row],[Play Boost Sealed Market Value]]</f>
        <v/>
      </c>
    </row>
    <row r="934" ht="15" customHeight="1" s="20">
      <c r="A934" s="19" t="n">
        <v>553</v>
      </c>
      <c r="B934" s="19" t="inlineStr">
        <is>
          <t>Twisted Color Pie TWISTED</t>
        </is>
      </c>
      <c r="C934" s="19" t="n">
        <v>538</v>
      </c>
      <c r="D934" s="28" t="n">
        <v>42690</v>
      </c>
      <c r="F934" s="19" t="n">
        <v>0</v>
      </c>
      <c r="G934" s="19" t="n">
        <v>1052</v>
      </c>
      <c r="H934" s="19">
        <f>MONTH(NOW())+12*YEAR(NOW())-MONTH(tbl_MTG_Set[[#This Row],[Released On]])-12*YEAR(tbl_MTG_Set[[#This Row],[Released On]])</f>
        <v/>
      </c>
      <c r="I934" s="19">
        <f>_xlfn.xlookup(tbl_MTG_Set[[#This Row],[Type Name]], tbl_MTG_Set_Type[Set Type], tbl_MTG_Set_Type[Index], "(Set Type not found)")</f>
        <v/>
      </c>
      <c r="J934" s="19">
        <f>_xlfn.xlookup(tbl_MTG_Set[[#This Row],[Type Name]], tbl_MTG_Set_Type[Set Type], tbl_MTG_Set_Type[Buy Window Month Start], "(Set Type not found)")</f>
        <v/>
      </c>
      <c r="K934" s="28">
        <f>tbl_MTG_Set[[#This Row],[Released On]]+tbl_MTG_Set[[#This Row],[Buy Window Month Start]]*365.25/12</f>
        <v/>
      </c>
      <c r="L934" s="19">
        <f>_xlfn.xlookup(tbl_MTG_Set[[#This Row],[Type Name]], tbl_MTG_Set_Type[Set Type], tbl_MTG_Set_Type[Buy Window Month End], "(Set Type not found)", 0, 1)</f>
        <v/>
      </c>
      <c r="M934" s="28">
        <f>tbl_MTG_Set[[#This Row],[Released On]]+tbl_MTG_Set[[#This Row],[Buy Window Month End]]*365.25/12</f>
        <v/>
      </c>
      <c r="N934" s="28">
        <f>AND(NOW()&gt;=tbl_MTG_Set[[#This Row],[Buy Window Start]], NOW()&lt;=tbl_MTG_Set[[#This Row],[Buy Window End]])</f>
        <v/>
      </c>
      <c r="O934" s="19">
        <f>_xlfn.xlookup(tbl_MTG_Set[[#This Row],[Type Name]], tbl_MTG_Set_Type[Set Type], tbl_MTG_Set_Type[Heavy Printing Window Month Start], "(Set Type not found)", 0, 1)</f>
        <v/>
      </c>
      <c r="P934" s="28">
        <f>tbl_MTG_Set[[#This Row],[Released On]]+tbl_MTG_Set[[#This Row],[Heavy Printing Window Month Start]]*365.25/12</f>
        <v/>
      </c>
      <c r="Q934" s="19">
        <f>_xlfn.xlookup(tbl_MTG_Set[[#This Row],[Type Name]], tbl_MTG_Set_Type[Set Type], tbl_MTG_Set_Type[Heavy Printing Window Month End], "(Set Type not found)", 0, 1)</f>
        <v/>
      </c>
      <c r="R934" s="28">
        <f>tbl_MTG_Set[[#This Row],[Released On]]+tbl_MTG_Set[[#This Row],[Heavy Printing Window Month End]]*365.25/12</f>
        <v/>
      </c>
      <c r="S934" s="28">
        <f>AND(NOW()&gt;=tbl_MTG_Set[[#This Row],[Heavy Printing Window Start]], NOW()&lt;=tbl_MTG_Set[[#This Row],[Heavy Printing Window End]])</f>
        <v/>
      </c>
      <c r="T934" s="19">
        <f>_xlfn.xlookup(tbl_MTG_Set[[#This Row],[Type Name]], tbl_MTG_Set_Type[Set Type], tbl_MTG_Set_Type[Sell Window Month Start], "(Set Type not found)", 0, 1)</f>
        <v/>
      </c>
      <c r="U934" s="28">
        <f>tbl_MTG_Set[[#This Row],[Released On]]+tbl_MTG_Set[[#This Row],[Sell Window Month Start]]*365.25/12</f>
        <v/>
      </c>
      <c r="V934" s="19">
        <f>_xlfn.xlookup(tbl_MTG_Set[[#This Row],[Type Name]], tbl_MTG_Set_Type[Set Type], tbl_MTG_Set_Type[Sell Window Month End], "(Set Type not found)", 0, 1)</f>
        <v/>
      </c>
      <c r="W934" s="28">
        <f>tbl_MTG_Set[[#This Row],[Released On]]+tbl_MTG_Set[[#This Row],[Sell Window Month End]]*365.25/12</f>
        <v/>
      </c>
      <c r="X934" s="28">
        <f>AND(NOW()&gt;=tbl_MTG_Set[[#This Row],[Sell Window Start]], NOW()&lt;=tbl_MTG_Set[[#This Row],[Sell Window End]])</f>
        <v/>
      </c>
      <c r="AG934" s="23" t="n"/>
      <c r="AH934" s="23" t="n"/>
      <c r="AJ934" s="23">
        <f t="array" ref="AJ934:AJ934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934" s="23">
        <f t="array" ref="AK934:AK934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934" s="24">
        <f>_xlfn.xlookup(tbl_MTG_Set[[#This Row],[Play Booster Box Product Id]], tbl_Product[Product Id], tbl_Product[Pack Size])</f>
        <v/>
      </c>
      <c r="AM934" s="23">
        <f>(tbl_MTG_Set[[#This Row],[Play Booster Box Cost]]+v_Item_Shipping_Cost_In)/tbl_MTG_Set[[#This Row],[Play Booster Box Size]]</f>
        <v/>
      </c>
      <c r="AN934" s="23" t="n"/>
      <c r="AO934" s="23" t="n"/>
      <c r="AP934" s="23" t="n"/>
      <c r="AQ934" s="23" t="n"/>
      <c r="AT934" s="23">
        <f>tbl_MTG_Set[[#This Row],[Play Booster Sell Price CardMarket]]*tbl_MTG_Set[[#This Row],[Play Booster Expected Market Value]]/tbl_MTG_Set[[#This Row],[Play Boost Sealed Market Value]]</f>
        <v/>
      </c>
    </row>
    <row r="935" ht="15" customHeight="1" s="20">
      <c r="A935" s="19" t="n">
        <v>861</v>
      </c>
      <c r="B935" s="19" t="inlineStr">
        <is>
          <t>Two-Headed Giant Tournament P2HG</t>
        </is>
      </c>
      <c r="C935" s="19" t="n">
        <v>1</v>
      </c>
      <c r="D935" s="28" t="n">
        <v>38695</v>
      </c>
      <c r="F935" s="19" t="inlineStr">
        <is>
          <t>en es fr de it pt ja ko ru 汉语 漢語</t>
        </is>
      </c>
      <c r="G935" s="19" t="n">
        <v>1668</v>
      </c>
      <c r="H935" s="19">
        <f>MONTH(NOW())+12*YEAR(NOW())-MONTH(tbl_MTG_Set[[#This Row],[Released On]])-12*YEAR(tbl_MTG_Set[[#This Row],[Released On]])</f>
        <v/>
      </c>
      <c r="I935" s="19">
        <f>_xlfn.xlookup(tbl_MTG_Set[[#This Row],[Type Name]], tbl_MTG_Set_Type[Set Type], tbl_MTG_Set_Type[Index], "(Set Type not found)")</f>
        <v/>
      </c>
      <c r="J935" s="19">
        <f>_xlfn.xlookup(tbl_MTG_Set[[#This Row],[Type Name]], tbl_MTG_Set_Type[Set Type], tbl_MTG_Set_Type[Buy Window Month Start], "(Set Type not found)")</f>
        <v/>
      </c>
      <c r="K935" s="28">
        <f>tbl_MTG_Set[[#This Row],[Released On]]+tbl_MTG_Set[[#This Row],[Buy Window Month Start]]*365.25/12</f>
        <v/>
      </c>
      <c r="L935" s="19">
        <f>_xlfn.xlookup(tbl_MTG_Set[[#This Row],[Type Name]], tbl_MTG_Set_Type[Set Type], tbl_MTG_Set_Type[Buy Window Month End], "(Set Type not found)", 0, 1)</f>
        <v/>
      </c>
      <c r="M935" s="28">
        <f>tbl_MTG_Set[[#This Row],[Released On]]+tbl_MTG_Set[[#This Row],[Buy Window Month End]]*365.25/12</f>
        <v/>
      </c>
      <c r="N935" s="28">
        <f>AND(NOW()&gt;=tbl_MTG_Set[[#This Row],[Buy Window Start]], NOW()&lt;=tbl_MTG_Set[[#This Row],[Buy Window End]])</f>
        <v/>
      </c>
      <c r="O935" s="19">
        <f>_xlfn.xlookup(tbl_MTG_Set[[#This Row],[Type Name]], tbl_MTG_Set_Type[Set Type], tbl_MTG_Set_Type[Heavy Printing Window Month Start], "(Set Type not found)", 0, 1)</f>
        <v/>
      </c>
      <c r="P935" s="28">
        <f>tbl_MTG_Set[[#This Row],[Released On]]+tbl_MTG_Set[[#This Row],[Heavy Printing Window Month Start]]*365.25/12</f>
        <v/>
      </c>
      <c r="Q935" s="19">
        <f>_xlfn.xlookup(tbl_MTG_Set[[#This Row],[Type Name]], tbl_MTG_Set_Type[Set Type], tbl_MTG_Set_Type[Heavy Printing Window Month End], "(Set Type not found)", 0, 1)</f>
        <v/>
      </c>
      <c r="R935" s="28">
        <f>tbl_MTG_Set[[#This Row],[Released On]]+tbl_MTG_Set[[#This Row],[Heavy Printing Window Month End]]*365.25/12</f>
        <v/>
      </c>
      <c r="S935" s="28">
        <f>AND(NOW()&gt;=tbl_MTG_Set[[#This Row],[Heavy Printing Window Start]], NOW()&lt;=tbl_MTG_Set[[#This Row],[Heavy Printing Window End]])</f>
        <v/>
      </c>
      <c r="T935" s="19">
        <f>_xlfn.xlookup(tbl_MTG_Set[[#This Row],[Type Name]], tbl_MTG_Set_Type[Set Type], tbl_MTG_Set_Type[Sell Window Month Start], "(Set Type not found)", 0, 1)</f>
        <v/>
      </c>
      <c r="U935" s="28">
        <f>tbl_MTG_Set[[#This Row],[Released On]]+tbl_MTG_Set[[#This Row],[Sell Window Month Start]]*365.25/12</f>
        <v/>
      </c>
      <c r="V935" s="19">
        <f>_xlfn.xlookup(tbl_MTG_Set[[#This Row],[Type Name]], tbl_MTG_Set_Type[Set Type], tbl_MTG_Set_Type[Sell Window Month End], "(Set Type not found)", 0, 1)</f>
        <v/>
      </c>
      <c r="W935" s="28">
        <f>tbl_MTG_Set[[#This Row],[Released On]]+tbl_MTG_Set[[#This Row],[Sell Window Month End]]*365.25/12</f>
        <v/>
      </c>
      <c r="X935" s="28">
        <f>AND(NOW()&gt;=tbl_MTG_Set[[#This Row],[Sell Window Start]], NOW()&lt;=tbl_MTG_Set[[#This Row],[Sell Window End]])</f>
        <v/>
      </c>
      <c r="AG935" s="23" t="n"/>
      <c r="AH935" s="23" t="n"/>
      <c r="AJ935" s="23">
        <f t="array" ref="AJ935:AJ935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935" s="23">
        <f t="array" ref="AK935:AK935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935" s="24">
        <f>_xlfn.xlookup(tbl_MTG_Set[[#This Row],[Play Booster Box Product Id]], tbl_Product[Product Id], tbl_Product[Pack Size])</f>
        <v/>
      </c>
      <c r="AM935" s="23">
        <f>(tbl_MTG_Set[[#This Row],[Play Booster Box Cost]]+v_Item_Shipping_Cost_In)/tbl_MTG_Set[[#This Row],[Play Booster Box Size]]</f>
        <v/>
      </c>
      <c r="AN935" s="23" t="n"/>
      <c r="AO935" s="23" t="n"/>
      <c r="AP935" s="23" t="n"/>
      <c r="AQ935" s="23" t="n"/>
      <c r="AT935" s="23">
        <f>tbl_MTG_Set[[#This Row],[Play Booster Sell Price CardMarket]]*tbl_MTG_Set[[#This Row],[Play Booster Expected Market Value]]/tbl_MTG_Set[[#This Row],[Play Boost Sealed Market Value]]</f>
        <v/>
      </c>
    </row>
    <row r="936" ht="15" customHeight="1" s="20">
      <c r="A936" s="19" t="n">
        <v>610</v>
      </c>
      <c r="B936" s="19" t="inlineStr">
        <is>
          <t>Ugin's Fate UGIN</t>
        </is>
      </c>
      <c r="C936" s="19" t="n">
        <v>26</v>
      </c>
      <c r="D936" s="28" t="n">
        <v>42021</v>
      </c>
      <c r="F936" s="19" t="inlineStr">
        <is>
          <t>en es fr de it pt ja ko ru 汉语 漢語</t>
        </is>
      </c>
      <c r="G936" s="19" t="n">
        <v>1166</v>
      </c>
      <c r="H936" s="19">
        <f>MONTH(NOW())+12*YEAR(NOW())-MONTH(tbl_MTG_Set[[#This Row],[Released On]])-12*YEAR(tbl_MTG_Set[[#This Row],[Released On]])</f>
        <v/>
      </c>
      <c r="I936" s="19">
        <f>_xlfn.xlookup(tbl_MTG_Set[[#This Row],[Type Name]], tbl_MTG_Set_Type[Set Type], tbl_MTG_Set_Type[Index], "(Set Type not found)")</f>
        <v/>
      </c>
      <c r="J936" s="19">
        <f>_xlfn.xlookup(tbl_MTG_Set[[#This Row],[Type Name]], tbl_MTG_Set_Type[Set Type], tbl_MTG_Set_Type[Buy Window Month Start], "(Set Type not found)")</f>
        <v/>
      </c>
      <c r="K936" s="28">
        <f>tbl_MTG_Set[[#This Row],[Released On]]+tbl_MTG_Set[[#This Row],[Buy Window Month Start]]*365.25/12</f>
        <v/>
      </c>
      <c r="L936" s="19">
        <f>_xlfn.xlookup(tbl_MTG_Set[[#This Row],[Type Name]], tbl_MTG_Set_Type[Set Type], tbl_MTG_Set_Type[Buy Window Month End], "(Set Type not found)", 0, 1)</f>
        <v/>
      </c>
      <c r="M936" s="28">
        <f>tbl_MTG_Set[[#This Row],[Released On]]+tbl_MTG_Set[[#This Row],[Buy Window Month End]]*365.25/12</f>
        <v/>
      </c>
      <c r="N936" s="28">
        <f>AND(NOW()&gt;=tbl_MTG_Set[[#This Row],[Buy Window Start]], NOW()&lt;=tbl_MTG_Set[[#This Row],[Buy Window End]])</f>
        <v/>
      </c>
      <c r="O936" s="19">
        <f>_xlfn.xlookup(tbl_MTG_Set[[#This Row],[Type Name]], tbl_MTG_Set_Type[Set Type], tbl_MTG_Set_Type[Heavy Printing Window Month Start], "(Set Type not found)", 0, 1)</f>
        <v/>
      </c>
      <c r="P936" s="28">
        <f>tbl_MTG_Set[[#This Row],[Released On]]+tbl_MTG_Set[[#This Row],[Heavy Printing Window Month Start]]*365.25/12</f>
        <v/>
      </c>
      <c r="Q936" s="19">
        <f>_xlfn.xlookup(tbl_MTG_Set[[#This Row],[Type Name]], tbl_MTG_Set_Type[Set Type], tbl_MTG_Set_Type[Heavy Printing Window Month End], "(Set Type not found)", 0, 1)</f>
        <v/>
      </c>
      <c r="R936" s="28">
        <f>tbl_MTG_Set[[#This Row],[Released On]]+tbl_MTG_Set[[#This Row],[Heavy Printing Window Month End]]*365.25/12</f>
        <v/>
      </c>
      <c r="S936" s="28">
        <f>AND(NOW()&gt;=tbl_MTG_Set[[#This Row],[Heavy Printing Window Start]], NOW()&lt;=tbl_MTG_Set[[#This Row],[Heavy Printing Window End]])</f>
        <v/>
      </c>
      <c r="T936" s="19">
        <f>_xlfn.xlookup(tbl_MTG_Set[[#This Row],[Type Name]], tbl_MTG_Set_Type[Set Type], tbl_MTG_Set_Type[Sell Window Month Start], "(Set Type not found)", 0, 1)</f>
        <v/>
      </c>
      <c r="U936" s="28">
        <f>tbl_MTG_Set[[#This Row],[Released On]]+tbl_MTG_Set[[#This Row],[Sell Window Month Start]]*365.25/12</f>
        <v/>
      </c>
      <c r="V936" s="19">
        <f>_xlfn.xlookup(tbl_MTG_Set[[#This Row],[Type Name]], tbl_MTG_Set_Type[Set Type], tbl_MTG_Set_Type[Sell Window Month End], "(Set Type not found)", 0, 1)</f>
        <v/>
      </c>
      <c r="W936" s="28">
        <f>tbl_MTG_Set[[#This Row],[Released On]]+tbl_MTG_Set[[#This Row],[Sell Window Month End]]*365.25/12</f>
        <v/>
      </c>
      <c r="X936" s="28">
        <f>AND(NOW()&gt;=tbl_MTG_Set[[#This Row],[Sell Window Start]], NOW()&lt;=tbl_MTG_Set[[#This Row],[Sell Window End]])</f>
        <v/>
      </c>
      <c r="AG936" s="23" t="n"/>
      <c r="AH936" s="23" t="n"/>
      <c r="AJ936" s="23">
        <f t="array" ref="AJ936:AJ936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936" s="23">
        <f t="array" ref="AK936:AK936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936" s="24">
        <f>_xlfn.xlookup(tbl_MTG_Set[[#This Row],[Play Booster Box Product Id]], tbl_Product[Product Id], tbl_Product[Pack Size])</f>
        <v/>
      </c>
      <c r="AM936" s="23">
        <f>(tbl_MTG_Set[[#This Row],[Play Booster Box Cost]]+v_Item_Shipping_Cost_In)/tbl_MTG_Set[[#This Row],[Play Booster Box Size]]</f>
        <v/>
      </c>
      <c r="AN936" s="23" t="n"/>
      <c r="AO936" s="23" t="n"/>
      <c r="AP936" s="23" t="n"/>
      <c r="AQ936" s="23" t="n"/>
      <c r="AT936" s="23">
        <f>tbl_MTG_Set[[#This Row],[Play Booster Sell Price CardMarket]]*tbl_MTG_Set[[#This Row],[Play Booster Expected Market Value]]/tbl_MTG_Set[[#This Row],[Play Boost Sealed Market Value]]</f>
        <v/>
      </c>
    </row>
    <row r="937" ht="15" customHeight="1" s="20">
      <c r="A937" s="19" t="n">
        <v>454</v>
      </c>
      <c r="B937" s="19" t="inlineStr">
        <is>
          <t>Ultimate Box Topper PUMA</t>
        </is>
      </c>
      <c r="C937" s="19" t="n">
        <v>40</v>
      </c>
      <c r="D937" s="28" t="n">
        <v>43441</v>
      </c>
      <c r="F937" s="19" t="inlineStr">
        <is>
          <t>en es fr de it pt ja ko ru 汉语 漢語</t>
        </is>
      </c>
      <c r="G937" s="19" t="n">
        <v>854</v>
      </c>
      <c r="H937" s="19">
        <f>MONTH(NOW())+12*YEAR(NOW())-MONTH(tbl_MTG_Set[[#This Row],[Released On]])-12*YEAR(tbl_MTG_Set[[#This Row],[Released On]])</f>
        <v/>
      </c>
      <c r="I937" s="19">
        <f>_xlfn.xlookup(tbl_MTG_Set[[#This Row],[Type Name]], tbl_MTG_Set_Type[Set Type], tbl_MTG_Set_Type[Index], "(Set Type not found)")</f>
        <v/>
      </c>
      <c r="J937" s="19">
        <f>_xlfn.xlookup(tbl_MTG_Set[[#This Row],[Type Name]], tbl_MTG_Set_Type[Set Type], tbl_MTG_Set_Type[Buy Window Month Start], "(Set Type not found)")</f>
        <v/>
      </c>
      <c r="K937" s="28">
        <f>tbl_MTG_Set[[#This Row],[Released On]]+tbl_MTG_Set[[#This Row],[Buy Window Month Start]]*365.25/12</f>
        <v/>
      </c>
      <c r="L937" s="19">
        <f>_xlfn.xlookup(tbl_MTG_Set[[#This Row],[Type Name]], tbl_MTG_Set_Type[Set Type], tbl_MTG_Set_Type[Buy Window Month End], "(Set Type not found)", 0, 1)</f>
        <v/>
      </c>
      <c r="M937" s="28">
        <f>tbl_MTG_Set[[#This Row],[Released On]]+tbl_MTG_Set[[#This Row],[Buy Window Month End]]*365.25/12</f>
        <v/>
      </c>
      <c r="N937" s="28">
        <f>AND(NOW()&gt;=tbl_MTG_Set[[#This Row],[Buy Window Start]], NOW()&lt;=tbl_MTG_Set[[#This Row],[Buy Window End]])</f>
        <v/>
      </c>
      <c r="O937" s="19">
        <f>_xlfn.xlookup(tbl_MTG_Set[[#This Row],[Type Name]], tbl_MTG_Set_Type[Set Type], tbl_MTG_Set_Type[Heavy Printing Window Month Start], "(Set Type not found)", 0, 1)</f>
        <v/>
      </c>
      <c r="P937" s="28">
        <f>tbl_MTG_Set[[#This Row],[Released On]]+tbl_MTG_Set[[#This Row],[Heavy Printing Window Month Start]]*365.25/12</f>
        <v/>
      </c>
      <c r="Q937" s="19">
        <f>_xlfn.xlookup(tbl_MTG_Set[[#This Row],[Type Name]], tbl_MTG_Set_Type[Set Type], tbl_MTG_Set_Type[Heavy Printing Window Month End], "(Set Type not found)", 0, 1)</f>
        <v/>
      </c>
      <c r="R937" s="28">
        <f>tbl_MTG_Set[[#This Row],[Released On]]+tbl_MTG_Set[[#This Row],[Heavy Printing Window Month End]]*365.25/12</f>
        <v/>
      </c>
      <c r="S937" s="28">
        <f>AND(NOW()&gt;=tbl_MTG_Set[[#This Row],[Heavy Printing Window Start]], NOW()&lt;=tbl_MTG_Set[[#This Row],[Heavy Printing Window End]])</f>
        <v/>
      </c>
      <c r="T937" s="19">
        <f>_xlfn.xlookup(tbl_MTG_Set[[#This Row],[Type Name]], tbl_MTG_Set_Type[Set Type], tbl_MTG_Set_Type[Sell Window Month Start], "(Set Type not found)", 0, 1)</f>
        <v/>
      </c>
      <c r="U937" s="28">
        <f>tbl_MTG_Set[[#This Row],[Released On]]+tbl_MTG_Set[[#This Row],[Sell Window Month Start]]*365.25/12</f>
        <v/>
      </c>
      <c r="V937" s="19">
        <f>_xlfn.xlookup(tbl_MTG_Set[[#This Row],[Type Name]], tbl_MTG_Set_Type[Set Type], tbl_MTG_Set_Type[Sell Window Month End], "(Set Type not found)", 0, 1)</f>
        <v/>
      </c>
      <c r="W937" s="28">
        <f>tbl_MTG_Set[[#This Row],[Released On]]+tbl_MTG_Set[[#This Row],[Sell Window Month End]]*365.25/12</f>
        <v/>
      </c>
      <c r="X937" s="28">
        <f>AND(NOW()&gt;=tbl_MTG_Set[[#This Row],[Sell Window Start]], NOW()&lt;=tbl_MTG_Set[[#This Row],[Sell Window End]])</f>
        <v/>
      </c>
      <c r="AG937" s="23" t="n"/>
      <c r="AH937" s="23" t="n"/>
      <c r="AJ937" s="23">
        <f t="array" ref="AJ937:AJ937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937" s="23">
        <f t="array" ref="AK937:AK937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937" s="24">
        <f>_xlfn.xlookup(tbl_MTG_Set[[#This Row],[Play Booster Box Product Id]], tbl_Product[Product Id], tbl_Product[Pack Size])</f>
        <v/>
      </c>
      <c r="AM937" s="23">
        <f>(tbl_MTG_Set[[#This Row],[Play Booster Box Cost]]+v_Item_Shipping_Cost_In)/tbl_MTG_Set[[#This Row],[Play Booster Box Size]]</f>
        <v/>
      </c>
      <c r="AN937" s="23" t="n"/>
      <c r="AO937" s="23" t="n"/>
      <c r="AP937" s="23" t="n"/>
      <c r="AQ937" s="23" t="n"/>
      <c r="AT937" s="23">
        <f>tbl_MTG_Set[[#This Row],[Play Booster Sell Price CardMarket]]*tbl_MTG_Set[[#This Row],[Play Booster Expected Market Value]]/tbl_MTG_Set[[#This Row],[Play Boost Sealed Market Value]]</f>
        <v/>
      </c>
    </row>
    <row r="938" ht="15" customHeight="1" s="20">
      <c r="A938" s="19" t="n">
        <v>455</v>
      </c>
      <c r="B938" s="19" t="inlineStr">
        <is>
          <t>Ultimate Masters Tokens TUMA</t>
        </is>
      </c>
      <c r="C938" s="19" t="n">
        <v>16</v>
      </c>
      <c r="D938" s="28" t="n">
        <v>43441</v>
      </c>
      <c r="F938" s="19" t="inlineStr">
        <is>
          <t>en es fr de it pt ja ko ru 汉语 漢語</t>
        </is>
      </c>
      <c r="G938" s="19" t="n">
        <v>856</v>
      </c>
      <c r="H938" s="19">
        <f>MONTH(NOW())+12*YEAR(NOW())-MONTH(tbl_MTG_Set[[#This Row],[Released On]])-12*YEAR(tbl_MTG_Set[[#This Row],[Released On]])</f>
        <v/>
      </c>
      <c r="I938" s="19">
        <f>_xlfn.xlookup(tbl_MTG_Set[[#This Row],[Type Name]], tbl_MTG_Set_Type[Set Type], tbl_MTG_Set_Type[Index], "(Set Type not found)")</f>
        <v/>
      </c>
      <c r="J938" s="19">
        <f>_xlfn.xlookup(tbl_MTG_Set[[#This Row],[Type Name]], tbl_MTG_Set_Type[Set Type], tbl_MTG_Set_Type[Buy Window Month Start], "(Set Type not found)")</f>
        <v/>
      </c>
      <c r="K938" s="28">
        <f>tbl_MTG_Set[[#This Row],[Released On]]+tbl_MTG_Set[[#This Row],[Buy Window Month Start]]*365.25/12</f>
        <v/>
      </c>
      <c r="L938" s="19">
        <f>_xlfn.xlookup(tbl_MTG_Set[[#This Row],[Type Name]], tbl_MTG_Set_Type[Set Type], tbl_MTG_Set_Type[Buy Window Month End], "(Set Type not found)", 0, 1)</f>
        <v/>
      </c>
      <c r="M938" s="28">
        <f>tbl_MTG_Set[[#This Row],[Released On]]+tbl_MTG_Set[[#This Row],[Buy Window Month End]]*365.25/12</f>
        <v/>
      </c>
      <c r="N938" s="28">
        <f>AND(NOW()&gt;=tbl_MTG_Set[[#This Row],[Buy Window Start]], NOW()&lt;=tbl_MTG_Set[[#This Row],[Buy Window End]])</f>
        <v/>
      </c>
      <c r="O938" s="19">
        <f>_xlfn.xlookup(tbl_MTG_Set[[#This Row],[Type Name]], tbl_MTG_Set_Type[Set Type], tbl_MTG_Set_Type[Heavy Printing Window Month Start], "(Set Type not found)", 0, 1)</f>
        <v/>
      </c>
      <c r="P938" s="28">
        <f>tbl_MTG_Set[[#This Row],[Released On]]+tbl_MTG_Set[[#This Row],[Heavy Printing Window Month Start]]*365.25/12</f>
        <v/>
      </c>
      <c r="Q938" s="19">
        <f>_xlfn.xlookup(tbl_MTG_Set[[#This Row],[Type Name]], tbl_MTG_Set_Type[Set Type], tbl_MTG_Set_Type[Heavy Printing Window Month End], "(Set Type not found)", 0, 1)</f>
        <v/>
      </c>
      <c r="R938" s="28">
        <f>tbl_MTG_Set[[#This Row],[Released On]]+tbl_MTG_Set[[#This Row],[Heavy Printing Window Month End]]*365.25/12</f>
        <v/>
      </c>
      <c r="S938" s="28">
        <f>AND(NOW()&gt;=tbl_MTG_Set[[#This Row],[Heavy Printing Window Start]], NOW()&lt;=tbl_MTG_Set[[#This Row],[Heavy Printing Window End]])</f>
        <v/>
      </c>
      <c r="T938" s="19">
        <f>_xlfn.xlookup(tbl_MTG_Set[[#This Row],[Type Name]], tbl_MTG_Set_Type[Set Type], tbl_MTG_Set_Type[Sell Window Month Start], "(Set Type not found)", 0, 1)</f>
        <v/>
      </c>
      <c r="U938" s="28">
        <f>tbl_MTG_Set[[#This Row],[Released On]]+tbl_MTG_Set[[#This Row],[Sell Window Month Start]]*365.25/12</f>
        <v/>
      </c>
      <c r="V938" s="19">
        <f>_xlfn.xlookup(tbl_MTG_Set[[#This Row],[Type Name]], tbl_MTG_Set_Type[Set Type], tbl_MTG_Set_Type[Sell Window Month End], "(Set Type not found)", 0, 1)</f>
        <v/>
      </c>
      <c r="W938" s="28">
        <f>tbl_MTG_Set[[#This Row],[Released On]]+tbl_MTG_Set[[#This Row],[Sell Window Month End]]*365.25/12</f>
        <v/>
      </c>
      <c r="X938" s="28">
        <f>AND(NOW()&gt;=tbl_MTG_Set[[#This Row],[Sell Window Start]], NOW()&lt;=tbl_MTG_Set[[#This Row],[Sell Window End]])</f>
        <v/>
      </c>
      <c r="AG938" s="23" t="n"/>
      <c r="AH938" s="23" t="n"/>
      <c r="AJ938" s="23">
        <f t="array" ref="AJ938:AJ938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938" s="23">
        <f t="array" ref="AK938:AK938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938" s="24">
        <f>_xlfn.xlookup(tbl_MTG_Set[[#This Row],[Play Booster Box Product Id]], tbl_Product[Product Id], tbl_Product[Pack Size])</f>
        <v/>
      </c>
      <c r="AM938" s="23">
        <f>(tbl_MTG_Set[[#This Row],[Play Booster Box Cost]]+v_Item_Shipping_Cost_In)/tbl_MTG_Set[[#This Row],[Play Booster Box Size]]</f>
        <v/>
      </c>
      <c r="AN938" s="23" t="n"/>
      <c r="AO938" s="23" t="n"/>
      <c r="AP938" s="23" t="n"/>
      <c r="AQ938" s="23" t="n"/>
      <c r="AT938" s="23">
        <f>tbl_MTG_Set[[#This Row],[Play Booster Sell Price CardMarket]]*tbl_MTG_Set[[#This Row],[Play Booster Expected Market Value]]/tbl_MTG_Set[[#This Row],[Play Boost Sealed Market Value]]</f>
        <v/>
      </c>
    </row>
    <row r="939" ht="15" customHeight="1" s="20">
      <c r="A939" s="19" t="n">
        <v>453</v>
      </c>
      <c r="B939" s="19" t="inlineStr">
        <is>
          <t>Ultimate Masters UMA</t>
        </is>
      </c>
      <c r="C939" s="19" t="n">
        <v>254</v>
      </c>
      <c r="D939" s="28" t="n">
        <v>43441</v>
      </c>
      <c r="F939" s="19" t="inlineStr">
        <is>
          <t>en es fr de it pt ja ko ru 汉语 漢語</t>
        </is>
      </c>
      <c r="G939" s="19" t="n">
        <v>852</v>
      </c>
      <c r="H939" s="19">
        <f>MONTH(NOW())+12*YEAR(NOW())-MONTH(tbl_MTG_Set[[#This Row],[Released On]])-12*YEAR(tbl_MTG_Set[[#This Row],[Released On]])</f>
        <v/>
      </c>
      <c r="I939" s="19">
        <f>_xlfn.xlookup(tbl_MTG_Set[[#This Row],[Type Name]], tbl_MTG_Set_Type[Set Type], tbl_MTG_Set_Type[Index], "(Set Type not found)")</f>
        <v/>
      </c>
      <c r="J939" s="19">
        <f>_xlfn.xlookup(tbl_MTG_Set[[#This Row],[Type Name]], tbl_MTG_Set_Type[Set Type], tbl_MTG_Set_Type[Buy Window Month Start], "(Set Type not found)")</f>
        <v/>
      </c>
      <c r="K939" s="28">
        <f>tbl_MTG_Set[[#This Row],[Released On]]+tbl_MTG_Set[[#This Row],[Buy Window Month Start]]*365.25/12</f>
        <v/>
      </c>
      <c r="L939" s="19">
        <f>_xlfn.xlookup(tbl_MTG_Set[[#This Row],[Type Name]], tbl_MTG_Set_Type[Set Type], tbl_MTG_Set_Type[Buy Window Month End], "(Set Type not found)", 0, 1)</f>
        <v/>
      </c>
      <c r="M939" s="28">
        <f>tbl_MTG_Set[[#This Row],[Released On]]+tbl_MTG_Set[[#This Row],[Buy Window Month End]]*365.25/12</f>
        <v/>
      </c>
      <c r="N939" s="28">
        <f>AND(NOW()&gt;=tbl_MTG_Set[[#This Row],[Buy Window Start]], NOW()&lt;=tbl_MTG_Set[[#This Row],[Buy Window End]])</f>
        <v/>
      </c>
      <c r="O939" s="19">
        <f>_xlfn.xlookup(tbl_MTG_Set[[#This Row],[Type Name]], tbl_MTG_Set_Type[Set Type], tbl_MTG_Set_Type[Heavy Printing Window Month Start], "(Set Type not found)", 0, 1)</f>
        <v/>
      </c>
      <c r="P939" s="28">
        <f>tbl_MTG_Set[[#This Row],[Released On]]+tbl_MTG_Set[[#This Row],[Heavy Printing Window Month Start]]*365.25/12</f>
        <v/>
      </c>
      <c r="Q939" s="19">
        <f>_xlfn.xlookup(tbl_MTG_Set[[#This Row],[Type Name]], tbl_MTG_Set_Type[Set Type], tbl_MTG_Set_Type[Heavy Printing Window Month End], "(Set Type not found)", 0, 1)</f>
        <v/>
      </c>
      <c r="R939" s="28">
        <f>tbl_MTG_Set[[#This Row],[Released On]]+tbl_MTG_Set[[#This Row],[Heavy Printing Window Month End]]*365.25/12</f>
        <v/>
      </c>
      <c r="S939" s="28">
        <f>AND(NOW()&gt;=tbl_MTG_Set[[#This Row],[Heavy Printing Window Start]], NOW()&lt;=tbl_MTG_Set[[#This Row],[Heavy Printing Window End]])</f>
        <v/>
      </c>
      <c r="T939" s="19">
        <f>_xlfn.xlookup(tbl_MTG_Set[[#This Row],[Type Name]], tbl_MTG_Set_Type[Set Type], tbl_MTG_Set_Type[Sell Window Month Start], "(Set Type not found)", 0, 1)</f>
        <v/>
      </c>
      <c r="U939" s="28">
        <f>tbl_MTG_Set[[#This Row],[Released On]]+tbl_MTG_Set[[#This Row],[Sell Window Month Start]]*365.25/12</f>
        <v/>
      </c>
      <c r="V939" s="19">
        <f>_xlfn.xlookup(tbl_MTG_Set[[#This Row],[Type Name]], tbl_MTG_Set_Type[Set Type], tbl_MTG_Set_Type[Sell Window Month End], "(Set Type not found)", 0, 1)</f>
        <v/>
      </c>
      <c r="W939" s="28">
        <f>tbl_MTG_Set[[#This Row],[Released On]]+tbl_MTG_Set[[#This Row],[Sell Window Month End]]*365.25/12</f>
        <v/>
      </c>
      <c r="X939" s="28">
        <f>AND(NOW()&gt;=tbl_MTG_Set[[#This Row],[Sell Window Start]], NOW()&lt;=tbl_MTG_Set[[#This Row],[Sell Window End]])</f>
        <v/>
      </c>
      <c r="AG939" s="23" t="n"/>
      <c r="AH939" s="23" t="n"/>
      <c r="AJ939" s="23">
        <f t="array" ref="AJ939:AJ939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939" s="23">
        <f t="array" ref="AK939:AK939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939" s="24">
        <f>_xlfn.xlookup(tbl_MTG_Set[[#This Row],[Play Booster Box Product Id]], tbl_Product[Product Id], tbl_Product[Pack Size])</f>
        <v/>
      </c>
      <c r="AM939" s="23">
        <f>(tbl_MTG_Set[[#This Row],[Play Booster Box Cost]]+v_Item_Shipping_Cost_In)/tbl_MTG_Set[[#This Row],[Play Booster Box Size]]</f>
        <v/>
      </c>
      <c r="AN939" s="23" t="n"/>
      <c r="AO939" s="23" t="n"/>
      <c r="AP939" s="23" t="n"/>
      <c r="AQ939" s="23" t="n"/>
      <c r="AT939" s="23">
        <f>tbl_MTG_Set[[#This Row],[Play Booster Sell Price CardMarket]]*tbl_MTG_Set[[#This Row],[Play Booster Expected Market Value]]/tbl_MTG_Set[[#This Row],[Play Boost Sealed Market Value]]</f>
        <v/>
      </c>
    </row>
    <row r="940" ht="15" customHeight="1" s="20">
      <c r="A940" s="19" t="n">
        <v>488</v>
      </c>
      <c r="B940" s="19" t="inlineStr">
        <is>
          <t>Uncommon Cube UNCOMMON</t>
        </is>
      </c>
      <c r="C940" s="19" t="n">
        <v>600</v>
      </c>
      <c r="D940" s="28" t="n">
        <v>43243</v>
      </c>
      <c r="F940" s="19" t="n">
        <v>0</v>
      </c>
      <c r="G940" s="19" t="n">
        <v>922</v>
      </c>
      <c r="H940" s="19">
        <f>MONTH(NOW())+12*YEAR(NOW())-MONTH(tbl_MTG_Set[[#This Row],[Released On]])-12*YEAR(tbl_MTG_Set[[#This Row],[Released On]])</f>
        <v/>
      </c>
      <c r="I940" s="19">
        <f>_xlfn.xlookup(tbl_MTG_Set[[#This Row],[Type Name]], tbl_MTG_Set_Type[Set Type], tbl_MTG_Set_Type[Index], "(Set Type not found)")</f>
        <v/>
      </c>
      <c r="J940" s="19">
        <f>_xlfn.xlookup(tbl_MTG_Set[[#This Row],[Type Name]], tbl_MTG_Set_Type[Set Type], tbl_MTG_Set_Type[Buy Window Month Start], "(Set Type not found)")</f>
        <v/>
      </c>
      <c r="K940" s="28">
        <f>tbl_MTG_Set[[#This Row],[Released On]]+tbl_MTG_Set[[#This Row],[Buy Window Month Start]]*365.25/12</f>
        <v/>
      </c>
      <c r="L940" s="19">
        <f>_xlfn.xlookup(tbl_MTG_Set[[#This Row],[Type Name]], tbl_MTG_Set_Type[Set Type], tbl_MTG_Set_Type[Buy Window Month End], "(Set Type not found)", 0, 1)</f>
        <v/>
      </c>
      <c r="M940" s="28">
        <f>tbl_MTG_Set[[#This Row],[Released On]]+tbl_MTG_Set[[#This Row],[Buy Window Month End]]*365.25/12</f>
        <v/>
      </c>
      <c r="N940" s="28">
        <f>AND(NOW()&gt;=tbl_MTG_Set[[#This Row],[Buy Window Start]], NOW()&lt;=tbl_MTG_Set[[#This Row],[Buy Window End]])</f>
        <v/>
      </c>
      <c r="O940" s="19">
        <f>_xlfn.xlookup(tbl_MTG_Set[[#This Row],[Type Name]], tbl_MTG_Set_Type[Set Type], tbl_MTG_Set_Type[Heavy Printing Window Month Start], "(Set Type not found)", 0, 1)</f>
        <v/>
      </c>
      <c r="P940" s="28">
        <f>tbl_MTG_Set[[#This Row],[Released On]]+tbl_MTG_Set[[#This Row],[Heavy Printing Window Month Start]]*365.25/12</f>
        <v/>
      </c>
      <c r="Q940" s="19">
        <f>_xlfn.xlookup(tbl_MTG_Set[[#This Row],[Type Name]], tbl_MTG_Set_Type[Set Type], tbl_MTG_Set_Type[Heavy Printing Window Month End], "(Set Type not found)", 0, 1)</f>
        <v/>
      </c>
      <c r="R940" s="28">
        <f>tbl_MTG_Set[[#This Row],[Released On]]+tbl_MTG_Set[[#This Row],[Heavy Printing Window Month End]]*365.25/12</f>
        <v/>
      </c>
      <c r="S940" s="28">
        <f>AND(NOW()&gt;=tbl_MTG_Set[[#This Row],[Heavy Printing Window Start]], NOW()&lt;=tbl_MTG_Set[[#This Row],[Heavy Printing Window End]])</f>
        <v/>
      </c>
      <c r="T940" s="19">
        <f>_xlfn.xlookup(tbl_MTG_Set[[#This Row],[Type Name]], tbl_MTG_Set_Type[Set Type], tbl_MTG_Set_Type[Sell Window Month Start], "(Set Type not found)", 0, 1)</f>
        <v/>
      </c>
      <c r="U940" s="28">
        <f>tbl_MTG_Set[[#This Row],[Released On]]+tbl_MTG_Set[[#This Row],[Sell Window Month Start]]*365.25/12</f>
        <v/>
      </c>
      <c r="V940" s="19">
        <f>_xlfn.xlookup(tbl_MTG_Set[[#This Row],[Type Name]], tbl_MTG_Set_Type[Set Type], tbl_MTG_Set_Type[Sell Window Month End], "(Set Type not found)", 0, 1)</f>
        <v/>
      </c>
      <c r="W940" s="28">
        <f>tbl_MTG_Set[[#This Row],[Released On]]+tbl_MTG_Set[[#This Row],[Sell Window Month End]]*365.25/12</f>
        <v/>
      </c>
      <c r="X940" s="28">
        <f>AND(NOW()&gt;=tbl_MTG_Set[[#This Row],[Sell Window Start]], NOW()&lt;=tbl_MTG_Set[[#This Row],[Sell Window End]])</f>
        <v/>
      </c>
      <c r="AG940" s="23" t="n"/>
      <c r="AH940" s="23" t="n"/>
      <c r="AJ940" s="23">
        <f t="array" ref="AJ940:AJ940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940" s="23">
        <f t="array" ref="AK940:AK940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940" s="24">
        <f>_xlfn.xlookup(tbl_MTG_Set[[#This Row],[Play Booster Box Product Id]], tbl_Product[Product Id], tbl_Product[Pack Size])</f>
        <v/>
      </c>
      <c r="AM940" s="23">
        <f>(tbl_MTG_Set[[#This Row],[Play Booster Box Cost]]+v_Item_Shipping_Cost_In)/tbl_MTG_Set[[#This Row],[Play Booster Box Size]]</f>
        <v/>
      </c>
      <c r="AN940" s="23" t="n"/>
      <c r="AO940" s="23" t="n"/>
      <c r="AP940" s="23" t="n"/>
      <c r="AQ940" s="23" t="n"/>
      <c r="AT940" s="23">
        <f>tbl_MTG_Set[[#This Row],[Play Booster Sell Price CardMarket]]*tbl_MTG_Set[[#This Row],[Play Booster Expected Market Value]]/tbl_MTG_Set[[#This Row],[Play Boost Sealed Market Value]]</f>
        <v/>
      </c>
    </row>
    <row r="941" ht="15" customHeight="1" s="20">
      <c r="A941" s="19" t="n">
        <v>243</v>
      </c>
      <c r="B941" s="19" t="inlineStr">
        <is>
          <t>Unfinity Sticker Sheets SUNF</t>
        </is>
      </c>
      <c r="C941" s="19" t="n">
        <v>48</v>
      </c>
      <c r="D941" s="28" t="n">
        <v>44841</v>
      </c>
      <c r="F941" s="19" t="inlineStr">
        <is>
          <t>en es fr de it pt ja ko ru 汉语 漢語</t>
        </is>
      </c>
      <c r="G941" s="19" t="n">
        <v>432</v>
      </c>
      <c r="H941" s="19">
        <f>MONTH(NOW())+12*YEAR(NOW())-MONTH(tbl_MTG_Set[[#This Row],[Released On]])-12*YEAR(tbl_MTG_Set[[#This Row],[Released On]])</f>
        <v/>
      </c>
      <c r="I941" s="19">
        <f>_xlfn.xlookup(tbl_MTG_Set[[#This Row],[Type Name]], tbl_MTG_Set_Type[Set Type], tbl_MTG_Set_Type[Index], "(Set Type not found)")</f>
        <v/>
      </c>
      <c r="J941" s="19">
        <f>_xlfn.xlookup(tbl_MTG_Set[[#This Row],[Type Name]], tbl_MTG_Set_Type[Set Type], tbl_MTG_Set_Type[Buy Window Month Start], "(Set Type not found)")</f>
        <v/>
      </c>
      <c r="K941" s="28">
        <f>tbl_MTG_Set[[#This Row],[Released On]]+tbl_MTG_Set[[#This Row],[Buy Window Month Start]]*365.25/12</f>
        <v/>
      </c>
      <c r="L941" s="19">
        <f>_xlfn.xlookup(tbl_MTG_Set[[#This Row],[Type Name]], tbl_MTG_Set_Type[Set Type], tbl_MTG_Set_Type[Buy Window Month End], "(Set Type not found)", 0, 1)</f>
        <v/>
      </c>
      <c r="M941" s="28">
        <f>tbl_MTG_Set[[#This Row],[Released On]]+tbl_MTG_Set[[#This Row],[Buy Window Month End]]*365.25/12</f>
        <v/>
      </c>
      <c r="N941" s="28">
        <f>AND(NOW()&gt;=tbl_MTG_Set[[#This Row],[Buy Window Start]], NOW()&lt;=tbl_MTG_Set[[#This Row],[Buy Window End]])</f>
        <v/>
      </c>
      <c r="O941" s="19">
        <f>_xlfn.xlookup(tbl_MTG_Set[[#This Row],[Type Name]], tbl_MTG_Set_Type[Set Type], tbl_MTG_Set_Type[Heavy Printing Window Month Start], "(Set Type not found)", 0, 1)</f>
        <v/>
      </c>
      <c r="P941" s="28">
        <f>tbl_MTG_Set[[#This Row],[Released On]]+tbl_MTG_Set[[#This Row],[Heavy Printing Window Month Start]]*365.25/12</f>
        <v/>
      </c>
      <c r="Q941" s="19">
        <f>_xlfn.xlookup(tbl_MTG_Set[[#This Row],[Type Name]], tbl_MTG_Set_Type[Set Type], tbl_MTG_Set_Type[Heavy Printing Window Month End], "(Set Type not found)", 0, 1)</f>
        <v/>
      </c>
      <c r="R941" s="28">
        <f>tbl_MTG_Set[[#This Row],[Released On]]+tbl_MTG_Set[[#This Row],[Heavy Printing Window Month End]]*365.25/12</f>
        <v/>
      </c>
      <c r="S941" s="28">
        <f>AND(NOW()&gt;=tbl_MTG_Set[[#This Row],[Heavy Printing Window Start]], NOW()&lt;=tbl_MTG_Set[[#This Row],[Heavy Printing Window End]])</f>
        <v/>
      </c>
      <c r="T941" s="19">
        <f>_xlfn.xlookup(tbl_MTG_Set[[#This Row],[Type Name]], tbl_MTG_Set_Type[Set Type], tbl_MTG_Set_Type[Sell Window Month Start], "(Set Type not found)", 0, 1)</f>
        <v/>
      </c>
      <c r="U941" s="28">
        <f>tbl_MTG_Set[[#This Row],[Released On]]+tbl_MTG_Set[[#This Row],[Sell Window Month Start]]*365.25/12</f>
        <v/>
      </c>
      <c r="V941" s="19">
        <f>_xlfn.xlookup(tbl_MTG_Set[[#This Row],[Type Name]], tbl_MTG_Set_Type[Set Type], tbl_MTG_Set_Type[Sell Window Month End], "(Set Type not found)", 0, 1)</f>
        <v/>
      </c>
      <c r="W941" s="28">
        <f>tbl_MTG_Set[[#This Row],[Released On]]+tbl_MTG_Set[[#This Row],[Sell Window Month End]]*365.25/12</f>
        <v/>
      </c>
      <c r="X941" s="28">
        <f>AND(NOW()&gt;=tbl_MTG_Set[[#This Row],[Sell Window Start]], NOW()&lt;=tbl_MTG_Set[[#This Row],[Sell Window End]])</f>
        <v/>
      </c>
      <c r="AG941" s="23" t="n"/>
      <c r="AH941" s="23" t="n"/>
      <c r="AJ941" s="23">
        <f t="array" ref="AJ941:AJ941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941" s="23">
        <f t="array" ref="AK941:AK941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941" s="24">
        <f>_xlfn.xlookup(tbl_MTG_Set[[#This Row],[Play Booster Box Product Id]], tbl_Product[Product Id], tbl_Product[Pack Size])</f>
        <v/>
      </c>
      <c r="AM941" s="23">
        <f>(tbl_MTG_Set[[#This Row],[Play Booster Box Cost]]+v_Item_Shipping_Cost_In)/tbl_MTG_Set[[#This Row],[Play Booster Box Size]]</f>
        <v/>
      </c>
      <c r="AN941" s="23" t="n"/>
      <c r="AO941" s="23" t="n"/>
      <c r="AP941" s="23" t="n"/>
      <c r="AQ941" s="23" t="n"/>
      <c r="AT941" s="23">
        <f>tbl_MTG_Set[[#This Row],[Play Booster Sell Price CardMarket]]*tbl_MTG_Set[[#This Row],[Play Booster Expected Market Value]]/tbl_MTG_Set[[#This Row],[Play Boost Sealed Market Value]]</f>
        <v/>
      </c>
    </row>
    <row r="942" ht="15" customHeight="1" s="20">
      <c r="A942" s="19" t="n">
        <v>242</v>
      </c>
      <c r="B942" s="19" t="inlineStr">
        <is>
          <t>Unfinity Tokens TUNF</t>
        </is>
      </c>
      <c r="C942" s="19" t="n">
        <v>14</v>
      </c>
      <c r="D942" s="28" t="n">
        <v>44841</v>
      </c>
      <c r="F942" s="19" t="inlineStr">
        <is>
          <t>en es fr de it pt ja ko ru 汉语 漢語</t>
        </is>
      </c>
      <c r="G942" s="19" t="n">
        <v>430</v>
      </c>
      <c r="H942" s="19">
        <f>MONTH(NOW())+12*YEAR(NOW())-MONTH(tbl_MTG_Set[[#This Row],[Released On]])-12*YEAR(tbl_MTG_Set[[#This Row],[Released On]])</f>
        <v/>
      </c>
      <c r="I942" s="19">
        <f>_xlfn.xlookup(tbl_MTG_Set[[#This Row],[Type Name]], tbl_MTG_Set_Type[Set Type], tbl_MTG_Set_Type[Index], "(Set Type not found)")</f>
        <v/>
      </c>
      <c r="J942" s="19">
        <f>_xlfn.xlookup(tbl_MTG_Set[[#This Row],[Type Name]], tbl_MTG_Set_Type[Set Type], tbl_MTG_Set_Type[Buy Window Month Start], "(Set Type not found)")</f>
        <v/>
      </c>
      <c r="K942" s="28">
        <f>tbl_MTG_Set[[#This Row],[Released On]]+tbl_MTG_Set[[#This Row],[Buy Window Month Start]]*365.25/12</f>
        <v/>
      </c>
      <c r="L942" s="19">
        <f>_xlfn.xlookup(tbl_MTG_Set[[#This Row],[Type Name]], tbl_MTG_Set_Type[Set Type], tbl_MTG_Set_Type[Buy Window Month End], "(Set Type not found)", 0, 1)</f>
        <v/>
      </c>
      <c r="M942" s="28">
        <f>tbl_MTG_Set[[#This Row],[Released On]]+tbl_MTG_Set[[#This Row],[Buy Window Month End]]*365.25/12</f>
        <v/>
      </c>
      <c r="N942" s="28">
        <f>AND(NOW()&gt;=tbl_MTG_Set[[#This Row],[Buy Window Start]], NOW()&lt;=tbl_MTG_Set[[#This Row],[Buy Window End]])</f>
        <v/>
      </c>
      <c r="O942" s="19">
        <f>_xlfn.xlookup(tbl_MTG_Set[[#This Row],[Type Name]], tbl_MTG_Set_Type[Set Type], tbl_MTG_Set_Type[Heavy Printing Window Month Start], "(Set Type not found)", 0, 1)</f>
        <v/>
      </c>
      <c r="P942" s="28">
        <f>tbl_MTG_Set[[#This Row],[Released On]]+tbl_MTG_Set[[#This Row],[Heavy Printing Window Month Start]]*365.25/12</f>
        <v/>
      </c>
      <c r="Q942" s="19">
        <f>_xlfn.xlookup(tbl_MTG_Set[[#This Row],[Type Name]], tbl_MTG_Set_Type[Set Type], tbl_MTG_Set_Type[Heavy Printing Window Month End], "(Set Type not found)", 0, 1)</f>
        <v/>
      </c>
      <c r="R942" s="28">
        <f>tbl_MTG_Set[[#This Row],[Released On]]+tbl_MTG_Set[[#This Row],[Heavy Printing Window Month End]]*365.25/12</f>
        <v/>
      </c>
      <c r="S942" s="28">
        <f>AND(NOW()&gt;=tbl_MTG_Set[[#This Row],[Heavy Printing Window Start]], NOW()&lt;=tbl_MTG_Set[[#This Row],[Heavy Printing Window End]])</f>
        <v/>
      </c>
      <c r="T942" s="19">
        <f>_xlfn.xlookup(tbl_MTG_Set[[#This Row],[Type Name]], tbl_MTG_Set_Type[Set Type], tbl_MTG_Set_Type[Sell Window Month Start], "(Set Type not found)", 0, 1)</f>
        <v/>
      </c>
      <c r="U942" s="28">
        <f>tbl_MTG_Set[[#This Row],[Released On]]+tbl_MTG_Set[[#This Row],[Sell Window Month Start]]*365.25/12</f>
        <v/>
      </c>
      <c r="V942" s="19">
        <f>_xlfn.xlookup(tbl_MTG_Set[[#This Row],[Type Name]], tbl_MTG_Set_Type[Set Type], tbl_MTG_Set_Type[Sell Window Month End], "(Set Type not found)", 0, 1)</f>
        <v/>
      </c>
      <c r="W942" s="28">
        <f>tbl_MTG_Set[[#This Row],[Released On]]+tbl_MTG_Set[[#This Row],[Sell Window Month End]]*365.25/12</f>
        <v/>
      </c>
      <c r="X942" s="28">
        <f>AND(NOW()&gt;=tbl_MTG_Set[[#This Row],[Sell Window Start]], NOW()&lt;=tbl_MTG_Set[[#This Row],[Sell Window End]])</f>
        <v/>
      </c>
      <c r="AG942" s="23" t="n"/>
      <c r="AH942" s="23" t="n"/>
      <c r="AJ942" s="23">
        <f t="array" ref="AJ942:AJ942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942" s="23">
        <f t="array" ref="AK942:AK942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942" s="24">
        <f>_xlfn.xlookup(tbl_MTG_Set[[#This Row],[Play Booster Box Product Id]], tbl_Product[Product Id], tbl_Product[Pack Size])</f>
        <v/>
      </c>
      <c r="AM942" s="23">
        <f>(tbl_MTG_Set[[#This Row],[Play Booster Box Cost]]+v_Item_Shipping_Cost_In)/tbl_MTG_Set[[#This Row],[Play Booster Box Size]]</f>
        <v/>
      </c>
      <c r="AN942" s="23" t="n"/>
      <c r="AO942" s="23" t="n"/>
      <c r="AP942" s="23" t="n"/>
      <c r="AQ942" s="23" t="n"/>
      <c r="AT942" s="23">
        <f>tbl_MTG_Set[[#This Row],[Play Booster Sell Price CardMarket]]*tbl_MTG_Set[[#This Row],[Play Booster Expected Market Value]]/tbl_MTG_Set[[#This Row],[Play Boost Sealed Market Value]]</f>
        <v/>
      </c>
    </row>
    <row r="943" ht="15" customHeight="1" s="20">
      <c r="A943" s="19" t="n">
        <v>241</v>
      </c>
      <c r="B943" s="19" t="inlineStr">
        <is>
          <t>Unfinity UNF</t>
        </is>
      </c>
      <c r="C943" s="19" t="n">
        <v>639</v>
      </c>
      <c r="D943" s="28" t="n">
        <v>44841</v>
      </c>
      <c r="F943" s="19" t="inlineStr">
        <is>
          <t>en es fr de it pt ja ko ru 汉语 漢語</t>
        </is>
      </c>
      <c r="G943" s="19" t="n">
        <v>428</v>
      </c>
      <c r="H943" s="19">
        <f>MONTH(NOW())+12*YEAR(NOW())-MONTH(tbl_MTG_Set[[#This Row],[Released On]])-12*YEAR(tbl_MTG_Set[[#This Row],[Released On]])</f>
        <v/>
      </c>
      <c r="I943" s="19">
        <f>_xlfn.xlookup(tbl_MTG_Set[[#This Row],[Type Name]], tbl_MTG_Set_Type[Set Type], tbl_MTG_Set_Type[Index], "(Set Type not found)")</f>
        <v/>
      </c>
      <c r="J943" s="19">
        <f>_xlfn.xlookup(tbl_MTG_Set[[#This Row],[Type Name]], tbl_MTG_Set_Type[Set Type], tbl_MTG_Set_Type[Buy Window Month Start], "(Set Type not found)")</f>
        <v/>
      </c>
      <c r="K943" s="28">
        <f>tbl_MTG_Set[[#This Row],[Released On]]+tbl_MTG_Set[[#This Row],[Buy Window Month Start]]*365.25/12</f>
        <v/>
      </c>
      <c r="L943" s="19">
        <f>_xlfn.xlookup(tbl_MTG_Set[[#This Row],[Type Name]], tbl_MTG_Set_Type[Set Type], tbl_MTG_Set_Type[Buy Window Month End], "(Set Type not found)", 0, 1)</f>
        <v/>
      </c>
      <c r="M943" s="28">
        <f>tbl_MTG_Set[[#This Row],[Released On]]+tbl_MTG_Set[[#This Row],[Buy Window Month End]]*365.25/12</f>
        <v/>
      </c>
      <c r="N943" s="28">
        <f>AND(NOW()&gt;=tbl_MTG_Set[[#This Row],[Buy Window Start]], NOW()&lt;=tbl_MTG_Set[[#This Row],[Buy Window End]])</f>
        <v/>
      </c>
      <c r="O943" s="19">
        <f>_xlfn.xlookup(tbl_MTG_Set[[#This Row],[Type Name]], tbl_MTG_Set_Type[Set Type], tbl_MTG_Set_Type[Heavy Printing Window Month Start], "(Set Type not found)", 0, 1)</f>
        <v/>
      </c>
      <c r="P943" s="28">
        <f>tbl_MTG_Set[[#This Row],[Released On]]+tbl_MTG_Set[[#This Row],[Heavy Printing Window Month Start]]*365.25/12</f>
        <v/>
      </c>
      <c r="Q943" s="19">
        <f>_xlfn.xlookup(tbl_MTG_Set[[#This Row],[Type Name]], tbl_MTG_Set_Type[Set Type], tbl_MTG_Set_Type[Heavy Printing Window Month End], "(Set Type not found)", 0, 1)</f>
        <v/>
      </c>
      <c r="R943" s="28">
        <f>tbl_MTG_Set[[#This Row],[Released On]]+tbl_MTG_Set[[#This Row],[Heavy Printing Window Month End]]*365.25/12</f>
        <v/>
      </c>
      <c r="S943" s="28">
        <f>AND(NOW()&gt;=tbl_MTG_Set[[#This Row],[Heavy Printing Window Start]], NOW()&lt;=tbl_MTG_Set[[#This Row],[Heavy Printing Window End]])</f>
        <v/>
      </c>
      <c r="T943" s="19">
        <f>_xlfn.xlookup(tbl_MTG_Set[[#This Row],[Type Name]], tbl_MTG_Set_Type[Set Type], tbl_MTG_Set_Type[Sell Window Month Start], "(Set Type not found)", 0, 1)</f>
        <v/>
      </c>
      <c r="U943" s="28">
        <f>tbl_MTG_Set[[#This Row],[Released On]]+tbl_MTG_Set[[#This Row],[Sell Window Month Start]]*365.25/12</f>
        <v/>
      </c>
      <c r="V943" s="19">
        <f>_xlfn.xlookup(tbl_MTG_Set[[#This Row],[Type Name]], tbl_MTG_Set_Type[Set Type], tbl_MTG_Set_Type[Sell Window Month End], "(Set Type not found)", 0, 1)</f>
        <v/>
      </c>
      <c r="W943" s="28">
        <f>tbl_MTG_Set[[#This Row],[Released On]]+tbl_MTG_Set[[#This Row],[Sell Window Month End]]*365.25/12</f>
        <v/>
      </c>
      <c r="X943" s="28">
        <f>AND(NOW()&gt;=tbl_MTG_Set[[#This Row],[Sell Window Start]], NOW()&lt;=tbl_MTG_Set[[#This Row],[Sell Window End]])</f>
        <v/>
      </c>
      <c r="AG943" s="23" t="n"/>
      <c r="AH943" s="23" t="n"/>
      <c r="AJ943" s="23">
        <f t="array" ref="AJ943:AJ943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943" s="23">
        <f t="array" ref="AK943:AK943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943" s="24">
        <f>_xlfn.xlookup(tbl_MTG_Set[[#This Row],[Play Booster Box Product Id]], tbl_Product[Product Id], tbl_Product[Pack Size])</f>
        <v/>
      </c>
      <c r="AM943" s="23">
        <f>(tbl_MTG_Set[[#This Row],[Play Booster Box Cost]]+v_Item_Shipping_Cost_In)/tbl_MTG_Set[[#This Row],[Play Booster Box Size]]</f>
        <v/>
      </c>
      <c r="AN943" s="23" t="n"/>
      <c r="AO943" s="23" t="n"/>
      <c r="AP943" s="23" t="n"/>
      <c r="AQ943" s="23" t="n"/>
      <c r="AT943" s="23">
        <f>tbl_MTG_Set[[#This Row],[Play Booster Sell Price CardMarket]]*tbl_MTG_Set[[#This Row],[Play Booster Expected Market Value]]/tbl_MTG_Set[[#This Row],[Play Boost Sealed Market Value]]</f>
        <v/>
      </c>
    </row>
    <row r="944" ht="15" customHeight="1" s="20">
      <c r="A944" s="19" t="n">
        <v>970</v>
      </c>
      <c r="B944" s="19" t="inlineStr">
        <is>
          <t>Unglued Tokens TUGL</t>
        </is>
      </c>
      <c r="C944" s="19" t="n">
        <v>6</v>
      </c>
      <c r="D944" s="28" t="n">
        <v>36018</v>
      </c>
      <c r="F944" s="19" t="inlineStr">
        <is>
          <t>en es fr de it pt ja ko ru 汉语 漢語</t>
        </is>
      </c>
      <c r="G944" s="19" t="n">
        <v>1886</v>
      </c>
      <c r="H944" s="19">
        <f>MONTH(NOW())+12*YEAR(NOW())-MONTH(tbl_MTG_Set[[#This Row],[Released On]])-12*YEAR(tbl_MTG_Set[[#This Row],[Released On]])</f>
        <v/>
      </c>
      <c r="I944" s="19">
        <f>_xlfn.xlookup(tbl_MTG_Set[[#This Row],[Type Name]], tbl_MTG_Set_Type[Set Type], tbl_MTG_Set_Type[Index], "(Set Type not found)")</f>
        <v/>
      </c>
      <c r="J944" s="19">
        <f>_xlfn.xlookup(tbl_MTG_Set[[#This Row],[Type Name]], tbl_MTG_Set_Type[Set Type], tbl_MTG_Set_Type[Buy Window Month Start], "(Set Type not found)")</f>
        <v/>
      </c>
      <c r="K944" s="28">
        <f>tbl_MTG_Set[[#This Row],[Released On]]+tbl_MTG_Set[[#This Row],[Buy Window Month Start]]*365.25/12</f>
        <v/>
      </c>
      <c r="L944" s="19">
        <f>_xlfn.xlookup(tbl_MTG_Set[[#This Row],[Type Name]], tbl_MTG_Set_Type[Set Type], tbl_MTG_Set_Type[Buy Window Month End], "(Set Type not found)", 0, 1)</f>
        <v/>
      </c>
      <c r="M944" s="28">
        <f>tbl_MTG_Set[[#This Row],[Released On]]+tbl_MTG_Set[[#This Row],[Buy Window Month End]]*365.25/12</f>
        <v/>
      </c>
      <c r="N944" s="28">
        <f>AND(NOW()&gt;=tbl_MTG_Set[[#This Row],[Buy Window Start]], NOW()&lt;=tbl_MTG_Set[[#This Row],[Buy Window End]])</f>
        <v/>
      </c>
      <c r="O944" s="19">
        <f>_xlfn.xlookup(tbl_MTG_Set[[#This Row],[Type Name]], tbl_MTG_Set_Type[Set Type], tbl_MTG_Set_Type[Heavy Printing Window Month Start], "(Set Type not found)", 0, 1)</f>
        <v/>
      </c>
      <c r="P944" s="28">
        <f>tbl_MTG_Set[[#This Row],[Released On]]+tbl_MTG_Set[[#This Row],[Heavy Printing Window Month Start]]*365.25/12</f>
        <v/>
      </c>
      <c r="Q944" s="19">
        <f>_xlfn.xlookup(tbl_MTG_Set[[#This Row],[Type Name]], tbl_MTG_Set_Type[Set Type], tbl_MTG_Set_Type[Heavy Printing Window Month End], "(Set Type not found)", 0, 1)</f>
        <v/>
      </c>
      <c r="R944" s="28">
        <f>tbl_MTG_Set[[#This Row],[Released On]]+tbl_MTG_Set[[#This Row],[Heavy Printing Window Month End]]*365.25/12</f>
        <v/>
      </c>
      <c r="S944" s="28">
        <f>AND(NOW()&gt;=tbl_MTG_Set[[#This Row],[Heavy Printing Window Start]], NOW()&lt;=tbl_MTG_Set[[#This Row],[Heavy Printing Window End]])</f>
        <v/>
      </c>
      <c r="T944" s="19">
        <f>_xlfn.xlookup(tbl_MTG_Set[[#This Row],[Type Name]], tbl_MTG_Set_Type[Set Type], tbl_MTG_Set_Type[Sell Window Month Start], "(Set Type not found)", 0, 1)</f>
        <v/>
      </c>
      <c r="U944" s="28">
        <f>tbl_MTG_Set[[#This Row],[Released On]]+tbl_MTG_Set[[#This Row],[Sell Window Month Start]]*365.25/12</f>
        <v/>
      </c>
      <c r="V944" s="19">
        <f>_xlfn.xlookup(tbl_MTG_Set[[#This Row],[Type Name]], tbl_MTG_Set_Type[Set Type], tbl_MTG_Set_Type[Sell Window Month End], "(Set Type not found)", 0, 1)</f>
        <v/>
      </c>
      <c r="W944" s="28">
        <f>tbl_MTG_Set[[#This Row],[Released On]]+tbl_MTG_Set[[#This Row],[Sell Window Month End]]*365.25/12</f>
        <v/>
      </c>
      <c r="X944" s="28">
        <f>AND(NOW()&gt;=tbl_MTG_Set[[#This Row],[Sell Window Start]], NOW()&lt;=tbl_MTG_Set[[#This Row],[Sell Window End]])</f>
        <v/>
      </c>
      <c r="AG944" s="23" t="n"/>
      <c r="AH944" s="23" t="n"/>
      <c r="AJ944" s="23">
        <f t="array" ref="AJ944:AJ944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944" s="23">
        <f t="array" ref="AK944:AK944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944" s="24">
        <f>_xlfn.xlookup(tbl_MTG_Set[[#This Row],[Play Booster Box Product Id]], tbl_Product[Product Id], tbl_Product[Pack Size])</f>
        <v/>
      </c>
      <c r="AM944" s="23">
        <f>(tbl_MTG_Set[[#This Row],[Play Booster Box Cost]]+v_Item_Shipping_Cost_In)/tbl_MTG_Set[[#This Row],[Play Booster Box Size]]</f>
        <v/>
      </c>
      <c r="AN944" s="23" t="n"/>
      <c r="AO944" s="23" t="n"/>
      <c r="AP944" s="23" t="n"/>
      <c r="AQ944" s="23" t="n"/>
      <c r="AT944" s="23">
        <f>tbl_MTG_Set[[#This Row],[Play Booster Sell Price CardMarket]]*tbl_MTG_Set[[#This Row],[Play Booster Expected Market Value]]/tbl_MTG_Set[[#This Row],[Play Boost Sealed Market Value]]</f>
        <v/>
      </c>
    </row>
    <row r="945" ht="15" customHeight="1" s="20">
      <c r="A945" s="19" t="n">
        <v>969</v>
      </c>
      <c r="B945" s="19" t="inlineStr">
        <is>
          <t>Unglued UGL</t>
        </is>
      </c>
      <c r="C945" s="19" t="n">
        <v>88</v>
      </c>
      <c r="D945" s="28" t="n">
        <v>36018</v>
      </c>
      <c r="F945" s="19" t="inlineStr">
        <is>
          <t>en es fr de it pt ja ko ru 汉语 漢語</t>
        </is>
      </c>
      <c r="G945" s="19" t="n">
        <v>1884</v>
      </c>
      <c r="H945" s="19">
        <f>MONTH(NOW())+12*YEAR(NOW())-MONTH(tbl_MTG_Set[[#This Row],[Released On]])-12*YEAR(tbl_MTG_Set[[#This Row],[Released On]])</f>
        <v/>
      </c>
      <c r="I945" s="19">
        <f>_xlfn.xlookup(tbl_MTG_Set[[#This Row],[Type Name]], tbl_MTG_Set_Type[Set Type], tbl_MTG_Set_Type[Index], "(Set Type not found)")</f>
        <v/>
      </c>
      <c r="J945" s="19">
        <f>_xlfn.xlookup(tbl_MTG_Set[[#This Row],[Type Name]], tbl_MTG_Set_Type[Set Type], tbl_MTG_Set_Type[Buy Window Month Start], "(Set Type not found)")</f>
        <v/>
      </c>
      <c r="K945" s="28">
        <f>tbl_MTG_Set[[#This Row],[Released On]]+tbl_MTG_Set[[#This Row],[Buy Window Month Start]]*365.25/12</f>
        <v/>
      </c>
      <c r="L945" s="19">
        <f>_xlfn.xlookup(tbl_MTG_Set[[#This Row],[Type Name]], tbl_MTG_Set_Type[Set Type], tbl_MTG_Set_Type[Buy Window Month End], "(Set Type not found)", 0, 1)</f>
        <v/>
      </c>
      <c r="M945" s="28">
        <f>tbl_MTG_Set[[#This Row],[Released On]]+tbl_MTG_Set[[#This Row],[Buy Window Month End]]*365.25/12</f>
        <v/>
      </c>
      <c r="N945" s="28">
        <f>AND(NOW()&gt;=tbl_MTG_Set[[#This Row],[Buy Window Start]], NOW()&lt;=tbl_MTG_Set[[#This Row],[Buy Window End]])</f>
        <v/>
      </c>
      <c r="O945" s="19">
        <f>_xlfn.xlookup(tbl_MTG_Set[[#This Row],[Type Name]], tbl_MTG_Set_Type[Set Type], tbl_MTG_Set_Type[Heavy Printing Window Month Start], "(Set Type not found)", 0, 1)</f>
        <v/>
      </c>
      <c r="P945" s="28">
        <f>tbl_MTG_Set[[#This Row],[Released On]]+tbl_MTG_Set[[#This Row],[Heavy Printing Window Month Start]]*365.25/12</f>
        <v/>
      </c>
      <c r="Q945" s="19">
        <f>_xlfn.xlookup(tbl_MTG_Set[[#This Row],[Type Name]], tbl_MTG_Set_Type[Set Type], tbl_MTG_Set_Type[Heavy Printing Window Month End], "(Set Type not found)", 0, 1)</f>
        <v/>
      </c>
      <c r="R945" s="28">
        <f>tbl_MTG_Set[[#This Row],[Released On]]+tbl_MTG_Set[[#This Row],[Heavy Printing Window Month End]]*365.25/12</f>
        <v/>
      </c>
      <c r="S945" s="28">
        <f>AND(NOW()&gt;=tbl_MTG_Set[[#This Row],[Heavy Printing Window Start]], NOW()&lt;=tbl_MTG_Set[[#This Row],[Heavy Printing Window End]])</f>
        <v/>
      </c>
      <c r="T945" s="19">
        <f>_xlfn.xlookup(tbl_MTG_Set[[#This Row],[Type Name]], tbl_MTG_Set_Type[Set Type], tbl_MTG_Set_Type[Sell Window Month Start], "(Set Type not found)", 0, 1)</f>
        <v/>
      </c>
      <c r="U945" s="28">
        <f>tbl_MTG_Set[[#This Row],[Released On]]+tbl_MTG_Set[[#This Row],[Sell Window Month Start]]*365.25/12</f>
        <v/>
      </c>
      <c r="V945" s="19">
        <f>_xlfn.xlookup(tbl_MTG_Set[[#This Row],[Type Name]], tbl_MTG_Set_Type[Set Type], tbl_MTG_Set_Type[Sell Window Month End], "(Set Type not found)", 0, 1)</f>
        <v/>
      </c>
      <c r="W945" s="28">
        <f>tbl_MTG_Set[[#This Row],[Released On]]+tbl_MTG_Set[[#This Row],[Sell Window Month End]]*365.25/12</f>
        <v/>
      </c>
      <c r="X945" s="28">
        <f>AND(NOW()&gt;=tbl_MTG_Set[[#This Row],[Sell Window Start]], NOW()&lt;=tbl_MTG_Set[[#This Row],[Sell Window End]])</f>
        <v/>
      </c>
      <c r="AG945" s="23" t="n"/>
      <c r="AH945" s="23" t="n"/>
      <c r="AJ945" s="23">
        <f t="array" ref="AJ945:AJ945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945" s="23">
        <f t="array" ref="AK945:AK945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945" s="24">
        <f>_xlfn.xlookup(tbl_MTG_Set[[#This Row],[Play Booster Box Product Id]], tbl_Product[Product Id], tbl_Product[Pack Size])</f>
        <v/>
      </c>
      <c r="AM945" s="23">
        <f>(tbl_MTG_Set[[#This Row],[Play Booster Box Cost]]+v_Item_Shipping_Cost_In)/tbl_MTG_Set[[#This Row],[Play Booster Box Size]]</f>
        <v/>
      </c>
      <c r="AN945" s="23" t="n"/>
      <c r="AO945" s="23" t="n"/>
      <c r="AP945" s="23" t="n"/>
      <c r="AQ945" s="23" t="n"/>
      <c r="AT945" s="23">
        <f>tbl_MTG_Set[[#This Row],[Play Booster Sell Price CardMarket]]*tbl_MTG_Set[[#This Row],[Play Booster Expected Market Value]]/tbl_MTG_Set[[#This Row],[Play Boost Sealed Market Value]]</f>
        <v/>
      </c>
    </row>
    <row r="946" ht="15" customHeight="1" s="20">
      <c r="A946" s="19" t="n">
        <v>878</v>
      </c>
      <c r="B946" s="19" t="inlineStr">
        <is>
          <t>Unhinged Promos PUNH</t>
        </is>
      </c>
      <c r="C946" s="19" t="n">
        <v>1</v>
      </c>
      <c r="D946" s="28" t="n">
        <v>38310</v>
      </c>
      <c r="F946" s="19" t="inlineStr">
        <is>
          <t>en es fr de it pt ja ko ru 汉语 漢語</t>
        </is>
      </c>
      <c r="G946" s="19" t="n">
        <v>1702</v>
      </c>
      <c r="H946" s="19">
        <f>MONTH(NOW())+12*YEAR(NOW())-MONTH(tbl_MTG_Set[[#This Row],[Released On]])-12*YEAR(tbl_MTG_Set[[#This Row],[Released On]])</f>
        <v/>
      </c>
      <c r="I946" s="19">
        <f>_xlfn.xlookup(tbl_MTG_Set[[#This Row],[Type Name]], tbl_MTG_Set_Type[Set Type], tbl_MTG_Set_Type[Index], "(Set Type not found)")</f>
        <v/>
      </c>
      <c r="J946" s="19">
        <f>_xlfn.xlookup(tbl_MTG_Set[[#This Row],[Type Name]], tbl_MTG_Set_Type[Set Type], tbl_MTG_Set_Type[Buy Window Month Start], "(Set Type not found)")</f>
        <v/>
      </c>
      <c r="K946" s="28">
        <f>tbl_MTG_Set[[#This Row],[Released On]]+tbl_MTG_Set[[#This Row],[Buy Window Month Start]]*365.25/12</f>
        <v/>
      </c>
      <c r="L946" s="19">
        <f>_xlfn.xlookup(tbl_MTG_Set[[#This Row],[Type Name]], tbl_MTG_Set_Type[Set Type], tbl_MTG_Set_Type[Buy Window Month End], "(Set Type not found)", 0, 1)</f>
        <v/>
      </c>
      <c r="M946" s="28">
        <f>tbl_MTG_Set[[#This Row],[Released On]]+tbl_MTG_Set[[#This Row],[Buy Window Month End]]*365.25/12</f>
        <v/>
      </c>
      <c r="N946" s="28">
        <f>AND(NOW()&gt;=tbl_MTG_Set[[#This Row],[Buy Window Start]], NOW()&lt;=tbl_MTG_Set[[#This Row],[Buy Window End]])</f>
        <v/>
      </c>
      <c r="O946" s="19">
        <f>_xlfn.xlookup(tbl_MTG_Set[[#This Row],[Type Name]], tbl_MTG_Set_Type[Set Type], tbl_MTG_Set_Type[Heavy Printing Window Month Start], "(Set Type not found)", 0, 1)</f>
        <v/>
      </c>
      <c r="P946" s="28">
        <f>tbl_MTG_Set[[#This Row],[Released On]]+tbl_MTG_Set[[#This Row],[Heavy Printing Window Month Start]]*365.25/12</f>
        <v/>
      </c>
      <c r="Q946" s="19">
        <f>_xlfn.xlookup(tbl_MTG_Set[[#This Row],[Type Name]], tbl_MTG_Set_Type[Set Type], tbl_MTG_Set_Type[Heavy Printing Window Month End], "(Set Type not found)", 0, 1)</f>
        <v/>
      </c>
      <c r="R946" s="28">
        <f>tbl_MTG_Set[[#This Row],[Released On]]+tbl_MTG_Set[[#This Row],[Heavy Printing Window Month End]]*365.25/12</f>
        <v/>
      </c>
      <c r="S946" s="28">
        <f>AND(NOW()&gt;=tbl_MTG_Set[[#This Row],[Heavy Printing Window Start]], NOW()&lt;=tbl_MTG_Set[[#This Row],[Heavy Printing Window End]])</f>
        <v/>
      </c>
      <c r="T946" s="19">
        <f>_xlfn.xlookup(tbl_MTG_Set[[#This Row],[Type Name]], tbl_MTG_Set_Type[Set Type], tbl_MTG_Set_Type[Sell Window Month Start], "(Set Type not found)", 0, 1)</f>
        <v/>
      </c>
      <c r="U946" s="28">
        <f>tbl_MTG_Set[[#This Row],[Released On]]+tbl_MTG_Set[[#This Row],[Sell Window Month Start]]*365.25/12</f>
        <v/>
      </c>
      <c r="V946" s="19">
        <f>_xlfn.xlookup(tbl_MTG_Set[[#This Row],[Type Name]], tbl_MTG_Set_Type[Set Type], tbl_MTG_Set_Type[Sell Window Month End], "(Set Type not found)", 0, 1)</f>
        <v/>
      </c>
      <c r="W946" s="28">
        <f>tbl_MTG_Set[[#This Row],[Released On]]+tbl_MTG_Set[[#This Row],[Sell Window Month End]]*365.25/12</f>
        <v/>
      </c>
      <c r="X946" s="28">
        <f>AND(NOW()&gt;=tbl_MTG_Set[[#This Row],[Sell Window Start]], NOW()&lt;=tbl_MTG_Set[[#This Row],[Sell Window End]])</f>
        <v/>
      </c>
      <c r="AG946" s="23" t="n"/>
      <c r="AH946" s="23" t="n"/>
      <c r="AJ946" s="23">
        <f t="array" ref="AJ946:AJ946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946" s="23">
        <f t="array" ref="AK946:AK946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946" s="24">
        <f>_xlfn.xlookup(tbl_MTG_Set[[#This Row],[Play Booster Box Product Id]], tbl_Product[Product Id], tbl_Product[Pack Size])</f>
        <v/>
      </c>
      <c r="AM946" s="23">
        <f>(tbl_MTG_Set[[#This Row],[Play Booster Box Cost]]+v_Item_Shipping_Cost_In)/tbl_MTG_Set[[#This Row],[Play Booster Box Size]]</f>
        <v/>
      </c>
      <c r="AN946" s="23" t="n"/>
      <c r="AO946" s="23" t="n"/>
      <c r="AP946" s="23" t="n"/>
      <c r="AQ946" s="23" t="n"/>
      <c r="AT946" s="23">
        <f>tbl_MTG_Set[[#This Row],[Play Booster Sell Price CardMarket]]*tbl_MTG_Set[[#This Row],[Play Booster Expected Market Value]]/tbl_MTG_Set[[#This Row],[Play Boost Sealed Market Value]]</f>
        <v/>
      </c>
    </row>
    <row r="947" ht="15" customHeight="1" s="20">
      <c r="A947" s="19" t="n">
        <v>877</v>
      </c>
      <c r="B947" s="19" t="inlineStr">
        <is>
          <t>Unhinged UNH</t>
        </is>
      </c>
      <c r="C947" s="19" t="n">
        <v>168</v>
      </c>
      <c r="D947" s="28" t="n">
        <v>38310</v>
      </c>
      <c r="F947" s="19" t="inlineStr">
        <is>
          <t>en es fr de it pt ja ko ru 汉语 漢語</t>
        </is>
      </c>
      <c r="G947" s="19" t="n">
        <v>1700</v>
      </c>
      <c r="H947" s="19">
        <f>MONTH(NOW())+12*YEAR(NOW())-MONTH(tbl_MTG_Set[[#This Row],[Released On]])-12*YEAR(tbl_MTG_Set[[#This Row],[Released On]])</f>
        <v/>
      </c>
      <c r="I947" s="19">
        <f>_xlfn.xlookup(tbl_MTG_Set[[#This Row],[Type Name]], tbl_MTG_Set_Type[Set Type], tbl_MTG_Set_Type[Index], "(Set Type not found)")</f>
        <v/>
      </c>
      <c r="J947" s="19">
        <f>_xlfn.xlookup(tbl_MTG_Set[[#This Row],[Type Name]], tbl_MTG_Set_Type[Set Type], tbl_MTG_Set_Type[Buy Window Month Start], "(Set Type not found)")</f>
        <v/>
      </c>
      <c r="K947" s="28">
        <f>tbl_MTG_Set[[#This Row],[Released On]]+tbl_MTG_Set[[#This Row],[Buy Window Month Start]]*365.25/12</f>
        <v/>
      </c>
      <c r="L947" s="19">
        <f>_xlfn.xlookup(tbl_MTG_Set[[#This Row],[Type Name]], tbl_MTG_Set_Type[Set Type], tbl_MTG_Set_Type[Buy Window Month End], "(Set Type not found)", 0, 1)</f>
        <v/>
      </c>
      <c r="M947" s="28">
        <f>tbl_MTG_Set[[#This Row],[Released On]]+tbl_MTG_Set[[#This Row],[Buy Window Month End]]*365.25/12</f>
        <v/>
      </c>
      <c r="N947" s="28">
        <f>AND(NOW()&gt;=tbl_MTG_Set[[#This Row],[Buy Window Start]], NOW()&lt;=tbl_MTG_Set[[#This Row],[Buy Window End]])</f>
        <v/>
      </c>
      <c r="O947" s="19">
        <f>_xlfn.xlookup(tbl_MTG_Set[[#This Row],[Type Name]], tbl_MTG_Set_Type[Set Type], tbl_MTG_Set_Type[Heavy Printing Window Month Start], "(Set Type not found)", 0, 1)</f>
        <v/>
      </c>
      <c r="P947" s="28">
        <f>tbl_MTG_Set[[#This Row],[Released On]]+tbl_MTG_Set[[#This Row],[Heavy Printing Window Month Start]]*365.25/12</f>
        <v/>
      </c>
      <c r="Q947" s="19">
        <f>_xlfn.xlookup(tbl_MTG_Set[[#This Row],[Type Name]], tbl_MTG_Set_Type[Set Type], tbl_MTG_Set_Type[Heavy Printing Window Month End], "(Set Type not found)", 0, 1)</f>
        <v/>
      </c>
      <c r="R947" s="28">
        <f>tbl_MTG_Set[[#This Row],[Released On]]+tbl_MTG_Set[[#This Row],[Heavy Printing Window Month End]]*365.25/12</f>
        <v/>
      </c>
      <c r="S947" s="28">
        <f>AND(NOW()&gt;=tbl_MTG_Set[[#This Row],[Heavy Printing Window Start]], NOW()&lt;=tbl_MTG_Set[[#This Row],[Heavy Printing Window End]])</f>
        <v/>
      </c>
      <c r="T947" s="19">
        <f>_xlfn.xlookup(tbl_MTG_Set[[#This Row],[Type Name]], tbl_MTG_Set_Type[Set Type], tbl_MTG_Set_Type[Sell Window Month Start], "(Set Type not found)", 0, 1)</f>
        <v/>
      </c>
      <c r="U947" s="28">
        <f>tbl_MTG_Set[[#This Row],[Released On]]+tbl_MTG_Set[[#This Row],[Sell Window Month Start]]*365.25/12</f>
        <v/>
      </c>
      <c r="V947" s="19">
        <f>_xlfn.xlookup(tbl_MTG_Set[[#This Row],[Type Name]], tbl_MTG_Set_Type[Set Type], tbl_MTG_Set_Type[Sell Window Month End], "(Set Type not found)", 0, 1)</f>
        <v/>
      </c>
      <c r="W947" s="28">
        <f>tbl_MTG_Set[[#This Row],[Released On]]+tbl_MTG_Set[[#This Row],[Sell Window Month End]]*365.25/12</f>
        <v/>
      </c>
      <c r="X947" s="28">
        <f>AND(NOW()&gt;=tbl_MTG_Set[[#This Row],[Sell Window Start]], NOW()&lt;=tbl_MTG_Set[[#This Row],[Sell Window End]])</f>
        <v/>
      </c>
      <c r="AG947" s="23" t="n"/>
      <c r="AH947" s="23" t="n"/>
      <c r="AJ947" s="23">
        <f t="array" ref="AJ947:AJ947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947" s="23">
        <f t="array" ref="AK947:AK947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947" s="24">
        <f>_xlfn.xlookup(tbl_MTG_Set[[#This Row],[Play Booster Box Product Id]], tbl_Product[Product Id], tbl_Product[Pack Size])</f>
        <v/>
      </c>
      <c r="AM947" s="23">
        <f>(tbl_MTG_Set[[#This Row],[Play Booster Box Cost]]+v_Item_Shipping_Cost_In)/tbl_MTG_Set[[#This Row],[Play Booster Box Size]]</f>
        <v/>
      </c>
      <c r="AN947" s="23" t="n"/>
      <c r="AO947" s="23" t="n"/>
      <c r="AP947" s="23" t="n"/>
      <c r="AQ947" s="23" t="n"/>
      <c r="AT947" s="23">
        <f>tbl_MTG_Set[[#This Row],[Play Booster Sell Price CardMarket]]*tbl_MTG_Set[[#This Row],[Play Booster Expected Market Value]]/tbl_MTG_Set[[#This Row],[Play Boost Sealed Market Value]]</f>
        <v/>
      </c>
    </row>
    <row r="948" ht="15" customHeight="1" s="20">
      <c r="A948" s="19" t="n">
        <v>416</v>
      </c>
      <c r="B948" s="19" t="inlineStr">
        <is>
          <t>Universes Within SLX</t>
        </is>
      </c>
      <c r="C948" s="19" t="n">
        <v>30</v>
      </c>
      <c r="D948" s="28" t="n">
        <v>44623</v>
      </c>
      <c r="F948" s="19" t="inlineStr">
        <is>
          <t>en es fr de it pt ja ko ru 汉语 漢語</t>
        </is>
      </c>
      <c r="G948" s="19" t="n">
        <v>778</v>
      </c>
      <c r="H948" s="19">
        <f>MONTH(NOW())+12*YEAR(NOW())-MONTH(tbl_MTG_Set[[#This Row],[Released On]])-12*YEAR(tbl_MTG_Set[[#This Row],[Released On]])</f>
        <v/>
      </c>
      <c r="I948" s="19">
        <f>_xlfn.xlookup(tbl_MTG_Set[[#This Row],[Type Name]], tbl_MTG_Set_Type[Set Type], tbl_MTG_Set_Type[Index], "(Set Type not found)")</f>
        <v/>
      </c>
      <c r="J948" s="19">
        <f>_xlfn.xlookup(tbl_MTG_Set[[#This Row],[Type Name]], tbl_MTG_Set_Type[Set Type], tbl_MTG_Set_Type[Buy Window Month Start], "(Set Type not found)")</f>
        <v/>
      </c>
      <c r="K948" s="28">
        <f>tbl_MTG_Set[[#This Row],[Released On]]+tbl_MTG_Set[[#This Row],[Buy Window Month Start]]*365.25/12</f>
        <v/>
      </c>
      <c r="L948" s="19">
        <f>_xlfn.xlookup(tbl_MTG_Set[[#This Row],[Type Name]], tbl_MTG_Set_Type[Set Type], tbl_MTG_Set_Type[Buy Window Month End], "(Set Type not found)", 0, 1)</f>
        <v/>
      </c>
      <c r="M948" s="28">
        <f>tbl_MTG_Set[[#This Row],[Released On]]+tbl_MTG_Set[[#This Row],[Buy Window Month End]]*365.25/12</f>
        <v/>
      </c>
      <c r="N948" s="28">
        <f>AND(NOW()&gt;=tbl_MTG_Set[[#This Row],[Buy Window Start]], NOW()&lt;=tbl_MTG_Set[[#This Row],[Buy Window End]])</f>
        <v/>
      </c>
      <c r="O948" s="19">
        <f>_xlfn.xlookup(tbl_MTG_Set[[#This Row],[Type Name]], tbl_MTG_Set_Type[Set Type], tbl_MTG_Set_Type[Heavy Printing Window Month Start], "(Set Type not found)", 0, 1)</f>
        <v/>
      </c>
      <c r="P948" s="28">
        <f>tbl_MTG_Set[[#This Row],[Released On]]+tbl_MTG_Set[[#This Row],[Heavy Printing Window Month Start]]*365.25/12</f>
        <v/>
      </c>
      <c r="Q948" s="19">
        <f>_xlfn.xlookup(tbl_MTG_Set[[#This Row],[Type Name]], tbl_MTG_Set_Type[Set Type], tbl_MTG_Set_Type[Heavy Printing Window Month End], "(Set Type not found)", 0, 1)</f>
        <v/>
      </c>
      <c r="R948" s="28">
        <f>tbl_MTG_Set[[#This Row],[Released On]]+tbl_MTG_Set[[#This Row],[Heavy Printing Window Month End]]*365.25/12</f>
        <v/>
      </c>
      <c r="S948" s="28">
        <f>AND(NOW()&gt;=tbl_MTG_Set[[#This Row],[Heavy Printing Window Start]], NOW()&lt;=tbl_MTG_Set[[#This Row],[Heavy Printing Window End]])</f>
        <v/>
      </c>
      <c r="T948" s="19">
        <f>_xlfn.xlookup(tbl_MTG_Set[[#This Row],[Type Name]], tbl_MTG_Set_Type[Set Type], tbl_MTG_Set_Type[Sell Window Month Start], "(Set Type not found)", 0, 1)</f>
        <v/>
      </c>
      <c r="U948" s="28">
        <f>tbl_MTG_Set[[#This Row],[Released On]]+tbl_MTG_Set[[#This Row],[Sell Window Month Start]]*365.25/12</f>
        <v/>
      </c>
      <c r="V948" s="19">
        <f>_xlfn.xlookup(tbl_MTG_Set[[#This Row],[Type Name]], tbl_MTG_Set_Type[Set Type], tbl_MTG_Set_Type[Sell Window Month End], "(Set Type not found)", 0, 1)</f>
        <v/>
      </c>
      <c r="W948" s="28">
        <f>tbl_MTG_Set[[#This Row],[Released On]]+tbl_MTG_Set[[#This Row],[Sell Window Month End]]*365.25/12</f>
        <v/>
      </c>
      <c r="X948" s="28">
        <f>AND(NOW()&gt;=tbl_MTG_Set[[#This Row],[Sell Window Start]], NOW()&lt;=tbl_MTG_Set[[#This Row],[Sell Window End]])</f>
        <v/>
      </c>
      <c r="AG948" s="23" t="n"/>
      <c r="AH948" s="23" t="n"/>
      <c r="AJ948" s="23">
        <f t="array" ref="AJ948:AJ948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948" s="23">
        <f t="array" ref="AK948:AK948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948" s="24">
        <f>_xlfn.xlookup(tbl_MTG_Set[[#This Row],[Play Booster Box Product Id]], tbl_Product[Product Id], tbl_Product[Pack Size])</f>
        <v/>
      </c>
      <c r="AM948" s="23">
        <f>(tbl_MTG_Set[[#This Row],[Play Booster Box Cost]]+v_Item_Shipping_Cost_In)/tbl_MTG_Set[[#This Row],[Play Booster Box Size]]</f>
        <v/>
      </c>
      <c r="AN948" s="23" t="n"/>
      <c r="AO948" s="23" t="n"/>
      <c r="AP948" s="23" t="n"/>
      <c r="AQ948" s="23" t="n"/>
      <c r="AT948" s="23">
        <f>tbl_MTG_Set[[#This Row],[Play Booster Sell Price CardMarket]]*tbl_MTG_Set[[#This Row],[Play Booster Expected Market Value]]/tbl_MTG_Set[[#This Row],[Play Boost Sealed Market Value]]</f>
        <v/>
      </c>
    </row>
    <row r="949" ht="15" customHeight="1" s="20">
      <c r="A949" s="19" t="n">
        <v>195</v>
      </c>
      <c r="B949" s="19" t="inlineStr">
        <is>
          <t>Unknown Event UNK</t>
        </is>
      </c>
      <c r="C949" s="19" t="n">
        <v>471</v>
      </c>
      <c r="D949" s="28" t="n">
        <v>44972</v>
      </c>
      <c r="F949" s="19" t="inlineStr">
        <is>
          <t>en es fr de it pt ja ko ru 汉语 漢語</t>
        </is>
      </c>
      <c r="G949" s="19" t="n">
        <v>336</v>
      </c>
      <c r="H949" s="19">
        <f>MONTH(NOW())+12*YEAR(NOW())-MONTH(tbl_MTG_Set[[#This Row],[Released On]])-12*YEAR(tbl_MTG_Set[[#This Row],[Released On]])</f>
        <v/>
      </c>
      <c r="I949" s="19">
        <f>_xlfn.xlookup(tbl_MTG_Set[[#This Row],[Type Name]], tbl_MTG_Set_Type[Set Type], tbl_MTG_Set_Type[Index], "(Set Type not found)")</f>
        <v/>
      </c>
      <c r="J949" s="19">
        <f>_xlfn.xlookup(tbl_MTG_Set[[#This Row],[Type Name]], tbl_MTG_Set_Type[Set Type], tbl_MTG_Set_Type[Buy Window Month Start], "(Set Type not found)")</f>
        <v/>
      </c>
      <c r="K949" s="28">
        <f>tbl_MTG_Set[[#This Row],[Released On]]+tbl_MTG_Set[[#This Row],[Buy Window Month Start]]*365.25/12</f>
        <v/>
      </c>
      <c r="L949" s="19">
        <f>_xlfn.xlookup(tbl_MTG_Set[[#This Row],[Type Name]], tbl_MTG_Set_Type[Set Type], tbl_MTG_Set_Type[Buy Window Month End], "(Set Type not found)", 0, 1)</f>
        <v/>
      </c>
      <c r="M949" s="28">
        <f>tbl_MTG_Set[[#This Row],[Released On]]+tbl_MTG_Set[[#This Row],[Buy Window Month End]]*365.25/12</f>
        <v/>
      </c>
      <c r="N949" s="28">
        <f>AND(NOW()&gt;=tbl_MTG_Set[[#This Row],[Buy Window Start]], NOW()&lt;=tbl_MTG_Set[[#This Row],[Buy Window End]])</f>
        <v/>
      </c>
      <c r="O949" s="19">
        <f>_xlfn.xlookup(tbl_MTG_Set[[#This Row],[Type Name]], tbl_MTG_Set_Type[Set Type], tbl_MTG_Set_Type[Heavy Printing Window Month Start], "(Set Type not found)", 0, 1)</f>
        <v/>
      </c>
      <c r="P949" s="28">
        <f>tbl_MTG_Set[[#This Row],[Released On]]+tbl_MTG_Set[[#This Row],[Heavy Printing Window Month Start]]*365.25/12</f>
        <v/>
      </c>
      <c r="Q949" s="19">
        <f>_xlfn.xlookup(tbl_MTG_Set[[#This Row],[Type Name]], tbl_MTG_Set_Type[Set Type], tbl_MTG_Set_Type[Heavy Printing Window Month End], "(Set Type not found)", 0, 1)</f>
        <v/>
      </c>
      <c r="R949" s="28">
        <f>tbl_MTG_Set[[#This Row],[Released On]]+tbl_MTG_Set[[#This Row],[Heavy Printing Window Month End]]*365.25/12</f>
        <v/>
      </c>
      <c r="S949" s="28">
        <f>AND(NOW()&gt;=tbl_MTG_Set[[#This Row],[Heavy Printing Window Start]], NOW()&lt;=tbl_MTG_Set[[#This Row],[Heavy Printing Window End]])</f>
        <v/>
      </c>
      <c r="T949" s="19">
        <f>_xlfn.xlookup(tbl_MTG_Set[[#This Row],[Type Name]], tbl_MTG_Set_Type[Set Type], tbl_MTG_Set_Type[Sell Window Month Start], "(Set Type not found)", 0, 1)</f>
        <v/>
      </c>
      <c r="U949" s="28">
        <f>tbl_MTG_Set[[#This Row],[Released On]]+tbl_MTG_Set[[#This Row],[Sell Window Month Start]]*365.25/12</f>
        <v/>
      </c>
      <c r="V949" s="19">
        <f>_xlfn.xlookup(tbl_MTG_Set[[#This Row],[Type Name]], tbl_MTG_Set_Type[Set Type], tbl_MTG_Set_Type[Sell Window Month End], "(Set Type not found)", 0, 1)</f>
        <v/>
      </c>
      <c r="W949" s="28">
        <f>tbl_MTG_Set[[#This Row],[Released On]]+tbl_MTG_Set[[#This Row],[Sell Window Month End]]*365.25/12</f>
        <v/>
      </c>
      <c r="X949" s="28">
        <f>AND(NOW()&gt;=tbl_MTG_Set[[#This Row],[Sell Window Start]], NOW()&lt;=tbl_MTG_Set[[#This Row],[Sell Window End]])</f>
        <v/>
      </c>
      <c r="AG949" s="23" t="n"/>
      <c r="AH949" s="23" t="n"/>
      <c r="AJ949" s="23">
        <f t="array" ref="AJ949:AJ949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949" s="23">
        <f t="array" ref="AK949:AK949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949" s="24">
        <f>_xlfn.xlookup(tbl_MTG_Set[[#This Row],[Play Booster Box Product Id]], tbl_Product[Product Id], tbl_Product[Pack Size])</f>
        <v/>
      </c>
      <c r="AM949" s="23">
        <f>(tbl_MTG_Set[[#This Row],[Play Booster Box Cost]]+v_Item_Shipping_Cost_In)/tbl_MTG_Set[[#This Row],[Play Booster Box Size]]</f>
        <v/>
      </c>
      <c r="AN949" s="23" t="n"/>
      <c r="AO949" s="23" t="n"/>
      <c r="AP949" s="23" t="n"/>
      <c r="AQ949" s="23" t="n"/>
      <c r="AT949" s="23">
        <f>tbl_MTG_Set[[#This Row],[Play Booster Sell Price CardMarket]]*tbl_MTG_Set[[#This Row],[Play Booster Expected Market Value]]/tbl_MTG_Set[[#This Row],[Play Boost Sealed Market Value]]</f>
        <v/>
      </c>
    </row>
    <row r="950" ht="15" customHeight="1" s="20">
      <c r="A950" s="19" t="n">
        <v>1020</v>
      </c>
      <c r="B950" s="19" t="inlineStr">
        <is>
          <t>Unlimited Edition 2ED</t>
        </is>
      </c>
      <c r="C950" s="19" t="n">
        <v>302</v>
      </c>
      <c r="D950" s="28" t="n">
        <v>34304</v>
      </c>
      <c r="F950" s="19" t="inlineStr">
        <is>
          <t>en es fr de it pt ja ko ru 汉语 漢語</t>
        </is>
      </c>
      <c r="G950" s="19" t="n">
        <v>1986</v>
      </c>
      <c r="H950" s="19">
        <f>MONTH(NOW())+12*YEAR(NOW())-MONTH(tbl_MTG_Set[[#This Row],[Released On]])-12*YEAR(tbl_MTG_Set[[#This Row],[Released On]])</f>
        <v/>
      </c>
      <c r="I950" s="19">
        <f>_xlfn.xlookup(tbl_MTG_Set[[#This Row],[Type Name]], tbl_MTG_Set_Type[Set Type], tbl_MTG_Set_Type[Index], "(Set Type not found)")</f>
        <v/>
      </c>
      <c r="J950" s="19">
        <f>_xlfn.xlookup(tbl_MTG_Set[[#This Row],[Type Name]], tbl_MTG_Set_Type[Set Type], tbl_MTG_Set_Type[Buy Window Month Start], "(Set Type not found)")</f>
        <v/>
      </c>
      <c r="K950" s="28">
        <f>tbl_MTG_Set[[#This Row],[Released On]]+tbl_MTG_Set[[#This Row],[Buy Window Month Start]]*365.25/12</f>
        <v/>
      </c>
      <c r="L950" s="19">
        <f>_xlfn.xlookup(tbl_MTG_Set[[#This Row],[Type Name]], tbl_MTG_Set_Type[Set Type], tbl_MTG_Set_Type[Buy Window Month End], "(Set Type not found)", 0, 1)</f>
        <v/>
      </c>
      <c r="M950" s="28">
        <f>tbl_MTG_Set[[#This Row],[Released On]]+tbl_MTG_Set[[#This Row],[Buy Window Month End]]*365.25/12</f>
        <v/>
      </c>
      <c r="N950" s="28">
        <f>AND(NOW()&gt;=tbl_MTG_Set[[#This Row],[Buy Window Start]], NOW()&lt;=tbl_MTG_Set[[#This Row],[Buy Window End]])</f>
        <v/>
      </c>
      <c r="O950" s="19">
        <f>_xlfn.xlookup(tbl_MTG_Set[[#This Row],[Type Name]], tbl_MTG_Set_Type[Set Type], tbl_MTG_Set_Type[Heavy Printing Window Month Start], "(Set Type not found)", 0, 1)</f>
        <v/>
      </c>
      <c r="P950" s="28">
        <f>tbl_MTG_Set[[#This Row],[Released On]]+tbl_MTG_Set[[#This Row],[Heavy Printing Window Month Start]]*365.25/12</f>
        <v/>
      </c>
      <c r="Q950" s="19">
        <f>_xlfn.xlookup(tbl_MTG_Set[[#This Row],[Type Name]], tbl_MTG_Set_Type[Set Type], tbl_MTG_Set_Type[Heavy Printing Window Month End], "(Set Type not found)", 0, 1)</f>
        <v/>
      </c>
      <c r="R950" s="28">
        <f>tbl_MTG_Set[[#This Row],[Released On]]+tbl_MTG_Set[[#This Row],[Heavy Printing Window Month End]]*365.25/12</f>
        <v/>
      </c>
      <c r="S950" s="28">
        <f>AND(NOW()&gt;=tbl_MTG_Set[[#This Row],[Heavy Printing Window Start]], NOW()&lt;=tbl_MTG_Set[[#This Row],[Heavy Printing Window End]])</f>
        <v/>
      </c>
      <c r="T950" s="19">
        <f>_xlfn.xlookup(tbl_MTG_Set[[#This Row],[Type Name]], tbl_MTG_Set_Type[Set Type], tbl_MTG_Set_Type[Sell Window Month Start], "(Set Type not found)", 0, 1)</f>
        <v/>
      </c>
      <c r="U950" s="28">
        <f>tbl_MTG_Set[[#This Row],[Released On]]+tbl_MTG_Set[[#This Row],[Sell Window Month Start]]*365.25/12</f>
        <v/>
      </c>
      <c r="V950" s="19">
        <f>_xlfn.xlookup(tbl_MTG_Set[[#This Row],[Type Name]], tbl_MTG_Set_Type[Set Type], tbl_MTG_Set_Type[Sell Window Month End], "(Set Type not found)", 0, 1)</f>
        <v/>
      </c>
      <c r="W950" s="28">
        <f>tbl_MTG_Set[[#This Row],[Released On]]+tbl_MTG_Set[[#This Row],[Sell Window Month End]]*365.25/12</f>
        <v/>
      </c>
      <c r="X950" s="28">
        <f>AND(NOW()&gt;=tbl_MTG_Set[[#This Row],[Sell Window Start]], NOW()&lt;=tbl_MTG_Set[[#This Row],[Sell Window End]])</f>
        <v/>
      </c>
      <c r="AG950" s="23" t="n"/>
      <c r="AH950" s="23" t="n"/>
      <c r="AJ950" s="23">
        <f t="array" ref="AJ950:AJ950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950" s="23">
        <f t="array" ref="AK950:AK950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950" s="24">
        <f>_xlfn.xlookup(tbl_MTG_Set[[#This Row],[Play Booster Box Product Id]], tbl_Product[Product Id], tbl_Product[Pack Size])</f>
        <v/>
      </c>
      <c r="AM950" s="23">
        <f>(tbl_MTG_Set[[#This Row],[Play Booster Box Cost]]+v_Item_Shipping_Cost_In)/tbl_MTG_Set[[#This Row],[Play Booster Box Size]]</f>
        <v/>
      </c>
      <c r="AN950" s="23" t="n"/>
      <c r="AO950" s="23" t="n"/>
      <c r="AP950" s="23" t="n"/>
      <c r="AQ950" s="23" t="n"/>
      <c r="AT950" s="23">
        <f>tbl_MTG_Set[[#This Row],[Play Booster Sell Price CardMarket]]*tbl_MTG_Set[[#This Row],[Play Booster Expected Market Value]]/tbl_MTG_Set[[#This Row],[Play Boost Sealed Market Value]]</f>
        <v/>
      </c>
    </row>
    <row r="951" ht="15" customHeight="1" s="20">
      <c r="A951" s="19" t="n">
        <v>406</v>
      </c>
      <c r="B951" s="19" t="inlineStr">
        <is>
          <t>Unsanctioned Tokens TUND</t>
        </is>
      </c>
      <c r="C951" s="19" t="n">
        <v>6</v>
      </c>
      <c r="D951" s="28" t="n">
        <v>43890</v>
      </c>
      <c r="F951" s="19" t="inlineStr">
        <is>
          <t>en es fr de it pt ja ko ru 汉语 漢語</t>
        </is>
      </c>
      <c r="G951" s="19" t="n">
        <v>758</v>
      </c>
      <c r="H951" s="19">
        <f>MONTH(NOW())+12*YEAR(NOW())-MONTH(tbl_MTG_Set[[#This Row],[Released On]])-12*YEAR(tbl_MTG_Set[[#This Row],[Released On]])</f>
        <v/>
      </c>
      <c r="I951" s="19">
        <f>_xlfn.xlookup(tbl_MTG_Set[[#This Row],[Type Name]], tbl_MTG_Set_Type[Set Type], tbl_MTG_Set_Type[Index], "(Set Type not found)")</f>
        <v/>
      </c>
      <c r="J951" s="19">
        <f>_xlfn.xlookup(tbl_MTG_Set[[#This Row],[Type Name]], tbl_MTG_Set_Type[Set Type], tbl_MTG_Set_Type[Buy Window Month Start], "(Set Type not found)")</f>
        <v/>
      </c>
      <c r="K951" s="28">
        <f>tbl_MTG_Set[[#This Row],[Released On]]+tbl_MTG_Set[[#This Row],[Buy Window Month Start]]*365.25/12</f>
        <v/>
      </c>
      <c r="L951" s="19">
        <f>_xlfn.xlookup(tbl_MTG_Set[[#This Row],[Type Name]], tbl_MTG_Set_Type[Set Type], tbl_MTG_Set_Type[Buy Window Month End], "(Set Type not found)", 0, 1)</f>
        <v/>
      </c>
      <c r="M951" s="28">
        <f>tbl_MTG_Set[[#This Row],[Released On]]+tbl_MTG_Set[[#This Row],[Buy Window Month End]]*365.25/12</f>
        <v/>
      </c>
      <c r="N951" s="28">
        <f>AND(NOW()&gt;=tbl_MTG_Set[[#This Row],[Buy Window Start]], NOW()&lt;=tbl_MTG_Set[[#This Row],[Buy Window End]])</f>
        <v/>
      </c>
      <c r="O951" s="19">
        <f>_xlfn.xlookup(tbl_MTG_Set[[#This Row],[Type Name]], tbl_MTG_Set_Type[Set Type], tbl_MTG_Set_Type[Heavy Printing Window Month Start], "(Set Type not found)", 0, 1)</f>
        <v/>
      </c>
      <c r="P951" s="28">
        <f>tbl_MTG_Set[[#This Row],[Released On]]+tbl_MTG_Set[[#This Row],[Heavy Printing Window Month Start]]*365.25/12</f>
        <v/>
      </c>
      <c r="Q951" s="19">
        <f>_xlfn.xlookup(tbl_MTG_Set[[#This Row],[Type Name]], tbl_MTG_Set_Type[Set Type], tbl_MTG_Set_Type[Heavy Printing Window Month End], "(Set Type not found)", 0, 1)</f>
        <v/>
      </c>
      <c r="R951" s="28">
        <f>tbl_MTG_Set[[#This Row],[Released On]]+tbl_MTG_Set[[#This Row],[Heavy Printing Window Month End]]*365.25/12</f>
        <v/>
      </c>
      <c r="S951" s="28">
        <f>AND(NOW()&gt;=tbl_MTG_Set[[#This Row],[Heavy Printing Window Start]], NOW()&lt;=tbl_MTG_Set[[#This Row],[Heavy Printing Window End]])</f>
        <v/>
      </c>
      <c r="T951" s="19">
        <f>_xlfn.xlookup(tbl_MTG_Set[[#This Row],[Type Name]], tbl_MTG_Set_Type[Set Type], tbl_MTG_Set_Type[Sell Window Month Start], "(Set Type not found)", 0, 1)</f>
        <v/>
      </c>
      <c r="U951" s="28">
        <f>tbl_MTG_Set[[#This Row],[Released On]]+tbl_MTG_Set[[#This Row],[Sell Window Month Start]]*365.25/12</f>
        <v/>
      </c>
      <c r="V951" s="19">
        <f>_xlfn.xlookup(tbl_MTG_Set[[#This Row],[Type Name]], tbl_MTG_Set_Type[Set Type], tbl_MTG_Set_Type[Sell Window Month End], "(Set Type not found)", 0, 1)</f>
        <v/>
      </c>
      <c r="W951" s="28">
        <f>tbl_MTG_Set[[#This Row],[Released On]]+tbl_MTG_Set[[#This Row],[Sell Window Month End]]*365.25/12</f>
        <v/>
      </c>
      <c r="X951" s="28">
        <f>AND(NOW()&gt;=tbl_MTG_Set[[#This Row],[Sell Window Start]], NOW()&lt;=tbl_MTG_Set[[#This Row],[Sell Window End]])</f>
        <v/>
      </c>
      <c r="AG951" s="23" t="n"/>
      <c r="AH951" s="23" t="n"/>
      <c r="AJ951" s="23">
        <f t="array" ref="AJ951:AJ951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951" s="23">
        <f t="array" ref="AK951:AK951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951" s="24">
        <f>_xlfn.xlookup(tbl_MTG_Set[[#This Row],[Play Booster Box Product Id]], tbl_Product[Product Id], tbl_Product[Pack Size])</f>
        <v/>
      </c>
      <c r="AM951" s="23">
        <f>(tbl_MTG_Set[[#This Row],[Play Booster Box Cost]]+v_Item_Shipping_Cost_In)/tbl_MTG_Set[[#This Row],[Play Booster Box Size]]</f>
        <v/>
      </c>
      <c r="AN951" s="23" t="n"/>
      <c r="AO951" s="23" t="n"/>
      <c r="AP951" s="23" t="n"/>
      <c r="AQ951" s="23" t="n"/>
      <c r="AT951" s="23">
        <f>tbl_MTG_Set[[#This Row],[Play Booster Sell Price CardMarket]]*tbl_MTG_Set[[#This Row],[Play Booster Expected Market Value]]/tbl_MTG_Set[[#This Row],[Play Boost Sealed Market Value]]</f>
        <v/>
      </c>
    </row>
    <row r="952" ht="15" customHeight="1" s="20">
      <c r="A952" s="19" t="n">
        <v>405</v>
      </c>
      <c r="B952" s="19" t="inlineStr">
        <is>
          <t>Unsanctioned UND</t>
        </is>
      </c>
      <c r="C952" s="19" t="n">
        <v>96</v>
      </c>
      <c r="D952" s="28" t="n">
        <v>43890</v>
      </c>
      <c r="F952" s="19" t="inlineStr">
        <is>
          <t>en es fr de it pt ja ko ru 汉语 漢語</t>
        </is>
      </c>
      <c r="G952" s="19" t="n">
        <v>756</v>
      </c>
      <c r="H952" s="19">
        <f>MONTH(NOW())+12*YEAR(NOW())-MONTH(tbl_MTG_Set[[#This Row],[Released On]])-12*YEAR(tbl_MTG_Set[[#This Row],[Released On]])</f>
        <v/>
      </c>
      <c r="I952" s="19">
        <f>_xlfn.xlookup(tbl_MTG_Set[[#This Row],[Type Name]], tbl_MTG_Set_Type[Set Type], tbl_MTG_Set_Type[Index], "(Set Type not found)")</f>
        <v/>
      </c>
      <c r="J952" s="19">
        <f>_xlfn.xlookup(tbl_MTG_Set[[#This Row],[Type Name]], tbl_MTG_Set_Type[Set Type], tbl_MTG_Set_Type[Buy Window Month Start], "(Set Type not found)")</f>
        <v/>
      </c>
      <c r="K952" s="28">
        <f>tbl_MTG_Set[[#This Row],[Released On]]+tbl_MTG_Set[[#This Row],[Buy Window Month Start]]*365.25/12</f>
        <v/>
      </c>
      <c r="L952" s="19">
        <f>_xlfn.xlookup(tbl_MTG_Set[[#This Row],[Type Name]], tbl_MTG_Set_Type[Set Type], tbl_MTG_Set_Type[Buy Window Month End], "(Set Type not found)", 0, 1)</f>
        <v/>
      </c>
      <c r="M952" s="28">
        <f>tbl_MTG_Set[[#This Row],[Released On]]+tbl_MTG_Set[[#This Row],[Buy Window Month End]]*365.25/12</f>
        <v/>
      </c>
      <c r="N952" s="28">
        <f>AND(NOW()&gt;=tbl_MTG_Set[[#This Row],[Buy Window Start]], NOW()&lt;=tbl_MTG_Set[[#This Row],[Buy Window End]])</f>
        <v/>
      </c>
      <c r="O952" s="19">
        <f>_xlfn.xlookup(tbl_MTG_Set[[#This Row],[Type Name]], tbl_MTG_Set_Type[Set Type], tbl_MTG_Set_Type[Heavy Printing Window Month Start], "(Set Type not found)", 0, 1)</f>
        <v/>
      </c>
      <c r="P952" s="28">
        <f>tbl_MTG_Set[[#This Row],[Released On]]+tbl_MTG_Set[[#This Row],[Heavy Printing Window Month Start]]*365.25/12</f>
        <v/>
      </c>
      <c r="Q952" s="19">
        <f>_xlfn.xlookup(tbl_MTG_Set[[#This Row],[Type Name]], tbl_MTG_Set_Type[Set Type], tbl_MTG_Set_Type[Heavy Printing Window Month End], "(Set Type not found)", 0, 1)</f>
        <v/>
      </c>
      <c r="R952" s="28">
        <f>tbl_MTG_Set[[#This Row],[Released On]]+tbl_MTG_Set[[#This Row],[Heavy Printing Window Month End]]*365.25/12</f>
        <v/>
      </c>
      <c r="S952" s="28">
        <f>AND(NOW()&gt;=tbl_MTG_Set[[#This Row],[Heavy Printing Window Start]], NOW()&lt;=tbl_MTG_Set[[#This Row],[Heavy Printing Window End]])</f>
        <v/>
      </c>
      <c r="T952" s="19">
        <f>_xlfn.xlookup(tbl_MTG_Set[[#This Row],[Type Name]], tbl_MTG_Set_Type[Set Type], tbl_MTG_Set_Type[Sell Window Month Start], "(Set Type not found)", 0, 1)</f>
        <v/>
      </c>
      <c r="U952" s="28">
        <f>tbl_MTG_Set[[#This Row],[Released On]]+tbl_MTG_Set[[#This Row],[Sell Window Month Start]]*365.25/12</f>
        <v/>
      </c>
      <c r="V952" s="19">
        <f>_xlfn.xlookup(tbl_MTG_Set[[#This Row],[Type Name]], tbl_MTG_Set_Type[Set Type], tbl_MTG_Set_Type[Sell Window Month End], "(Set Type not found)", 0, 1)</f>
        <v/>
      </c>
      <c r="W952" s="28">
        <f>tbl_MTG_Set[[#This Row],[Released On]]+tbl_MTG_Set[[#This Row],[Sell Window Month End]]*365.25/12</f>
        <v/>
      </c>
      <c r="X952" s="28">
        <f>AND(NOW()&gt;=tbl_MTG_Set[[#This Row],[Sell Window Start]], NOW()&lt;=tbl_MTG_Set[[#This Row],[Sell Window End]])</f>
        <v/>
      </c>
      <c r="AG952" s="23" t="n"/>
      <c r="AH952" s="23" t="n"/>
      <c r="AJ952" s="23">
        <f t="array" ref="AJ952:AJ952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952" s="23">
        <f t="array" ref="AK952:AK952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952" s="24">
        <f>_xlfn.xlookup(tbl_MTG_Set[[#This Row],[Play Booster Box Product Id]], tbl_Product[Product Id], tbl_Product[Pack Size])</f>
        <v/>
      </c>
      <c r="AM952" s="23">
        <f>(tbl_MTG_Set[[#This Row],[Play Booster Box Cost]]+v_Item_Shipping_Cost_In)/tbl_MTG_Set[[#This Row],[Play Booster Box Size]]</f>
        <v/>
      </c>
      <c r="AN952" s="23" t="n"/>
      <c r="AO952" s="23" t="n"/>
      <c r="AP952" s="23" t="n"/>
      <c r="AQ952" s="23" t="n"/>
      <c r="AT952" s="23">
        <f>tbl_MTG_Set[[#This Row],[Play Booster Sell Price CardMarket]]*tbl_MTG_Set[[#This Row],[Play Booster Expected Market Value]]/tbl_MTG_Set[[#This Row],[Play Boost Sealed Market Value]]</f>
        <v/>
      </c>
    </row>
    <row r="953" ht="15" customHeight="1" s="20">
      <c r="A953" s="19" t="n">
        <v>504</v>
      </c>
      <c r="B953" s="19" t="inlineStr">
        <is>
          <t>Unstable Promos PUST</t>
        </is>
      </c>
      <c r="C953" s="19" t="n">
        <v>1</v>
      </c>
      <c r="D953" s="28" t="n">
        <v>43077</v>
      </c>
      <c r="F953" s="19" t="inlineStr">
        <is>
          <t>en es fr de it pt ja ko ru 汉语 漢語</t>
        </is>
      </c>
      <c r="G953" s="19" t="n">
        <v>954</v>
      </c>
      <c r="H953" s="19">
        <f>MONTH(NOW())+12*YEAR(NOW())-MONTH(tbl_MTG_Set[[#This Row],[Released On]])-12*YEAR(tbl_MTG_Set[[#This Row],[Released On]])</f>
        <v/>
      </c>
      <c r="I953" s="19">
        <f>_xlfn.xlookup(tbl_MTG_Set[[#This Row],[Type Name]], tbl_MTG_Set_Type[Set Type], tbl_MTG_Set_Type[Index], "(Set Type not found)")</f>
        <v/>
      </c>
      <c r="J953" s="19">
        <f>_xlfn.xlookup(tbl_MTG_Set[[#This Row],[Type Name]], tbl_MTG_Set_Type[Set Type], tbl_MTG_Set_Type[Buy Window Month Start], "(Set Type not found)")</f>
        <v/>
      </c>
      <c r="K953" s="28">
        <f>tbl_MTG_Set[[#This Row],[Released On]]+tbl_MTG_Set[[#This Row],[Buy Window Month Start]]*365.25/12</f>
        <v/>
      </c>
      <c r="L953" s="19">
        <f>_xlfn.xlookup(tbl_MTG_Set[[#This Row],[Type Name]], tbl_MTG_Set_Type[Set Type], tbl_MTG_Set_Type[Buy Window Month End], "(Set Type not found)", 0, 1)</f>
        <v/>
      </c>
      <c r="M953" s="28">
        <f>tbl_MTG_Set[[#This Row],[Released On]]+tbl_MTG_Set[[#This Row],[Buy Window Month End]]*365.25/12</f>
        <v/>
      </c>
      <c r="N953" s="28">
        <f>AND(NOW()&gt;=tbl_MTG_Set[[#This Row],[Buy Window Start]], NOW()&lt;=tbl_MTG_Set[[#This Row],[Buy Window End]])</f>
        <v/>
      </c>
      <c r="O953" s="19">
        <f>_xlfn.xlookup(tbl_MTG_Set[[#This Row],[Type Name]], tbl_MTG_Set_Type[Set Type], tbl_MTG_Set_Type[Heavy Printing Window Month Start], "(Set Type not found)", 0, 1)</f>
        <v/>
      </c>
      <c r="P953" s="28">
        <f>tbl_MTG_Set[[#This Row],[Released On]]+tbl_MTG_Set[[#This Row],[Heavy Printing Window Month Start]]*365.25/12</f>
        <v/>
      </c>
      <c r="Q953" s="19">
        <f>_xlfn.xlookup(tbl_MTG_Set[[#This Row],[Type Name]], tbl_MTG_Set_Type[Set Type], tbl_MTG_Set_Type[Heavy Printing Window Month End], "(Set Type not found)", 0, 1)</f>
        <v/>
      </c>
      <c r="R953" s="28">
        <f>tbl_MTG_Set[[#This Row],[Released On]]+tbl_MTG_Set[[#This Row],[Heavy Printing Window Month End]]*365.25/12</f>
        <v/>
      </c>
      <c r="S953" s="28">
        <f>AND(NOW()&gt;=tbl_MTG_Set[[#This Row],[Heavy Printing Window Start]], NOW()&lt;=tbl_MTG_Set[[#This Row],[Heavy Printing Window End]])</f>
        <v/>
      </c>
      <c r="T953" s="19">
        <f>_xlfn.xlookup(tbl_MTG_Set[[#This Row],[Type Name]], tbl_MTG_Set_Type[Set Type], tbl_MTG_Set_Type[Sell Window Month Start], "(Set Type not found)", 0, 1)</f>
        <v/>
      </c>
      <c r="U953" s="28">
        <f>tbl_MTG_Set[[#This Row],[Released On]]+tbl_MTG_Set[[#This Row],[Sell Window Month Start]]*365.25/12</f>
        <v/>
      </c>
      <c r="V953" s="19">
        <f>_xlfn.xlookup(tbl_MTG_Set[[#This Row],[Type Name]], tbl_MTG_Set_Type[Set Type], tbl_MTG_Set_Type[Sell Window Month End], "(Set Type not found)", 0, 1)</f>
        <v/>
      </c>
      <c r="W953" s="28">
        <f>tbl_MTG_Set[[#This Row],[Released On]]+tbl_MTG_Set[[#This Row],[Sell Window Month End]]*365.25/12</f>
        <v/>
      </c>
      <c r="X953" s="28">
        <f>AND(NOW()&gt;=tbl_MTG_Set[[#This Row],[Sell Window Start]], NOW()&lt;=tbl_MTG_Set[[#This Row],[Sell Window End]])</f>
        <v/>
      </c>
      <c r="AG953" s="23" t="n"/>
      <c r="AH953" s="23" t="n"/>
      <c r="AJ953" s="23">
        <f t="array" ref="AJ953:AJ953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953" s="23">
        <f t="array" ref="AK953:AK953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953" s="24">
        <f>_xlfn.xlookup(tbl_MTG_Set[[#This Row],[Play Booster Box Product Id]], tbl_Product[Product Id], tbl_Product[Pack Size])</f>
        <v/>
      </c>
      <c r="AM953" s="23">
        <f>(tbl_MTG_Set[[#This Row],[Play Booster Box Cost]]+v_Item_Shipping_Cost_In)/tbl_MTG_Set[[#This Row],[Play Booster Box Size]]</f>
        <v/>
      </c>
      <c r="AN953" s="23" t="n"/>
      <c r="AO953" s="23" t="n"/>
      <c r="AP953" s="23" t="n"/>
      <c r="AQ953" s="23" t="n"/>
      <c r="AT953" s="23">
        <f>tbl_MTG_Set[[#This Row],[Play Booster Sell Price CardMarket]]*tbl_MTG_Set[[#This Row],[Play Booster Expected Market Value]]/tbl_MTG_Set[[#This Row],[Play Boost Sealed Market Value]]</f>
        <v/>
      </c>
    </row>
    <row r="954" ht="15" customHeight="1" s="20">
      <c r="A954" s="19" t="n">
        <v>505</v>
      </c>
      <c r="B954" s="19" t="inlineStr">
        <is>
          <t>Unstable Tokens TUST</t>
        </is>
      </c>
      <c r="C954" s="19" t="n">
        <v>20</v>
      </c>
      <c r="D954" s="28" t="n">
        <v>43077</v>
      </c>
      <c r="F954" s="19" t="inlineStr">
        <is>
          <t>en es fr de it pt ja ko ru 汉语 漢語</t>
        </is>
      </c>
      <c r="G954" s="19" t="n">
        <v>956</v>
      </c>
      <c r="H954" s="19">
        <f>MONTH(NOW())+12*YEAR(NOW())-MONTH(tbl_MTG_Set[[#This Row],[Released On]])-12*YEAR(tbl_MTG_Set[[#This Row],[Released On]])</f>
        <v/>
      </c>
      <c r="I954" s="19">
        <f>_xlfn.xlookup(tbl_MTG_Set[[#This Row],[Type Name]], tbl_MTG_Set_Type[Set Type], tbl_MTG_Set_Type[Index], "(Set Type not found)")</f>
        <v/>
      </c>
      <c r="J954" s="19">
        <f>_xlfn.xlookup(tbl_MTG_Set[[#This Row],[Type Name]], tbl_MTG_Set_Type[Set Type], tbl_MTG_Set_Type[Buy Window Month Start], "(Set Type not found)")</f>
        <v/>
      </c>
      <c r="K954" s="28">
        <f>tbl_MTG_Set[[#This Row],[Released On]]+tbl_MTG_Set[[#This Row],[Buy Window Month Start]]*365.25/12</f>
        <v/>
      </c>
      <c r="L954" s="19">
        <f>_xlfn.xlookup(tbl_MTG_Set[[#This Row],[Type Name]], tbl_MTG_Set_Type[Set Type], tbl_MTG_Set_Type[Buy Window Month End], "(Set Type not found)", 0, 1)</f>
        <v/>
      </c>
      <c r="M954" s="28">
        <f>tbl_MTG_Set[[#This Row],[Released On]]+tbl_MTG_Set[[#This Row],[Buy Window Month End]]*365.25/12</f>
        <v/>
      </c>
      <c r="N954" s="28">
        <f>AND(NOW()&gt;=tbl_MTG_Set[[#This Row],[Buy Window Start]], NOW()&lt;=tbl_MTG_Set[[#This Row],[Buy Window End]])</f>
        <v/>
      </c>
      <c r="O954" s="19">
        <f>_xlfn.xlookup(tbl_MTG_Set[[#This Row],[Type Name]], tbl_MTG_Set_Type[Set Type], tbl_MTG_Set_Type[Heavy Printing Window Month Start], "(Set Type not found)", 0, 1)</f>
        <v/>
      </c>
      <c r="P954" s="28">
        <f>tbl_MTG_Set[[#This Row],[Released On]]+tbl_MTG_Set[[#This Row],[Heavy Printing Window Month Start]]*365.25/12</f>
        <v/>
      </c>
      <c r="Q954" s="19">
        <f>_xlfn.xlookup(tbl_MTG_Set[[#This Row],[Type Name]], tbl_MTG_Set_Type[Set Type], tbl_MTG_Set_Type[Heavy Printing Window Month End], "(Set Type not found)", 0, 1)</f>
        <v/>
      </c>
      <c r="R954" s="28">
        <f>tbl_MTG_Set[[#This Row],[Released On]]+tbl_MTG_Set[[#This Row],[Heavy Printing Window Month End]]*365.25/12</f>
        <v/>
      </c>
      <c r="S954" s="28">
        <f>AND(NOW()&gt;=tbl_MTG_Set[[#This Row],[Heavy Printing Window Start]], NOW()&lt;=tbl_MTG_Set[[#This Row],[Heavy Printing Window End]])</f>
        <v/>
      </c>
      <c r="T954" s="19">
        <f>_xlfn.xlookup(tbl_MTG_Set[[#This Row],[Type Name]], tbl_MTG_Set_Type[Set Type], tbl_MTG_Set_Type[Sell Window Month Start], "(Set Type not found)", 0, 1)</f>
        <v/>
      </c>
      <c r="U954" s="28">
        <f>tbl_MTG_Set[[#This Row],[Released On]]+tbl_MTG_Set[[#This Row],[Sell Window Month Start]]*365.25/12</f>
        <v/>
      </c>
      <c r="V954" s="19">
        <f>_xlfn.xlookup(tbl_MTG_Set[[#This Row],[Type Name]], tbl_MTG_Set_Type[Set Type], tbl_MTG_Set_Type[Sell Window Month End], "(Set Type not found)", 0, 1)</f>
        <v/>
      </c>
      <c r="W954" s="28">
        <f>tbl_MTG_Set[[#This Row],[Released On]]+tbl_MTG_Set[[#This Row],[Sell Window Month End]]*365.25/12</f>
        <v/>
      </c>
      <c r="X954" s="28">
        <f>AND(NOW()&gt;=tbl_MTG_Set[[#This Row],[Sell Window Start]], NOW()&lt;=tbl_MTG_Set[[#This Row],[Sell Window End]])</f>
        <v/>
      </c>
      <c r="AG954" s="23" t="n"/>
      <c r="AH954" s="23" t="n"/>
      <c r="AJ954" s="23">
        <f t="array" ref="AJ954:AJ954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954" s="23">
        <f t="array" ref="AK954:AK954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954" s="24">
        <f>_xlfn.xlookup(tbl_MTG_Set[[#This Row],[Play Booster Box Product Id]], tbl_Product[Product Id], tbl_Product[Pack Size])</f>
        <v/>
      </c>
      <c r="AM954" s="23">
        <f>(tbl_MTG_Set[[#This Row],[Play Booster Box Cost]]+v_Item_Shipping_Cost_In)/tbl_MTG_Set[[#This Row],[Play Booster Box Size]]</f>
        <v/>
      </c>
      <c r="AN954" s="23" t="n"/>
      <c r="AO954" s="23" t="n"/>
      <c r="AP954" s="23" t="n"/>
      <c r="AQ954" s="23" t="n"/>
      <c r="AT954" s="23">
        <f>tbl_MTG_Set[[#This Row],[Play Booster Sell Price CardMarket]]*tbl_MTG_Set[[#This Row],[Play Booster Expected Market Value]]/tbl_MTG_Set[[#This Row],[Play Boost Sealed Market Value]]</f>
        <v/>
      </c>
    </row>
    <row r="955" ht="15" customHeight="1" s="20">
      <c r="A955" s="19" t="n">
        <v>503</v>
      </c>
      <c r="B955" s="19" t="inlineStr">
        <is>
          <t>Unstable UST</t>
        </is>
      </c>
      <c r="C955" s="19" t="n">
        <v>268</v>
      </c>
      <c r="D955" s="28" t="n">
        <v>43077</v>
      </c>
      <c r="F955" s="19" t="inlineStr">
        <is>
          <t>en es fr de it pt ja ko ru 汉语 漢語</t>
        </is>
      </c>
      <c r="G955" s="19" t="n">
        <v>952</v>
      </c>
      <c r="H955" s="19">
        <f>MONTH(NOW())+12*YEAR(NOW())-MONTH(tbl_MTG_Set[[#This Row],[Released On]])-12*YEAR(tbl_MTG_Set[[#This Row],[Released On]])</f>
        <v/>
      </c>
      <c r="I955" s="19">
        <f>_xlfn.xlookup(tbl_MTG_Set[[#This Row],[Type Name]], tbl_MTG_Set_Type[Set Type], tbl_MTG_Set_Type[Index], "(Set Type not found)")</f>
        <v/>
      </c>
      <c r="J955" s="19">
        <f>_xlfn.xlookup(tbl_MTG_Set[[#This Row],[Type Name]], tbl_MTG_Set_Type[Set Type], tbl_MTG_Set_Type[Buy Window Month Start], "(Set Type not found)")</f>
        <v/>
      </c>
      <c r="K955" s="28">
        <f>tbl_MTG_Set[[#This Row],[Released On]]+tbl_MTG_Set[[#This Row],[Buy Window Month Start]]*365.25/12</f>
        <v/>
      </c>
      <c r="L955" s="19">
        <f>_xlfn.xlookup(tbl_MTG_Set[[#This Row],[Type Name]], tbl_MTG_Set_Type[Set Type], tbl_MTG_Set_Type[Buy Window Month End], "(Set Type not found)", 0, 1)</f>
        <v/>
      </c>
      <c r="M955" s="28">
        <f>tbl_MTG_Set[[#This Row],[Released On]]+tbl_MTG_Set[[#This Row],[Buy Window Month End]]*365.25/12</f>
        <v/>
      </c>
      <c r="N955" s="28">
        <f>AND(NOW()&gt;=tbl_MTG_Set[[#This Row],[Buy Window Start]], NOW()&lt;=tbl_MTG_Set[[#This Row],[Buy Window End]])</f>
        <v/>
      </c>
      <c r="O955" s="19">
        <f>_xlfn.xlookup(tbl_MTG_Set[[#This Row],[Type Name]], tbl_MTG_Set_Type[Set Type], tbl_MTG_Set_Type[Heavy Printing Window Month Start], "(Set Type not found)", 0, 1)</f>
        <v/>
      </c>
      <c r="P955" s="28">
        <f>tbl_MTG_Set[[#This Row],[Released On]]+tbl_MTG_Set[[#This Row],[Heavy Printing Window Month Start]]*365.25/12</f>
        <v/>
      </c>
      <c r="Q955" s="19">
        <f>_xlfn.xlookup(tbl_MTG_Set[[#This Row],[Type Name]], tbl_MTG_Set_Type[Set Type], tbl_MTG_Set_Type[Heavy Printing Window Month End], "(Set Type not found)", 0, 1)</f>
        <v/>
      </c>
      <c r="R955" s="28">
        <f>tbl_MTG_Set[[#This Row],[Released On]]+tbl_MTG_Set[[#This Row],[Heavy Printing Window Month End]]*365.25/12</f>
        <v/>
      </c>
      <c r="S955" s="28">
        <f>AND(NOW()&gt;=tbl_MTG_Set[[#This Row],[Heavy Printing Window Start]], NOW()&lt;=tbl_MTG_Set[[#This Row],[Heavy Printing Window End]])</f>
        <v/>
      </c>
      <c r="T955" s="19">
        <f>_xlfn.xlookup(tbl_MTG_Set[[#This Row],[Type Name]], tbl_MTG_Set_Type[Set Type], tbl_MTG_Set_Type[Sell Window Month Start], "(Set Type not found)", 0, 1)</f>
        <v/>
      </c>
      <c r="U955" s="28">
        <f>tbl_MTG_Set[[#This Row],[Released On]]+tbl_MTG_Set[[#This Row],[Sell Window Month Start]]*365.25/12</f>
        <v/>
      </c>
      <c r="V955" s="19">
        <f>_xlfn.xlookup(tbl_MTG_Set[[#This Row],[Type Name]], tbl_MTG_Set_Type[Set Type], tbl_MTG_Set_Type[Sell Window Month End], "(Set Type not found)", 0, 1)</f>
        <v/>
      </c>
      <c r="W955" s="28">
        <f>tbl_MTG_Set[[#This Row],[Released On]]+tbl_MTG_Set[[#This Row],[Sell Window Month End]]*365.25/12</f>
        <v/>
      </c>
      <c r="X955" s="28">
        <f>AND(NOW()&gt;=tbl_MTG_Set[[#This Row],[Sell Window Start]], NOW()&lt;=tbl_MTG_Set[[#This Row],[Sell Window End]])</f>
        <v/>
      </c>
      <c r="AG955" s="23" t="n"/>
      <c r="AH955" s="23" t="n"/>
      <c r="AJ955" s="23">
        <f t="array" ref="AJ955:AJ955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955" s="23">
        <f t="array" ref="AK955:AK955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955" s="24">
        <f>_xlfn.xlookup(tbl_MTG_Set[[#This Row],[Play Booster Box Product Id]], tbl_Product[Product Id], tbl_Product[Pack Size])</f>
        <v/>
      </c>
      <c r="AM955" s="23">
        <f>(tbl_MTG_Set[[#This Row],[Play Booster Box Cost]]+v_Item_Shipping_Cost_In)/tbl_MTG_Set[[#This Row],[Play Booster Box Size]]</f>
        <v/>
      </c>
      <c r="AN955" s="23" t="n"/>
      <c r="AO955" s="23" t="n"/>
      <c r="AP955" s="23" t="n"/>
      <c r="AQ955" s="23" t="n"/>
      <c r="AT955" s="23">
        <f>tbl_MTG_Set[[#This Row],[Play Booster Sell Price CardMarket]]*tbl_MTG_Set[[#This Row],[Play Booster Expected Market Value]]/tbl_MTG_Set[[#This Row],[Play Boost Sealed Market Value]]</f>
        <v/>
      </c>
    </row>
    <row r="956" ht="15" customHeight="1" s="20">
      <c r="A956" s="19" t="n">
        <v>792</v>
      </c>
      <c r="B956" s="19" t="inlineStr">
        <is>
          <t>URL/Convention Promos PURL</t>
        </is>
      </c>
      <c r="C956" s="19" t="n">
        <v>15</v>
      </c>
      <c r="D956" s="28" t="n">
        <v>39852</v>
      </c>
      <c r="F956" s="19" t="inlineStr">
        <is>
          <t>en es fr de it pt ja ko ru 汉语 漢語</t>
        </is>
      </c>
      <c r="G956" s="19" t="n">
        <v>1530</v>
      </c>
      <c r="H956" s="19">
        <f>MONTH(NOW())+12*YEAR(NOW())-MONTH(tbl_MTG_Set[[#This Row],[Released On]])-12*YEAR(tbl_MTG_Set[[#This Row],[Released On]])</f>
        <v/>
      </c>
      <c r="I956" s="19">
        <f>_xlfn.xlookup(tbl_MTG_Set[[#This Row],[Type Name]], tbl_MTG_Set_Type[Set Type], tbl_MTG_Set_Type[Index], "(Set Type not found)")</f>
        <v/>
      </c>
      <c r="J956" s="19">
        <f>_xlfn.xlookup(tbl_MTG_Set[[#This Row],[Type Name]], tbl_MTG_Set_Type[Set Type], tbl_MTG_Set_Type[Buy Window Month Start], "(Set Type not found)")</f>
        <v/>
      </c>
      <c r="K956" s="28">
        <f>tbl_MTG_Set[[#This Row],[Released On]]+tbl_MTG_Set[[#This Row],[Buy Window Month Start]]*365.25/12</f>
        <v/>
      </c>
      <c r="L956" s="19">
        <f>_xlfn.xlookup(tbl_MTG_Set[[#This Row],[Type Name]], tbl_MTG_Set_Type[Set Type], tbl_MTG_Set_Type[Buy Window Month End], "(Set Type not found)", 0, 1)</f>
        <v/>
      </c>
      <c r="M956" s="28">
        <f>tbl_MTG_Set[[#This Row],[Released On]]+tbl_MTG_Set[[#This Row],[Buy Window Month End]]*365.25/12</f>
        <v/>
      </c>
      <c r="N956" s="28">
        <f>AND(NOW()&gt;=tbl_MTG_Set[[#This Row],[Buy Window Start]], NOW()&lt;=tbl_MTG_Set[[#This Row],[Buy Window End]])</f>
        <v/>
      </c>
      <c r="O956" s="19">
        <f>_xlfn.xlookup(tbl_MTG_Set[[#This Row],[Type Name]], tbl_MTG_Set_Type[Set Type], tbl_MTG_Set_Type[Heavy Printing Window Month Start], "(Set Type not found)", 0, 1)</f>
        <v/>
      </c>
      <c r="P956" s="28">
        <f>tbl_MTG_Set[[#This Row],[Released On]]+tbl_MTG_Set[[#This Row],[Heavy Printing Window Month Start]]*365.25/12</f>
        <v/>
      </c>
      <c r="Q956" s="19">
        <f>_xlfn.xlookup(tbl_MTG_Set[[#This Row],[Type Name]], tbl_MTG_Set_Type[Set Type], tbl_MTG_Set_Type[Heavy Printing Window Month End], "(Set Type not found)", 0, 1)</f>
        <v/>
      </c>
      <c r="R956" s="28">
        <f>tbl_MTG_Set[[#This Row],[Released On]]+tbl_MTG_Set[[#This Row],[Heavy Printing Window Month End]]*365.25/12</f>
        <v/>
      </c>
      <c r="S956" s="28">
        <f>AND(NOW()&gt;=tbl_MTG_Set[[#This Row],[Heavy Printing Window Start]], NOW()&lt;=tbl_MTG_Set[[#This Row],[Heavy Printing Window End]])</f>
        <v/>
      </c>
      <c r="T956" s="19">
        <f>_xlfn.xlookup(tbl_MTG_Set[[#This Row],[Type Name]], tbl_MTG_Set_Type[Set Type], tbl_MTG_Set_Type[Sell Window Month Start], "(Set Type not found)", 0, 1)</f>
        <v/>
      </c>
      <c r="U956" s="28">
        <f>tbl_MTG_Set[[#This Row],[Released On]]+tbl_MTG_Set[[#This Row],[Sell Window Month Start]]*365.25/12</f>
        <v/>
      </c>
      <c r="V956" s="19">
        <f>_xlfn.xlookup(tbl_MTG_Set[[#This Row],[Type Name]], tbl_MTG_Set_Type[Set Type], tbl_MTG_Set_Type[Sell Window Month End], "(Set Type not found)", 0, 1)</f>
        <v/>
      </c>
      <c r="W956" s="28">
        <f>tbl_MTG_Set[[#This Row],[Released On]]+tbl_MTG_Set[[#This Row],[Sell Window Month End]]*365.25/12</f>
        <v/>
      </c>
      <c r="X956" s="28">
        <f>AND(NOW()&gt;=tbl_MTG_Set[[#This Row],[Sell Window Start]], NOW()&lt;=tbl_MTG_Set[[#This Row],[Sell Window End]])</f>
        <v/>
      </c>
      <c r="AG956" s="23" t="n"/>
      <c r="AH956" s="23" t="n"/>
      <c r="AJ956" s="23">
        <f t="array" ref="AJ956:AJ956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956" s="23">
        <f t="array" ref="AK956:AK956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956" s="24">
        <f>_xlfn.xlookup(tbl_MTG_Set[[#This Row],[Play Booster Box Product Id]], tbl_Product[Product Id], tbl_Product[Pack Size])</f>
        <v/>
      </c>
      <c r="AM956" s="23">
        <f>(tbl_MTG_Set[[#This Row],[Play Booster Box Cost]]+v_Item_Shipping_Cost_In)/tbl_MTG_Set[[#This Row],[Play Booster Box Size]]</f>
        <v/>
      </c>
      <c r="AN956" s="23" t="n"/>
      <c r="AO956" s="23" t="n"/>
      <c r="AP956" s="23" t="n"/>
      <c r="AQ956" s="23" t="n"/>
      <c r="AT956" s="23">
        <f>tbl_MTG_Set[[#This Row],[Play Booster Sell Price CardMarket]]*tbl_MTG_Set[[#This Row],[Play Booster Expected Market Value]]/tbl_MTG_Set[[#This Row],[Play Boost Sealed Market Value]]</f>
        <v/>
      </c>
    </row>
    <row r="957" ht="15" customHeight="1" s="20">
      <c r="A957" s="19" t="n">
        <v>956</v>
      </c>
      <c r="B957" s="19" t="inlineStr">
        <is>
          <t>Urza's Destiny Promos PUDS</t>
        </is>
      </c>
      <c r="C957" s="19" t="n">
        <v>1</v>
      </c>
      <c r="D957" s="28" t="n">
        <v>36318</v>
      </c>
      <c r="F957" s="19" t="inlineStr">
        <is>
          <t>en es fr de it pt ja ko ru 汉语 漢語</t>
        </is>
      </c>
      <c r="G957" s="19" t="n">
        <v>1858</v>
      </c>
      <c r="H957" s="19">
        <f>MONTH(NOW())+12*YEAR(NOW())-MONTH(tbl_MTG_Set[[#This Row],[Released On]])-12*YEAR(tbl_MTG_Set[[#This Row],[Released On]])</f>
        <v/>
      </c>
      <c r="I957" s="19">
        <f>_xlfn.xlookup(tbl_MTG_Set[[#This Row],[Type Name]], tbl_MTG_Set_Type[Set Type], tbl_MTG_Set_Type[Index], "(Set Type not found)")</f>
        <v/>
      </c>
      <c r="J957" s="19">
        <f>_xlfn.xlookup(tbl_MTG_Set[[#This Row],[Type Name]], tbl_MTG_Set_Type[Set Type], tbl_MTG_Set_Type[Buy Window Month Start], "(Set Type not found)")</f>
        <v/>
      </c>
      <c r="K957" s="28">
        <f>tbl_MTG_Set[[#This Row],[Released On]]+tbl_MTG_Set[[#This Row],[Buy Window Month Start]]*365.25/12</f>
        <v/>
      </c>
      <c r="L957" s="19">
        <f>_xlfn.xlookup(tbl_MTG_Set[[#This Row],[Type Name]], tbl_MTG_Set_Type[Set Type], tbl_MTG_Set_Type[Buy Window Month End], "(Set Type not found)", 0, 1)</f>
        <v/>
      </c>
      <c r="M957" s="28">
        <f>tbl_MTG_Set[[#This Row],[Released On]]+tbl_MTG_Set[[#This Row],[Buy Window Month End]]*365.25/12</f>
        <v/>
      </c>
      <c r="N957" s="28">
        <f>AND(NOW()&gt;=tbl_MTG_Set[[#This Row],[Buy Window Start]], NOW()&lt;=tbl_MTG_Set[[#This Row],[Buy Window End]])</f>
        <v/>
      </c>
      <c r="O957" s="19">
        <f>_xlfn.xlookup(tbl_MTG_Set[[#This Row],[Type Name]], tbl_MTG_Set_Type[Set Type], tbl_MTG_Set_Type[Heavy Printing Window Month Start], "(Set Type not found)", 0, 1)</f>
        <v/>
      </c>
      <c r="P957" s="28">
        <f>tbl_MTG_Set[[#This Row],[Released On]]+tbl_MTG_Set[[#This Row],[Heavy Printing Window Month Start]]*365.25/12</f>
        <v/>
      </c>
      <c r="Q957" s="19">
        <f>_xlfn.xlookup(tbl_MTG_Set[[#This Row],[Type Name]], tbl_MTG_Set_Type[Set Type], tbl_MTG_Set_Type[Heavy Printing Window Month End], "(Set Type not found)", 0, 1)</f>
        <v/>
      </c>
      <c r="R957" s="28">
        <f>tbl_MTG_Set[[#This Row],[Released On]]+tbl_MTG_Set[[#This Row],[Heavy Printing Window Month End]]*365.25/12</f>
        <v/>
      </c>
      <c r="S957" s="28">
        <f>AND(NOW()&gt;=tbl_MTG_Set[[#This Row],[Heavy Printing Window Start]], NOW()&lt;=tbl_MTG_Set[[#This Row],[Heavy Printing Window End]])</f>
        <v/>
      </c>
      <c r="T957" s="19">
        <f>_xlfn.xlookup(tbl_MTG_Set[[#This Row],[Type Name]], tbl_MTG_Set_Type[Set Type], tbl_MTG_Set_Type[Sell Window Month Start], "(Set Type not found)", 0, 1)</f>
        <v/>
      </c>
      <c r="U957" s="28">
        <f>tbl_MTG_Set[[#This Row],[Released On]]+tbl_MTG_Set[[#This Row],[Sell Window Month Start]]*365.25/12</f>
        <v/>
      </c>
      <c r="V957" s="19">
        <f>_xlfn.xlookup(tbl_MTG_Set[[#This Row],[Type Name]], tbl_MTG_Set_Type[Set Type], tbl_MTG_Set_Type[Sell Window Month End], "(Set Type not found)", 0, 1)</f>
        <v/>
      </c>
      <c r="W957" s="28">
        <f>tbl_MTG_Set[[#This Row],[Released On]]+tbl_MTG_Set[[#This Row],[Sell Window Month End]]*365.25/12</f>
        <v/>
      </c>
      <c r="X957" s="28">
        <f>AND(NOW()&gt;=tbl_MTG_Set[[#This Row],[Sell Window Start]], NOW()&lt;=tbl_MTG_Set[[#This Row],[Sell Window End]])</f>
        <v/>
      </c>
      <c r="AG957" s="23" t="n"/>
      <c r="AH957" s="23" t="n"/>
      <c r="AJ957" s="23">
        <f t="array" ref="AJ957:AJ957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957" s="23">
        <f t="array" ref="AK957:AK957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957" s="24">
        <f>_xlfn.xlookup(tbl_MTG_Set[[#This Row],[Play Booster Box Product Id]], tbl_Product[Product Id], tbl_Product[Pack Size])</f>
        <v/>
      </c>
      <c r="AM957" s="23">
        <f>(tbl_MTG_Set[[#This Row],[Play Booster Box Cost]]+v_Item_Shipping_Cost_In)/tbl_MTG_Set[[#This Row],[Play Booster Box Size]]</f>
        <v/>
      </c>
      <c r="AN957" s="23" t="n"/>
      <c r="AO957" s="23" t="n"/>
      <c r="AP957" s="23" t="n"/>
      <c r="AQ957" s="23" t="n"/>
      <c r="AT957" s="23">
        <f>tbl_MTG_Set[[#This Row],[Play Booster Sell Price CardMarket]]*tbl_MTG_Set[[#This Row],[Play Booster Expected Market Value]]/tbl_MTG_Set[[#This Row],[Play Boost Sealed Market Value]]</f>
        <v/>
      </c>
    </row>
    <row r="958" ht="15" customHeight="1" s="20">
      <c r="A958" s="19" t="n">
        <v>955</v>
      </c>
      <c r="B958" s="19" t="inlineStr">
        <is>
          <t>Urza's Destiny UDS</t>
        </is>
      </c>
      <c r="C958" s="19" t="n">
        <v>143</v>
      </c>
      <c r="D958" s="28" t="n">
        <v>36318</v>
      </c>
      <c r="F958" s="19" t="inlineStr">
        <is>
          <t>en es fr de it pt ja ko ru 汉语 漢語</t>
        </is>
      </c>
      <c r="G958" s="19" t="n">
        <v>1856</v>
      </c>
      <c r="H958" s="19">
        <f>MONTH(NOW())+12*YEAR(NOW())-MONTH(tbl_MTG_Set[[#This Row],[Released On]])-12*YEAR(tbl_MTG_Set[[#This Row],[Released On]])</f>
        <v/>
      </c>
      <c r="I958" s="19">
        <f>_xlfn.xlookup(tbl_MTG_Set[[#This Row],[Type Name]], tbl_MTG_Set_Type[Set Type], tbl_MTG_Set_Type[Index], "(Set Type not found)")</f>
        <v/>
      </c>
      <c r="J958" s="19">
        <f>_xlfn.xlookup(tbl_MTG_Set[[#This Row],[Type Name]], tbl_MTG_Set_Type[Set Type], tbl_MTG_Set_Type[Buy Window Month Start], "(Set Type not found)")</f>
        <v/>
      </c>
      <c r="K958" s="28">
        <f>tbl_MTG_Set[[#This Row],[Released On]]+tbl_MTG_Set[[#This Row],[Buy Window Month Start]]*365.25/12</f>
        <v/>
      </c>
      <c r="L958" s="19">
        <f>_xlfn.xlookup(tbl_MTG_Set[[#This Row],[Type Name]], tbl_MTG_Set_Type[Set Type], tbl_MTG_Set_Type[Buy Window Month End], "(Set Type not found)", 0, 1)</f>
        <v/>
      </c>
      <c r="M958" s="28">
        <f>tbl_MTG_Set[[#This Row],[Released On]]+tbl_MTG_Set[[#This Row],[Buy Window Month End]]*365.25/12</f>
        <v/>
      </c>
      <c r="N958" s="28">
        <f>AND(NOW()&gt;=tbl_MTG_Set[[#This Row],[Buy Window Start]], NOW()&lt;=tbl_MTG_Set[[#This Row],[Buy Window End]])</f>
        <v/>
      </c>
      <c r="O958" s="19">
        <f>_xlfn.xlookup(tbl_MTG_Set[[#This Row],[Type Name]], tbl_MTG_Set_Type[Set Type], tbl_MTG_Set_Type[Heavy Printing Window Month Start], "(Set Type not found)", 0, 1)</f>
        <v/>
      </c>
      <c r="P958" s="28">
        <f>tbl_MTG_Set[[#This Row],[Released On]]+tbl_MTG_Set[[#This Row],[Heavy Printing Window Month Start]]*365.25/12</f>
        <v/>
      </c>
      <c r="Q958" s="19">
        <f>_xlfn.xlookup(tbl_MTG_Set[[#This Row],[Type Name]], tbl_MTG_Set_Type[Set Type], tbl_MTG_Set_Type[Heavy Printing Window Month End], "(Set Type not found)", 0, 1)</f>
        <v/>
      </c>
      <c r="R958" s="28">
        <f>tbl_MTG_Set[[#This Row],[Released On]]+tbl_MTG_Set[[#This Row],[Heavy Printing Window Month End]]*365.25/12</f>
        <v/>
      </c>
      <c r="S958" s="28">
        <f>AND(NOW()&gt;=tbl_MTG_Set[[#This Row],[Heavy Printing Window Start]], NOW()&lt;=tbl_MTG_Set[[#This Row],[Heavy Printing Window End]])</f>
        <v/>
      </c>
      <c r="T958" s="19">
        <f>_xlfn.xlookup(tbl_MTG_Set[[#This Row],[Type Name]], tbl_MTG_Set_Type[Set Type], tbl_MTG_Set_Type[Sell Window Month Start], "(Set Type not found)", 0, 1)</f>
        <v/>
      </c>
      <c r="U958" s="28">
        <f>tbl_MTG_Set[[#This Row],[Released On]]+tbl_MTG_Set[[#This Row],[Sell Window Month Start]]*365.25/12</f>
        <v/>
      </c>
      <c r="V958" s="19">
        <f>_xlfn.xlookup(tbl_MTG_Set[[#This Row],[Type Name]], tbl_MTG_Set_Type[Set Type], tbl_MTG_Set_Type[Sell Window Month End], "(Set Type not found)", 0, 1)</f>
        <v/>
      </c>
      <c r="W958" s="28">
        <f>tbl_MTG_Set[[#This Row],[Released On]]+tbl_MTG_Set[[#This Row],[Sell Window Month End]]*365.25/12</f>
        <v/>
      </c>
      <c r="X958" s="28">
        <f>AND(NOW()&gt;=tbl_MTG_Set[[#This Row],[Sell Window Start]], NOW()&lt;=tbl_MTG_Set[[#This Row],[Sell Window End]])</f>
        <v/>
      </c>
      <c r="AG958" s="23" t="n"/>
      <c r="AH958" s="23" t="n"/>
      <c r="AJ958" s="23">
        <f t="array" ref="AJ958:AJ958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958" s="23">
        <f t="array" ref="AK958:AK958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958" s="24">
        <f>_xlfn.xlookup(tbl_MTG_Set[[#This Row],[Play Booster Box Product Id]], tbl_Product[Product Id], tbl_Product[Pack Size])</f>
        <v/>
      </c>
      <c r="AM958" s="23">
        <f>(tbl_MTG_Set[[#This Row],[Play Booster Box Cost]]+v_Item_Shipping_Cost_In)/tbl_MTG_Set[[#This Row],[Play Booster Box Size]]</f>
        <v/>
      </c>
      <c r="AN958" s="23" t="n"/>
      <c r="AO958" s="23" t="n"/>
      <c r="AP958" s="23" t="n"/>
      <c r="AQ958" s="23" t="n"/>
      <c r="AT958" s="23">
        <f>tbl_MTG_Set[[#This Row],[Play Booster Sell Price CardMarket]]*tbl_MTG_Set[[#This Row],[Play Booster Expected Market Value]]/tbl_MTG_Set[[#This Row],[Play Boost Sealed Market Value]]</f>
        <v/>
      </c>
    </row>
    <row r="959" ht="15" customHeight="1" s="20">
      <c r="A959" s="19" t="n">
        <v>961</v>
      </c>
      <c r="B959" s="19" t="inlineStr">
        <is>
          <t>Urza's Legacy Promos PULG</t>
        </is>
      </c>
      <c r="C959" s="19" t="n">
        <v>2</v>
      </c>
      <c r="D959" s="28" t="n">
        <v>36206</v>
      </c>
      <c r="F959" s="19" t="inlineStr">
        <is>
          <t>en es fr de it pt ja ko ru 汉语 漢語</t>
        </is>
      </c>
      <c r="G959" s="19" t="n">
        <v>1868</v>
      </c>
      <c r="H959" s="19">
        <f>MONTH(NOW())+12*YEAR(NOW())-MONTH(tbl_MTG_Set[[#This Row],[Released On]])-12*YEAR(tbl_MTG_Set[[#This Row],[Released On]])</f>
        <v/>
      </c>
      <c r="I959" s="19">
        <f>_xlfn.xlookup(tbl_MTG_Set[[#This Row],[Type Name]], tbl_MTG_Set_Type[Set Type], tbl_MTG_Set_Type[Index], "(Set Type not found)")</f>
        <v/>
      </c>
      <c r="J959" s="19">
        <f>_xlfn.xlookup(tbl_MTG_Set[[#This Row],[Type Name]], tbl_MTG_Set_Type[Set Type], tbl_MTG_Set_Type[Buy Window Month Start], "(Set Type not found)")</f>
        <v/>
      </c>
      <c r="K959" s="28">
        <f>tbl_MTG_Set[[#This Row],[Released On]]+tbl_MTG_Set[[#This Row],[Buy Window Month Start]]*365.25/12</f>
        <v/>
      </c>
      <c r="L959" s="19">
        <f>_xlfn.xlookup(tbl_MTG_Set[[#This Row],[Type Name]], tbl_MTG_Set_Type[Set Type], tbl_MTG_Set_Type[Buy Window Month End], "(Set Type not found)", 0, 1)</f>
        <v/>
      </c>
      <c r="M959" s="28">
        <f>tbl_MTG_Set[[#This Row],[Released On]]+tbl_MTG_Set[[#This Row],[Buy Window Month End]]*365.25/12</f>
        <v/>
      </c>
      <c r="N959" s="28">
        <f>AND(NOW()&gt;=tbl_MTG_Set[[#This Row],[Buy Window Start]], NOW()&lt;=tbl_MTG_Set[[#This Row],[Buy Window End]])</f>
        <v/>
      </c>
      <c r="O959" s="19">
        <f>_xlfn.xlookup(tbl_MTG_Set[[#This Row],[Type Name]], tbl_MTG_Set_Type[Set Type], tbl_MTG_Set_Type[Heavy Printing Window Month Start], "(Set Type not found)", 0, 1)</f>
        <v/>
      </c>
      <c r="P959" s="28">
        <f>tbl_MTG_Set[[#This Row],[Released On]]+tbl_MTG_Set[[#This Row],[Heavy Printing Window Month Start]]*365.25/12</f>
        <v/>
      </c>
      <c r="Q959" s="19">
        <f>_xlfn.xlookup(tbl_MTG_Set[[#This Row],[Type Name]], tbl_MTG_Set_Type[Set Type], tbl_MTG_Set_Type[Heavy Printing Window Month End], "(Set Type not found)", 0, 1)</f>
        <v/>
      </c>
      <c r="R959" s="28">
        <f>tbl_MTG_Set[[#This Row],[Released On]]+tbl_MTG_Set[[#This Row],[Heavy Printing Window Month End]]*365.25/12</f>
        <v/>
      </c>
      <c r="S959" s="28">
        <f>AND(NOW()&gt;=tbl_MTG_Set[[#This Row],[Heavy Printing Window Start]], NOW()&lt;=tbl_MTG_Set[[#This Row],[Heavy Printing Window End]])</f>
        <v/>
      </c>
      <c r="T959" s="19">
        <f>_xlfn.xlookup(tbl_MTG_Set[[#This Row],[Type Name]], tbl_MTG_Set_Type[Set Type], tbl_MTG_Set_Type[Sell Window Month Start], "(Set Type not found)", 0, 1)</f>
        <v/>
      </c>
      <c r="U959" s="28">
        <f>tbl_MTG_Set[[#This Row],[Released On]]+tbl_MTG_Set[[#This Row],[Sell Window Month Start]]*365.25/12</f>
        <v/>
      </c>
      <c r="V959" s="19">
        <f>_xlfn.xlookup(tbl_MTG_Set[[#This Row],[Type Name]], tbl_MTG_Set_Type[Set Type], tbl_MTG_Set_Type[Sell Window Month End], "(Set Type not found)", 0, 1)</f>
        <v/>
      </c>
      <c r="W959" s="28">
        <f>tbl_MTG_Set[[#This Row],[Released On]]+tbl_MTG_Set[[#This Row],[Sell Window Month End]]*365.25/12</f>
        <v/>
      </c>
      <c r="X959" s="28">
        <f>AND(NOW()&gt;=tbl_MTG_Set[[#This Row],[Sell Window Start]], NOW()&lt;=tbl_MTG_Set[[#This Row],[Sell Window End]])</f>
        <v/>
      </c>
      <c r="AG959" s="23" t="n"/>
      <c r="AH959" s="23" t="n"/>
      <c r="AJ959" s="23">
        <f t="array" ref="AJ959:AJ959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959" s="23">
        <f t="array" ref="AK959:AK959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959" s="24">
        <f>_xlfn.xlookup(tbl_MTG_Set[[#This Row],[Play Booster Box Product Id]], tbl_Product[Product Id], tbl_Product[Pack Size])</f>
        <v/>
      </c>
      <c r="AM959" s="23">
        <f>(tbl_MTG_Set[[#This Row],[Play Booster Box Cost]]+v_Item_Shipping_Cost_In)/tbl_MTG_Set[[#This Row],[Play Booster Box Size]]</f>
        <v/>
      </c>
      <c r="AN959" s="23" t="n"/>
      <c r="AO959" s="23" t="n"/>
      <c r="AP959" s="23" t="n"/>
      <c r="AQ959" s="23" t="n"/>
      <c r="AT959" s="23">
        <f>tbl_MTG_Set[[#This Row],[Play Booster Sell Price CardMarket]]*tbl_MTG_Set[[#This Row],[Play Booster Expected Market Value]]/tbl_MTG_Set[[#This Row],[Play Boost Sealed Market Value]]</f>
        <v/>
      </c>
    </row>
    <row r="960" ht="15" customHeight="1" s="20">
      <c r="A960" s="19" t="n">
        <v>960</v>
      </c>
      <c r="B960" s="19" t="inlineStr">
        <is>
          <t>Urza's Legacy ULG</t>
        </is>
      </c>
      <c r="C960" s="19" t="n">
        <v>143</v>
      </c>
      <c r="D960" s="28" t="n">
        <v>36206</v>
      </c>
      <c r="F960" s="19" t="inlineStr">
        <is>
          <t>en es fr de it pt ja ko ru 汉语 漢語</t>
        </is>
      </c>
      <c r="G960" s="19" t="n">
        <v>1866</v>
      </c>
      <c r="H960" s="19">
        <f>MONTH(NOW())+12*YEAR(NOW())-MONTH(tbl_MTG_Set[[#This Row],[Released On]])-12*YEAR(tbl_MTG_Set[[#This Row],[Released On]])</f>
        <v/>
      </c>
      <c r="I960" s="19">
        <f>_xlfn.xlookup(tbl_MTG_Set[[#This Row],[Type Name]], tbl_MTG_Set_Type[Set Type], tbl_MTG_Set_Type[Index], "(Set Type not found)")</f>
        <v/>
      </c>
      <c r="J960" s="19">
        <f>_xlfn.xlookup(tbl_MTG_Set[[#This Row],[Type Name]], tbl_MTG_Set_Type[Set Type], tbl_MTG_Set_Type[Buy Window Month Start], "(Set Type not found)")</f>
        <v/>
      </c>
      <c r="K960" s="28">
        <f>tbl_MTG_Set[[#This Row],[Released On]]+tbl_MTG_Set[[#This Row],[Buy Window Month Start]]*365.25/12</f>
        <v/>
      </c>
      <c r="L960" s="19">
        <f>_xlfn.xlookup(tbl_MTG_Set[[#This Row],[Type Name]], tbl_MTG_Set_Type[Set Type], tbl_MTG_Set_Type[Buy Window Month End], "(Set Type not found)", 0, 1)</f>
        <v/>
      </c>
      <c r="M960" s="28">
        <f>tbl_MTG_Set[[#This Row],[Released On]]+tbl_MTG_Set[[#This Row],[Buy Window Month End]]*365.25/12</f>
        <v/>
      </c>
      <c r="N960" s="28">
        <f>AND(NOW()&gt;=tbl_MTG_Set[[#This Row],[Buy Window Start]], NOW()&lt;=tbl_MTG_Set[[#This Row],[Buy Window End]])</f>
        <v/>
      </c>
      <c r="O960" s="19">
        <f>_xlfn.xlookup(tbl_MTG_Set[[#This Row],[Type Name]], tbl_MTG_Set_Type[Set Type], tbl_MTG_Set_Type[Heavy Printing Window Month Start], "(Set Type not found)", 0, 1)</f>
        <v/>
      </c>
      <c r="P960" s="28">
        <f>tbl_MTG_Set[[#This Row],[Released On]]+tbl_MTG_Set[[#This Row],[Heavy Printing Window Month Start]]*365.25/12</f>
        <v/>
      </c>
      <c r="Q960" s="19">
        <f>_xlfn.xlookup(tbl_MTG_Set[[#This Row],[Type Name]], tbl_MTG_Set_Type[Set Type], tbl_MTG_Set_Type[Heavy Printing Window Month End], "(Set Type not found)", 0, 1)</f>
        <v/>
      </c>
      <c r="R960" s="28">
        <f>tbl_MTG_Set[[#This Row],[Released On]]+tbl_MTG_Set[[#This Row],[Heavy Printing Window Month End]]*365.25/12</f>
        <v/>
      </c>
      <c r="S960" s="28">
        <f>AND(NOW()&gt;=tbl_MTG_Set[[#This Row],[Heavy Printing Window Start]], NOW()&lt;=tbl_MTG_Set[[#This Row],[Heavy Printing Window End]])</f>
        <v/>
      </c>
      <c r="T960" s="19">
        <f>_xlfn.xlookup(tbl_MTG_Set[[#This Row],[Type Name]], tbl_MTG_Set_Type[Set Type], tbl_MTG_Set_Type[Sell Window Month Start], "(Set Type not found)", 0, 1)</f>
        <v/>
      </c>
      <c r="U960" s="28">
        <f>tbl_MTG_Set[[#This Row],[Released On]]+tbl_MTG_Set[[#This Row],[Sell Window Month Start]]*365.25/12</f>
        <v/>
      </c>
      <c r="V960" s="19">
        <f>_xlfn.xlookup(tbl_MTG_Set[[#This Row],[Type Name]], tbl_MTG_Set_Type[Set Type], tbl_MTG_Set_Type[Sell Window Month End], "(Set Type not found)", 0, 1)</f>
        <v/>
      </c>
      <c r="W960" s="28">
        <f>tbl_MTG_Set[[#This Row],[Released On]]+tbl_MTG_Set[[#This Row],[Sell Window Month End]]*365.25/12</f>
        <v/>
      </c>
      <c r="X960" s="28">
        <f>AND(NOW()&gt;=tbl_MTG_Set[[#This Row],[Sell Window Start]], NOW()&lt;=tbl_MTG_Set[[#This Row],[Sell Window End]])</f>
        <v/>
      </c>
      <c r="AG960" s="23" t="n"/>
      <c r="AH960" s="23" t="n"/>
      <c r="AJ960" s="23">
        <f t="array" ref="AJ960:AJ960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960" s="23">
        <f t="array" ref="AK960:AK960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960" s="24">
        <f>_xlfn.xlookup(tbl_MTG_Set[[#This Row],[Play Booster Box Product Id]], tbl_Product[Product Id], tbl_Product[Pack Size])</f>
        <v/>
      </c>
      <c r="AM960" s="23">
        <f>(tbl_MTG_Set[[#This Row],[Play Booster Box Cost]]+v_Item_Shipping_Cost_In)/tbl_MTG_Set[[#This Row],[Play Booster Box Size]]</f>
        <v/>
      </c>
      <c r="AN960" s="23" t="n"/>
      <c r="AO960" s="23" t="n"/>
      <c r="AP960" s="23" t="n"/>
      <c r="AQ960" s="23" t="n"/>
      <c r="AT960" s="23">
        <f>tbl_MTG_Set[[#This Row],[Play Booster Sell Price CardMarket]]*tbl_MTG_Set[[#This Row],[Play Booster Expected Market Value]]/tbl_MTG_Set[[#This Row],[Play Boost Sealed Market Value]]</f>
        <v/>
      </c>
    </row>
    <row r="961" ht="15" customHeight="1" s="20">
      <c r="A961" s="19" t="n">
        <v>966</v>
      </c>
      <c r="B961" s="19" t="inlineStr">
        <is>
          <t>Urza's Saga Promos PUSG</t>
        </is>
      </c>
      <c r="C961" s="19" t="n">
        <v>1</v>
      </c>
      <c r="D961" s="28" t="n">
        <v>36080</v>
      </c>
      <c r="F961" s="19" t="inlineStr">
        <is>
          <t>en es fr de it pt ja ko ru 汉语 漢語</t>
        </is>
      </c>
      <c r="G961" s="19" t="n">
        <v>1878</v>
      </c>
      <c r="H961" s="19">
        <f>MONTH(NOW())+12*YEAR(NOW())-MONTH(tbl_MTG_Set[[#This Row],[Released On]])-12*YEAR(tbl_MTG_Set[[#This Row],[Released On]])</f>
        <v/>
      </c>
      <c r="I961" s="19">
        <f>_xlfn.xlookup(tbl_MTG_Set[[#This Row],[Type Name]], tbl_MTG_Set_Type[Set Type], tbl_MTG_Set_Type[Index], "(Set Type not found)")</f>
        <v/>
      </c>
      <c r="J961" s="19">
        <f>_xlfn.xlookup(tbl_MTG_Set[[#This Row],[Type Name]], tbl_MTG_Set_Type[Set Type], tbl_MTG_Set_Type[Buy Window Month Start], "(Set Type not found)")</f>
        <v/>
      </c>
      <c r="K961" s="28">
        <f>tbl_MTG_Set[[#This Row],[Released On]]+tbl_MTG_Set[[#This Row],[Buy Window Month Start]]*365.25/12</f>
        <v/>
      </c>
      <c r="L961" s="19">
        <f>_xlfn.xlookup(tbl_MTG_Set[[#This Row],[Type Name]], tbl_MTG_Set_Type[Set Type], tbl_MTG_Set_Type[Buy Window Month End], "(Set Type not found)", 0, 1)</f>
        <v/>
      </c>
      <c r="M961" s="28">
        <f>tbl_MTG_Set[[#This Row],[Released On]]+tbl_MTG_Set[[#This Row],[Buy Window Month End]]*365.25/12</f>
        <v/>
      </c>
      <c r="N961" s="28">
        <f>AND(NOW()&gt;=tbl_MTG_Set[[#This Row],[Buy Window Start]], NOW()&lt;=tbl_MTG_Set[[#This Row],[Buy Window End]])</f>
        <v/>
      </c>
      <c r="O961" s="19">
        <f>_xlfn.xlookup(tbl_MTG_Set[[#This Row],[Type Name]], tbl_MTG_Set_Type[Set Type], tbl_MTG_Set_Type[Heavy Printing Window Month Start], "(Set Type not found)", 0, 1)</f>
        <v/>
      </c>
      <c r="P961" s="28">
        <f>tbl_MTG_Set[[#This Row],[Released On]]+tbl_MTG_Set[[#This Row],[Heavy Printing Window Month Start]]*365.25/12</f>
        <v/>
      </c>
      <c r="Q961" s="19">
        <f>_xlfn.xlookup(tbl_MTG_Set[[#This Row],[Type Name]], tbl_MTG_Set_Type[Set Type], tbl_MTG_Set_Type[Heavy Printing Window Month End], "(Set Type not found)", 0, 1)</f>
        <v/>
      </c>
      <c r="R961" s="28">
        <f>tbl_MTG_Set[[#This Row],[Released On]]+tbl_MTG_Set[[#This Row],[Heavy Printing Window Month End]]*365.25/12</f>
        <v/>
      </c>
      <c r="S961" s="28">
        <f>AND(NOW()&gt;=tbl_MTG_Set[[#This Row],[Heavy Printing Window Start]], NOW()&lt;=tbl_MTG_Set[[#This Row],[Heavy Printing Window End]])</f>
        <v/>
      </c>
      <c r="T961" s="19">
        <f>_xlfn.xlookup(tbl_MTG_Set[[#This Row],[Type Name]], tbl_MTG_Set_Type[Set Type], tbl_MTG_Set_Type[Sell Window Month Start], "(Set Type not found)", 0, 1)</f>
        <v/>
      </c>
      <c r="U961" s="28">
        <f>tbl_MTG_Set[[#This Row],[Released On]]+tbl_MTG_Set[[#This Row],[Sell Window Month Start]]*365.25/12</f>
        <v/>
      </c>
      <c r="V961" s="19">
        <f>_xlfn.xlookup(tbl_MTG_Set[[#This Row],[Type Name]], tbl_MTG_Set_Type[Set Type], tbl_MTG_Set_Type[Sell Window Month End], "(Set Type not found)", 0, 1)</f>
        <v/>
      </c>
      <c r="W961" s="28">
        <f>tbl_MTG_Set[[#This Row],[Released On]]+tbl_MTG_Set[[#This Row],[Sell Window Month End]]*365.25/12</f>
        <v/>
      </c>
      <c r="X961" s="28">
        <f>AND(NOW()&gt;=tbl_MTG_Set[[#This Row],[Sell Window Start]], NOW()&lt;=tbl_MTG_Set[[#This Row],[Sell Window End]])</f>
        <v/>
      </c>
      <c r="AG961" s="23" t="n"/>
      <c r="AH961" s="23" t="n"/>
      <c r="AJ961" s="23">
        <f t="array" ref="AJ961:AJ961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961" s="23">
        <f t="array" ref="AK961:AK961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961" s="24">
        <f>_xlfn.xlookup(tbl_MTG_Set[[#This Row],[Play Booster Box Product Id]], tbl_Product[Product Id], tbl_Product[Pack Size])</f>
        <v/>
      </c>
      <c r="AM961" s="23">
        <f>(tbl_MTG_Set[[#This Row],[Play Booster Box Cost]]+v_Item_Shipping_Cost_In)/tbl_MTG_Set[[#This Row],[Play Booster Box Size]]</f>
        <v/>
      </c>
      <c r="AN961" s="23" t="n"/>
      <c r="AO961" s="23" t="n"/>
      <c r="AP961" s="23" t="n"/>
      <c r="AQ961" s="23" t="n"/>
      <c r="AT961" s="23">
        <f>tbl_MTG_Set[[#This Row],[Play Booster Sell Price CardMarket]]*tbl_MTG_Set[[#This Row],[Play Booster Expected Market Value]]/tbl_MTG_Set[[#This Row],[Play Boost Sealed Market Value]]</f>
        <v/>
      </c>
    </row>
    <row r="962" ht="15" customHeight="1" s="20">
      <c r="A962" s="19" t="n">
        <v>965</v>
      </c>
      <c r="B962" s="19" t="inlineStr">
        <is>
          <t>Urza's Saga USG</t>
        </is>
      </c>
      <c r="C962" s="19" t="n">
        <v>357</v>
      </c>
      <c r="D962" s="28" t="n">
        <v>36080</v>
      </c>
      <c r="F962" s="19" t="inlineStr">
        <is>
          <t>en es fr de it pt ja ko ru 汉语 漢語</t>
        </is>
      </c>
      <c r="G962" s="19" t="n">
        <v>1876</v>
      </c>
      <c r="H962" s="19">
        <f>MONTH(NOW())+12*YEAR(NOW())-MONTH(tbl_MTG_Set[[#This Row],[Released On]])-12*YEAR(tbl_MTG_Set[[#This Row],[Released On]])</f>
        <v/>
      </c>
      <c r="I962" s="19">
        <f>_xlfn.xlookup(tbl_MTG_Set[[#This Row],[Type Name]], tbl_MTG_Set_Type[Set Type], tbl_MTG_Set_Type[Index], "(Set Type not found)")</f>
        <v/>
      </c>
      <c r="J962" s="19">
        <f>_xlfn.xlookup(tbl_MTG_Set[[#This Row],[Type Name]], tbl_MTG_Set_Type[Set Type], tbl_MTG_Set_Type[Buy Window Month Start], "(Set Type not found)")</f>
        <v/>
      </c>
      <c r="K962" s="28">
        <f>tbl_MTG_Set[[#This Row],[Released On]]+tbl_MTG_Set[[#This Row],[Buy Window Month Start]]*365.25/12</f>
        <v/>
      </c>
      <c r="L962" s="19">
        <f>_xlfn.xlookup(tbl_MTG_Set[[#This Row],[Type Name]], tbl_MTG_Set_Type[Set Type], tbl_MTG_Set_Type[Buy Window Month End], "(Set Type not found)", 0, 1)</f>
        <v/>
      </c>
      <c r="M962" s="28">
        <f>tbl_MTG_Set[[#This Row],[Released On]]+tbl_MTG_Set[[#This Row],[Buy Window Month End]]*365.25/12</f>
        <v/>
      </c>
      <c r="N962" s="28">
        <f>AND(NOW()&gt;=tbl_MTG_Set[[#This Row],[Buy Window Start]], NOW()&lt;=tbl_MTG_Set[[#This Row],[Buy Window End]])</f>
        <v/>
      </c>
      <c r="O962" s="19">
        <f>_xlfn.xlookup(tbl_MTG_Set[[#This Row],[Type Name]], tbl_MTG_Set_Type[Set Type], tbl_MTG_Set_Type[Heavy Printing Window Month Start], "(Set Type not found)", 0, 1)</f>
        <v/>
      </c>
      <c r="P962" s="28">
        <f>tbl_MTG_Set[[#This Row],[Released On]]+tbl_MTG_Set[[#This Row],[Heavy Printing Window Month Start]]*365.25/12</f>
        <v/>
      </c>
      <c r="Q962" s="19">
        <f>_xlfn.xlookup(tbl_MTG_Set[[#This Row],[Type Name]], tbl_MTG_Set_Type[Set Type], tbl_MTG_Set_Type[Heavy Printing Window Month End], "(Set Type not found)", 0, 1)</f>
        <v/>
      </c>
      <c r="R962" s="28">
        <f>tbl_MTG_Set[[#This Row],[Released On]]+tbl_MTG_Set[[#This Row],[Heavy Printing Window Month End]]*365.25/12</f>
        <v/>
      </c>
      <c r="S962" s="28">
        <f>AND(NOW()&gt;=tbl_MTG_Set[[#This Row],[Heavy Printing Window Start]], NOW()&lt;=tbl_MTG_Set[[#This Row],[Heavy Printing Window End]])</f>
        <v/>
      </c>
      <c r="T962" s="19">
        <f>_xlfn.xlookup(tbl_MTG_Set[[#This Row],[Type Name]], tbl_MTG_Set_Type[Set Type], tbl_MTG_Set_Type[Sell Window Month Start], "(Set Type not found)", 0, 1)</f>
        <v/>
      </c>
      <c r="U962" s="28">
        <f>tbl_MTG_Set[[#This Row],[Released On]]+tbl_MTG_Set[[#This Row],[Sell Window Month Start]]*365.25/12</f>
        <v/>
      </c>
      <c r="V962" s="19">
        <f>_xlfn.xlookup(tbl_MTG_Set[[#This Row],[Type Name]], tbl_MTG_Set_Type[Set Type], tbl_MTG_Set_Type[Sell Window Month End], "(Set Type not found)", 0, 1)</f>
        <v/>
      </c>
      <c r="W962" s="28">
        <f>tbl_MTG_Set[[#This Row],[Released On]]+tbl_MTG_Set[[#This Row],[Sell Window Month End]]*365.25/12</f>
        <v/>
      </c>
      <c r="X962" s="28">
        <f>AND(NOW()&gt;=tbl_MTG_Set[[#This Row],[Sell Window Start]], NOW()&lt;=tbl_MTG_Set[[#This Row],[Sell Window End]])</f>
        <v/>
      </c>
      <c r="AG962" s="23" t="n"/>
      <c r="AH962" s="23" t="n"/>
      <c r="AJ962" s="23">
        <f t="array" ref="AJ962:AJ962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962" s="23">
        <f t="array" ref="AK962:AK962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962" s="24">
        <f>_xlfn.xlookup(tbl_MTG_Set[[#This Row],[Play Booster Box Product Id]], tbl_Product[Product Id], tbl_Product[Pack Size])</f>
        <v/>
      </c>
      <c r="AM962" s="23">
        <f>(tbl_MTG_Set[[#This Row],[Play Booster Box Cost]]+v_Item_Shipping_Cost_In)/tbl_MTG_Set[[#This Row],[Play Booster Box Size]]</f>
        <v/>
      </c>
      <c r="AN962" s="23" t="n"/>
      <c r="AO962" s="23" t="n"/>
      <c r="AP962" s="23" t="n"/>
      <c r="AQ962" s="23" t="n"/>
      <c r="AT962" s="23">
        <f>tbl_MTG_Set[[#This Row],[Play Booster Sell Price CardMarket]]*tbl_MTG_Set[[#This Row],[Play Booster Expected Market Value]]/tbl_MTG_Set[[#This Row],[Play Boost Sealed Market Value]]</f>
        <v/>
      </c>
    </row>
    <row r="963" ht="15" customHeight="1" s="20">
      <c r="A963" s="19" t="n">
        <v>982</v>
      </c>
      <c r="B963" s="19" t="inlineStr">
        <is>
          <t>Vanguard Series PVAN</t>
        </is>
      </c>
      <c r="C963" s="19" t="n">
        <v>32</v>
      </c>
      <c r="D963" s="28" t="n">
        <v>35551</v>
      </c>
      <c r="F963" s="19" t="inlineStr">
        <is>
          <t>en es fr de it pt ja ko ru 汉语 漢語</t>
        </is>
      </c>
      <c r="G963" s="19" t="n">
        <v>1910</v>
      </c>
      <c r="H963" s="19">
        <f>MONTH(NOW())+12*YEAR(NOW())-MONTH(tbl_MTG_Set[[#This Row],[Released On]])-12*YEAR(tbl_MTG_Set[[#This Row],[Released On]])</f>
        <v/>
      </c>
      <c r="I963" s="19">
        <f>_xlfn.xlookup(tbl_MTG_Set[[#This Row],[Type Name]], tbl_MTG_Set_Type[Set Type], tbl_MTG_Set_Type[Index], "(Set Type not found)")</f>
        <v/>
      </c>
      <c r="J963" s="19">
        <f>_xlfn.xlookup(tbl_MTG_Set[[#This Row],[Type Name]], tbl_MTG_Set_Type[Set Type], tbl_MTG_Set_Type[Buy Window Month Start], "(Set Type not found)")</f>
        <v/>
      </c>
      <c r="K963" s="28">
        <f>tbl_MTG_Set[[#This Row],[Released On]]+tbl_MTG_Set[[#This Row],[Buy Window Month Start]]*365.25/12</f>
        <v/>
      </c>
      <c r="L963" s="19">
        <f>_xlfn.xlookup(tbl_MTG_Set[[#This Row],[Type Name]], tbl_MTG_Set_Type[Set Type], tbl_MTG_Set_Type[Buy Window Month End], "(Set Type not found)", 0, 1)</f>
        <v/>
      </c>
      <c r="M963" s="28">
        <f>tbl_MTG_Set[[#This Row],[Released On]]+tbl_MTG_Set[[#This Row],[Buy Window Month End]]*365.25/12</f>
        <v/>
      </c>
      <c r="N963" s="28">
        <f>AND(NOW()&gt;=tbl_MTG_Set[[#This Row],[Buy Window Start]], NOW()&lt;=tbl_MTG_Set[[#This Row],[Buy Window End]])</f>
        <v/>
      </c>
      <c r="O963" s="19">
        <f>_xlfn.xlookup(tbl_MTG_Set[[#This Row],[Type Name]], tbl_MTG_Set_Type[Set Type], tbl_MTG_Set_Type[Heavy Printing Window Month Start], "(Set Type not found)", 0, 1)</f>
        <v/>
      </c>
      <c r="P963" s="28">
        <f>tbl_MTG_Set[[#This Row],[Released On]]+tbl_MTG_Set[[#This Row],[Heavy Printing Window Month Start]]*365.25/12</f>
        <v/>
      </c>
      <c r="Q963" s="19">
        <f>_xlfn.xlookup(tbl_MTG_Set[[#This Row],[Type Name]], tbl_MTG_Set_Type[Set Type], tbl_MTG_Set_Type[Heavy Printing Window Month End], "(Set Type not found)", 0, 1)</f>
        <v/>
      </c>
      <c r="R963" s="28">
        <f>tbl_MTG_Set[[#This Row],[Released On]]+tbl_MTG_Set[[#This Row],[Heavy Printing Window Month End]]*365.25/12</f>
        <v/>
      </c>
      <c r="S963" s="28">
        <f>AND(NOW()&gt;=tbl_MTG_Set[[#This Row],[Heavy Printing Window Start]], NOW()&lt;=tbl_MTG_Set[[#This Row],[Heavy Printing Window End]])</f>
        <v/>
      </c>
      <c r="T963" s="19">
        <f>_xlfn.xlookup(tbl_MTG_Set[[#This Row],[Type Name]], tbl_MTG_Set_Type[Set Type], tbl_MTG_Set_Type[Sell Window Month Start], "(Set Type not found)", 0, 1)</f>
        <v/>
      </c>
      <c r="U963" s="28">
        <f>tbl_MTG_Set[[#This Row],[Released On]]+tbl_MTG_Set[[#This Row],[Sell Window Month Start]]*365.25/12</f>
        <v/>
      </c>
      <c r="V963" s="19">
        <f>_xlfn.xlookup(tbl_MTG_Set[[#This Row],[Type Name]], tbl_MTG_Set_Type[Set Type], tbl_MTG_Set_Type[Sell Window Month End], "(Set Type not found)", 0, 1)</f>
        <v/>
      </c>
      <c r="W963" s="28">
        <f>tbl_MTG_Set[[#This Row],[Released On]]+tbl_MTG_Set[[#This Row],[Sell Window Month End]]*365.25/12</f>
        <v/>
      </c>
      <c r="X963" s="28">
        <f>AND(NOW()&gt;=tbl_MTG_Set[[#This Row],[Sell Window Start]], NOW()&lt;=tbl_MTG_Set[[#This Row],[Sell Window End]])</f>
        <v/>
      </c>
      <c r="AG963" s="23" t="n"/>
      <c r="AH963" s="23" t="n"/>
      <c r="AJ963" s="23">
        <f t="array" ref="AJ963:AJ963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963" s="23">
        <f t="array" ref="AK963:AK963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963" s="24">
        <f>_xlfn.xlookup(tbl_MTG_Set[[#This Row],[Play Booster Box Product Id]], tbl_Product[Product Id], tbl_Product[Pack Size])</f>
        <v/>
      </c>
      <c r="AM963" s="23">
        <f>(tbl_MTG_Set[[#This Row],[Play Booster Box Cost]]+v_Item_Shipping_Cost_In)/tbl_MTG_Set[[#This Row],[Play Booster Box Size]]</f>
        <v/>
      </c>
      <c r="AN963" s="23" t="n"/>
      <c r="AO963" s="23" t="n"/>
      <c r="AP963" s="23" t="n"/>
      <c r="AQ963" s="23" t="n"/>
      <c r="AT963" s="23">
        <f>tbl_MTG_Set[[#This Row],[Play Booster Sell Price CardMarket]]*tbl_MTG_Set[[#This Row],[Play Booster Expected Market Value]]/tbl_MTG_Set[[#This Row],[Play Boost Sealed Market Value]]</f>
        <v/>
      </c>
    </row>
    <row r="964" ht="15" customHeight="1" s="20">
      <c r="A964" s="19" t="n">
        <v>905</v>
      </c>
      <c r="B964" s="19" t="inlineStr">
        <is>
          <t>Vintage Championship OVNT</t>
        </is>
      </c>
      <c r="C964" s="19" t="n">
        <v>35</v>
      </c>
      <c r="D964" s="28" t="n">
        <v>37622</v>
      </c>
      <c r="F964" s="19" t="inlineStr">
        <is>
          <t>en es fr de it pt ja ko ru 汉语 漢語</t>
        </is>
      </c>
      <c r="G964" s="19" t="n">
        <v>1756</v>
      </c>
      <c r="H964" s="19">
        <f>MONTH(NOW())+12*YEAR(NOW())-MONTH(tbl_MTG_Set[[#This Row],[Released On]])-12*YEAR(tbl_MTG_Set[[#This Row],[Released On]])</f>
        <v/>
      </c>
      <c r="I964" s="19">
        <f>_xlfn.xlookup(tbl_MTG_Set[[#This Row],[Type Name]], tbl_MTG_Set_Type[Set Type], tbl_MTG_Set_Type[Index], "(Set Type not found)")</f>
        <v/>
      </c>
      <c r="J964" s="19">
        <f>_xlfn.xlookup(tbl_MTG_Set[[#This Row],[Type Name]], tbl_MTG_Set_Type[Set Type], tbl_MTG_Set_Type[Buy Window Month Start], "(Set Type not found)")</f>
        <v/>
      </c>
      <c r="K964" s="28">
        <f>tbl_MTG_Set[[#This Row],[Released On]]+tbl_MTG_Set[[#This Row],[Buy Window Month Start]]*365.25/12</f>
        <v/>
      </c>
      <c r="L964" s="19">
        <f>_xlfn.xlookup(tbl_MTG_Set[[#This Row],[Type Name]], tbl_MTG_Set_Type[Set Type], tbl_MTG_Set_Type[Buy Window Month End], "(Set Type not found)", 0, 1)</f>
        <v/>
      </c>
      <c r="M964" s="28">
        <f>tbl_MTG_Set[[#This Row],[Released On]]+tbl_MTG_Set[[#This Row],[Buy Window Month End]]*365.25/12</f>
        <v/>
      </c>
      <c r="N964" s="28">
        <f>AND(NOW()&gt;=tbl_MTG_Set[[#This Row],[Buy Window Start]], NOW()&lt;=tbl_MTG_Set[[#This Row],[Buy Window End]])</f>
        <v/>
      </c>
      <c r="O964" s="19">
        <f>_xlfn.xlookup(tbl_MTG_Set[[#This Row],[Type Name]], tbl_MTG_Set_Type[Set Type], tbl_MTG_Set_Type[Heavy Printing Window Month Start], "(Set Type not found)", 0, 1)</f>
        <v/>
      </c>
      <c r="P964" s="28">
        <f>tbl_MTG_Set[[#This Row],[Released On]]+tbl_MTG_Set[[#This Row],[Heavy Printing Window Month Start]]*365.25/12</f>
        <v/>
      </c>
      <c r="Q964" s="19">
        <f>_xlfn.xlookup(tbl_MTG_Set[[#This Row],[Type Name]], tbl_MTG_Set_Type[Set Type], tbl_MTG_Set_Type[Heavy Printing Window Month End], "(Set Type not found)", 0, 1)</f>
        <v/>
      </c>
      <c r="R964" s="28">
        <f>tbl_MTG_Set[[#This Row],[Released On]]+tbl_MTG_Set[[#This Row],[Heavy Printing Window Month End]]*365.25/12</f>
        <v/>
      </c>
      <c r="S964" s="28">
        <f>AND(NOW()&gt;=tbl_MTG_Set[[#This Row],[Heavy Printing Window Start]], NOW()&lt;=tbl_MTG_Set[[#This Row],[Heavy Printing Window End]])</f>
        <v/>
      </c>
      <c r="T964" s="19">
        <f>_xlfn.xlookup(tbl_MTG_Set[[#This Row],[Type Name]], tbl_MTG_Set_Type[Set Type], tbl_MTG_Set_Type[Sell Window Month Start], "(Set Type not found)", 0, 1)</f>
        <v/>
      </c>
      <c r="U964" s="28">
        <f>tbl_MTG_Set[[#This Row],[Released On]]+tbl_MTG_Set[[#This Row],[Sell Window Month Start]]*365.25/12</f>
        <v/>
      </c>
      <c r="V964" s="19">
        <f>_xlfn.xlookup(tbl_MTG_Set[[#This Row],[Type Name]], tbl_MTG_Set_Type[Set Type], tbl_MTG_Set_Type[Sell Window Month End], "(Set Type not found)", 0, 1)</f>
        <v/>
      </c>
      <c r="W964" s="28">
        <f>tbl_MTG_Set[[#This Row],[Released On]]+tbl_MTG_Set[[#This Row],[Sell Window Month End]]*365.25/12</f>
        <v/>
      </c>
      <c r="X964" s="28">
        <f>AND(NOW()&gt;=tbl_MTG_Set[[#This Row],[Sell Window Start]], NOW()&lt;=tbl_MTG_Set[[#This Row],[Sell Window End]])</f>
        <v/>
      </c>
      <c r="AG964" s="23" t="n"/>
      <c r="AH964" s="23" t="n"/>
      <c r="AJ964" s="23">
        <f t="array" ref="AJ964:AJ964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964" s="23">
        <f t="array" ref="AK964:AK964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964" s="24">
        <f>_xlfn.xlookup(tbl_MTG_Set[[#This Row],[Play Booster Box Product Id]], tbl_Product[Product Id], tbl_Product[Pack Size])</f>
        <v/>
      </c>
      <c r="AM964" s="23">
        <f>(tbl_MTG_Set[[#This Row],[Play Booster Box Cost]]+v_Item_Shipping_Cost_In)/tbl_MTG_Set[[#This Row],[Play Booster Box Size]]</f>
        <v/>
      </c>
      <c r="AN964" s="23" t="n"/>
      <c r="AO964" s="23" t="n"/>
      <c r="AP964" s="23" t="n"/>
      <c r="AQ964" s="23" t="n"/>
      <c r="AT964" s="23">
        <f>tbl_MTG_Set[[#This Row],[Play Booster Sell Price CardMarket]]*tbl_MTG_Set[[#This Row],[Play Booster Expected Market Value]]/tbl_MTG_Set[[#This Row],[Play Boost Sealed Market Value]]</f>
        <v/>
      </c>
    </row>
    <row r="965" ht="15" customHeight="1" s="20">
      <c r="A965" s="19" t="n">
        <v>482</v>
      </c>
      <c r="B965" s="19" t="inlineStr">
        <is>
          <t>Vintage Cube VINTAGE</t>
        </is>
      </c>
      <c r="C965" s="19" t="n">
        <v>540</v>
      </c>
      <c r="D965" s="28" t="n">
        <v>43264</v>
      </c>
      <c r="F965" s="19" t="n">
        <v>0</v>
      </c>
      <c r="G965" s="19" t="n">
        <v>910</v>
      </c>
      <c r="H965" s="19">
        <f>MONTH(NOW())+12*YEAR(NOW())-MONTH(tbl_MTG_Set[[#This Row],[Released On]])-12*YEAR(tbl_MTG_Set[[#This Row],[Released On]])</f>
        <v/>
      </c>
      <c r="I965" s="19">
        <f>_xlfn.xlookup(tbl_MTG_Set[[#This Row],[Type Name]], tbl_MTG_Set_Type[Set Type], tbl_MTG_Set_Type[Index], "(Set Type not found)")</f>
        <v/>
      </c>
      <c r="J965" s="19">
        <f>_xlfn.xlookup(tbl_MTG_Set[[#This Row],[Type Name]], tbl_MTG_Set_Type[Set Type], tbl_MTG_Set_Type[Buy Window Month Start], "(Set Type not found)")</f>
        <v/>
      </c>
      <c r="K965" s="28">
        <f>tbl_MTG_Set[[#This Row],[Released On]]+tbl_MTG_Set[[#This Row],[Buy Window Month Start]]*365.25/12</f>
        <v/>
      </c>
      <c r="L965" s="19">
        <f>_xlfn.xlookup(tbl_MTG_Set[[#This Row],[Type Name]], tbl_MTG_Set_Type[Set Type], tbl_MTG_Set_Type[Buy Window Month End], "(Set Type not found)", 0, 1)</f>
        <v/>
      </c>
      <c r="M965" s="28">
        <f>tbl_MTG_Set[[#This Row],[Released On]]+tbl_MTG_Set[[#This Row],[Buy Window Month End]]*365.25/12</f>
        <v/>
      </c>
      <c r="N965" s="28">
        <f>AND(NOW()&gt;=tbl_MTG_Set[[#This Row],[Buy Window Start]], NOW()&lt;=tbl_MTG_Set[[#This Row],[Buy Window End]])</f>
        <v/>
      </c>
      <c r="O965" s="19">
        <f>_xlfn.xlookup(tbl_MTG_Set[[#This Row],[Type Name]], tbl_MTG_Set_Type[Set Type], tbl_MTG_Set_Type[Heavy Printing Window Month Start], "(Set Type not found)", 0, 1)</f>
        <v/>
      </c>
      <c r="P965" s="28">
        <f>tbl_MTG_Set[[#This Row],[Released On]]+tbl_MTG_Set[[#This Row],[Heavy Printing Window Month Start]]*365.25/12</f>
        <v/>
      </c>
      <c r="Q965" s="19">
        <f>_xlfn.xlookup(tbl_MTG_Set[[#This Row],[Type Name]], tbl_MTG_Set_Type[Set Type], tbl_MTG_Set_Type[Heavy Printing Window Month End], "(Set Type not found)", 0, 1)</f>
        <v/>
      </c>
      <c r="R965" s="28">
        <f>tbl_MTG_Set[[#This Row],[Released On]]+tbl_MTG_Set[[#This Row],[Heavy Printing Window Month End]]*365.25/12</f>
        <v/>
      </c>
      <c r="S965" s="28">
        <f>AND(NOW()&gt;=tbl_MTG_Set[[#This Row],[Heavy Printing Window Start]], NOW()&lt;=tbl_MTG_Set[[#This Row],[Heavy Printing Window End]])</f>
        <v/>
      </c>
      <c r="T965" s="19">
        <f>_xlfn.xlookup(tbl_MTG_Set[[#This Row],[Type Name]], tbl_MTG_Set_Type[Set Type], tbl_MTG_Set_Type[Sell Window Month Start], "(Set Type not found)", 0, 1)</f>
        <v/>
      </c>
      <c r="U965" s="28">
        <f>tbl_MTG_Set[[#This Row],[Released On]]+tbl_MTG_Set[[#This Row],[Sell Window Month Start]]*365.25/12</f>
        <v/>
      </c>
      <c r="V965" s="19">
        <f>_xlfn.xlookup(tbl_MTG_Set[[#This Row],[Type Name]], tbl_MTG_Set_Type[Set Type], tbl_MTG_Set_Type[Sell Window Month End], "(Set Type not found)", 0, 1)</f>
        <v/>
      </c>
      <c r="W965" s="28">
        <f>tbl_MTG_Set[[#This Row],[Released On]]+tbl_MTG_Set[[#This Row],[Sell Window Month End]]*365.25/12</f>
        <v/>
      </c>
      <c r="X965" s="28">
        <f>AND(NOW()&gt;=tbl_MTG_Set[[#This Row],[Sell Window Start]], NOW()&lt;=tbl_MTG_Set[[#This Row],[Sell Window End]])</f>
        <v/>
      </c>
      <c r="AG965" s="23" t="n"/>
      <c r="AH965" s="23" t="n"/>
      <c r="AJ965" s="23">
        <f t="array" ref="AJ965:AJ965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965" s="23">
        <f t="array" ref="AK965:AK965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965" s="24">
        <f>_xlfn.xlookup(tbl_MTG_Set[[#This Row],[Play Booster Box Product Id]], tbl_Product[Product Id], tbl_Product[Pack Size])</f>
        <v/>
      </c>
      <c r="AM965" s="23">
        <f>(tbl_MTG_Set[[#This Row],[Play Booster Box Cost]]+v_Item_Shipping_Cost_In)/tbl_MTG_Set[[#This Row],[Play Booster Box Size]]</f>
        <v/>
      </c>
      <c r="AN965" s="23" t="n"/>
      <c r="AO965" s="23" t="n"/>
      <c r="AP965" s="23" t="n"/>
      <c r="AQ965" s="23" t="n"/>
      <c r="AT965" s="23">
        <f>tbl_MTG_Set[[#This Row],[Play Booster Sell Price CardMarket]]*tbl_MTG_Set[[#This Row],[Play Booster Expected Market Value]]/tbl_MTG_Set[[#This Row],[Play Boost Sealed Market Value]]</f>
        <v/>
      </c>
    </row>
    <row r="966" ht="15" customHeight="1" s="20">
      <c r="A966" s="19" t="n">
        <v>637</v>
      </c>
      <c r="B966" s="19" t="inlineStr">
        <is>
          <t>Vintage Masters VMA</t>
        </is>
      </c>
      <c r="C966" s="19" t="n">
        <v>325</v>
      </c>
      <c r="D966" s="28" t="n">
        <v>41806</v>
      </c>
      <c r="F966" s="19" t="inlineStr">
        <is>
          <t>en es fr de it pt ja ko ru 汉语 漢語</t>
        </is>
      </c>
      <c r="G966" s="19" t="n">
        <v>1220</v>
      </c>
      <c r="H966" s="19">
        <f>MONTH(NOW())+12*YEAR(NOW())-MONTH(tbl_MTG_Set[[#This Row],[Released On]])-12*YEAR(tbl_MTG_Set[[#This Row],[Released On]])</f>
        <v/>
      </c>
      <c r="I966" s="19">
        <f>_xlfn.xlookup(tbl_MTG_Set[[#This Row],[Type Name]], tbl_MTG_Set_Type[Set Type], tbl_MTG_Set_Type[Index], "(Set Type not found)")</f>
        <v/>
      </c>
      <c r="J966" s="19">
        <f>_xlfn.xlookup(tbl_MTG_Set[[#This Row],[Type Name]], tbl_MTG_Set_Type[Set Type], tbl_MTG_Set_Type[Buy Window Month Start], "(Set Type not found)")</f>
        <v/>
      </c>
      <c r="K966" s="28">
        <f>tbl_MTG_Set[[#This Row],[Released On]]+tbl_MTG_Set[[#This Row],[Buy Window Month Start]]*365.25/12</f>
        <v/>
      </c>
      <c r="L966" s="19">
        <f>_xlfn.xlookup(tbl_MTG_Set[[#This Row],[Type Name]], tbl_MTG_Set_Type[Set Type], tbl_MTG_Set_Type[Buy Window Month End], "(Set Type not found)", 0, 1)</f>
        <v/>
      </c>
      <c r="M966" s="28">
        <f>tbl_MTG_Set[[#This Row],[Released On]]+tbl_MTG_Set[[#This Row],[Buy Window Month End]]*365.25/12</f>
        <v/>
      </c>
      <c r="N966" s="28">
        <f>AND(NOW()&gt;=tbl_MTG_Set[[#This Row],[Buy Window Start]], NOW()&lt;=tbl_MTG_Set[[#This Row],[Buy Window End]])</f>
        <v/>
      </c>
      <c r="O966" s="19">
        <f>_xlfn.xlookup(tbl_MTG_Set[[#This Row],[Type Name]], tbl_MTG_Set_Type[Set Type], tbl_MTG_Set_Type[Heavy Printing Window Month Start], "(Set Type not found)", 0, 1)</f>
        <v/>
      </c>
      <c r="P966" s="28">
        <f>tbl_MTG_Set[[#This Row],[Released On]]+tbl_MTG_Set[[#This Row],[Heavy Printing Window Month Start]]*365.25/12</f>
        <v/>
      </c>
      <c r="Q966" s="19">
        <f>_xlfn.xlookup(tbl_MTG_Set[[#This Row],[Type Name]], tbl_MTG_Set_Type[Set Type], tbl_MTG_Set_Type[Heavy Printing Window Month End], "(Set Type not found)", 0, 1)</f>
        <v/>
      </c>
      <c r="R966" s="28">
        <f>tbl_MTG_Set[[#This Row],[Released On]]+tbl_MTG_Set[[#This Row],[Heavy Printing Window Month End]]*365.25/12</f>
        <v/>
      </c>
      <c r="S966" s="28">
        <f>AND(NOW()&gt;=tbl_MTG_Set[[#This Row],[Heavy Printing Window Start]], NOW()&lt;=tbl_MTG_Set[[#This Row],[Heavy Printing Window End]])</f>
        <v/>
      </c>
      <c r="T966" s="19">
        <f>_xlfn.xlookup(tbl_MTG_Set[[#This Row],[Type Name]], tbl_MTG_Set_Type[Set Type], tbl_MTG_Set_Type[Sell Window Month Start], "(Set Type not found)", 0, 1)</f>
        <v/>
      </c>
      <c r="U966" s="28">
        <f>tbl_MTG_Set[[#This Row],[Released On]]+tbl_MTG_Set[[#This Row],[Sell Window Month Start]]*365.25/12</f>
        <v/>
      </c>
      <c r="V966" s="19">
        <f>_xlfn.xlookup(tbl_MTG_Set[[#This Row],[Type Name]], tbl_MTG_Set_Type[Set Type], tbl_MTG_Set_Type[Sell Window Month End], "(Set Type not found)", 0, 1)</f>
        <v/>
      </c>
      <c r="W966" s="28">
        <f>tbl_MTG_Set[[#This Row],[Released On]]+tbl_MTG_Set[[#This Row],[Sell Window Month End]]*365.25/12</f>
        <v/>
      </c>
      <c r="X966" s="28">
        <f>AND(NOW()&gt;=tbl_MTG_Set[[#This Row],[Sell Window Start]], NOW()&lt;=tbl_MTG_Set[[#This Row],[Sell Window End]])</f>
        <v/>
      </c>
      <c r="AG966" s="23" t="n"/>
      <c r="AH966" s="23" t="n"/>
      <c r="AJ966" s="23">
        <f t="array" ref="AJ966:AJ966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966" s="23">
        <f t="array" ref="AK966:AK966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966" s="24">
        <f>_xlfn.xlookup(tbl_MTG_Set[[#This Row],[Play Booster Box Product Id]], tbl_Product[Product Id], tbl_Product[Pack Size])</f>
        <v/>
      </c>
      <c r="AM966" s="23">
        <f>(tbl_MTG_Set[[#This Row],[Play Booster Box Cost]]+v_Item_Shipping_Cost_In)/tbl_MTG_Set[[#This Row],[Play Booster Box Size]]</f>
        <v/>
      </c>
      <c r="AN966" s="23" t="n"/>
      <c r="AO966" s="23" t="n"/>
      <c r="AP966" s="23" t="n"/>
      <c r="AQ966" s="23" t="n"/>
      <c r="AT966" s="23">
        <f>tbl_MTG_Set[[#This Row],[Play Booster Sell Price CardMarket]]*tbl_MTG_Set[[#This Row],[Play Booster Expected Market Value]]/tbl_MTG_Set[[#This Row],[Play Boost Sealed Market Value]]</f>
        <v/>
      </c>
    </row>
    <row r="967" ht="15" customHeight="1" s="20">
      <c r="A967" s="19" t="n">
        <v>987</v>
      </c>
      <c r="B967" s="19" t="inlineStr">
        <is>
          <t>Visions VIS</t>
        </is>
      </c>
      <c r="C967" s="19" t="n">
        <v>167</v>
      </c>
      <c r="D967" s="28" t="n">
        <v>35464</v>
      </c>
      <c r="F967" s="19" t="inlineStr">
        <is>
          <t>en es fr de it pt ja ko ru 汉语 漢語</t>
        </is>
      </c>
      <c r="G967" s="19" t="n">
        <v>1920</v>
      </c>
      <c r="H967" s="19">
        <f>MONTH(NOW())+12*YEAR(NOW())-MONTH(tbl_MTG_Set[[#This Row],[Released On]])-12*YEAR(tbl_MTG_Set[[#This Row],[Released On]])</f>
        <v/>
      </c>
      <c r="I967" s="19">
        <f>_xlfn.xlookup(tbl_MTG_Set[[#This Row],[Type Name]], tbl_MTG_Set_Type[Set Type], tbl_MTG_Set_Type[Index], "(Set Type not found)")</f>
        <v/>
      </c>
      <c r="J967" s="19">
        <f>_xlfn.xlookup(tbl_MTG_Set[[#This Row],[Type Name]], tbl_MTG_Set_Type[Set Type], tbl_MTG_Set_Type[Buy Window Month Start], "(Set Type not found)")</f>
        <v/>
      </c>
      <c r="K967" s="28">
        <f>tbl_MTG_Set[[#This Row],[Released On]]+tbl_MTG_Set[[#This Row],[Buy Window Month Start]]*365.25/12</f>
        <v/>
      </c>
      <c r="L967" s="19">
        <f>_xlfn.xlookup(tbl_MTG_Set[[#This Row],[Type Name]], tbl_MTG_Set_Type[Set Type], tbl_MTG_Set_Type[Buy Window Month End], "(Set Type not found)", 0, 1)</f>
        <v/>
      </c>
      <c r="M967" s="28">
        <f>tbl_MTG_Set[[#This Row],[Released On]]+tbl_MTG_Set[[#This Row],[Buy Window Month End]]*365.25/12</f>
        <v/>
      </c>
      <c r="N967" s="28">
        <f>AND(NOW()&gt;=tbl_MTG_Set[[#This Row],[Buy Window Start]], NOW()&lt;=tbl_MTG_Set[[#This Row],[Buy Window End]])</f>
        <v/>
      </c>
      <c r="O967" s="19">
        <f>_xlfn.xlookup(tbl_MTG_Set[[#This Row],[Type Name]], tbl_MTG_Set_Type[Set Type], tbl_MTG_Set_Type[Heavy Printing Window Month Start], "(Set Type not found)", 0, 1)</f>
        <v/>
      </c>
      <c r="P967" s="28">
        <f>tbl_MTG_Set[[#This Row],[Released On]]+tbl_MTG_Set[[#This Row],[Heavy Printing Window Month Start]]*365.25/12</f>
        <v/>
      </c>
      <c r="Q967" s="19">
        <f>_xlfn.xlookup(tbl_MTG_Set[[#This Row],[Type Name]], tbl_MTG_Set_Type[Set Type], tbl_MTG_Set_Type[Heavy Printing Window Month End], "(Set Type not found)", 0, 1)</f>
        <v/>
      </c>
      <c r="R967" s="28">
        <f>tbl_MTG_Set[[#This Row],[Released On]]+tbl_MTG_Set[[#This Row],[Heavy Printing Window Month End]]*365.25/12</f>
        <v/>
      </c>
      <c r="S967" s="28">
        <f>AND(NOW()&gt;=tbl_MTG_Set[[#This Row],[Heavy Printing Window Start]], NOW()&lt;=tbl_MTG_Set[[#This Row],[Heavy Printing Window End]])</f>
        <v/>
      </c>
      <c r="T967" s="19">
        <f>_xlfn.xlookup(tbl_MTG_Set[[#This Row],[Type Name]], tbl_MTG_Set_Type[Set Type], tbl_MTG_Set_Type[Sell Window Month Start], "(Set Type not found)", 0, 1)</f>
        <v/>
      </c>
      <c r="U967" s="28">
        <f>tbl_MTG_Set[[#This Row],[Released On]]+tbl_MTG_Set[[#This Row],[Sell Window Month Start]]*365.25/12</f>
        <v/>
      </c>
      <c r="V967" s="19">
        <f>_xlfn.xlookup(tbl_MTG_Set[[#This Row],[Type Name]], tbl_MTG_Set_Type[Set Type], tbl_MTG_Set_Type[Sell Window Month End], "(Set Type not found)", 0, 1)</f>
        <v/>
      </c>
      <c r="W967" s="28">
        <f>tbl_MTG_Set[[#This Row],[Released On]]+tbl_MTG_Set[[#This Row],[Sell Window Month End]]*365.25/12</f>
        <v/>
      </c>
      <c r="X967" s="28">
        <f>AND(NOW()&gt;=tbl_MTG_Set[[#This Row],[Sell Window Start]], NOW()&lt;=tbl_MTG_Set[[#This Row],[Sell Window End]])</f>
        <v/>
      </c>
      <c r="AG967" s="23" t="n"/>
      <c r="AH967" s="23" t="n"/>
      <c r="AJ967" s="23">
        <f t="array" ref="AJ967:AJ967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967" s="23">
        <f t="array" ref="AK967:AK967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967" s="24">
        <f>_xlfn.xlookup(tbl_MTG_Set[[#This Row],[Play Booster Box Product Id]], tbl_Product[Product Id], tbl_Product[Pack Size])</f>
        <v/>
      </c>
      <c r="AM967" s="23">
        <f>(tbl_MTG_Set[[#This Row],[Play Booster Box Cost]]+v_Item_Shipping_Cost_In)/tbl_MTG_Set[[#This Row],[Play Booster Box Size]]</f>
        <v/>
      </c>
      <c r="AN967" s="23" t="n"/>
      <c r="AO967" s="23" t="n"/>
      <c r="AP967" s="23" t="n"/>
      <c r="AQ967" s="23" t="n"/>
      <c r="AT967" s="23">
        <f>tbl_MTG_Set[[#This Row],[Play Booster Sell Price CardMarket]]*tbl_MTG_Set[[#This Row],[Play Booster Expected Market Value]]/tbl_MTG_Set[[#This Row],[Play Boost Sealed Market Value]]</f>
        <v/>
      </c>
    </row>
    <row r="968" ht="15" customHeight="1" s="20">
      <c r="A968" s="19" t="n">
        <v>443</v>
      </c>
      <c r="B968" s="19" t="inlineStr">
        <is>
          <t>War of the Spark Promos PWAR</t>
        </is>
      </c>
      <c r="C968" s="19" t="n">
        <v>176</v>
      </c>
      <c r="D968" s="28" t="n">
        <v>43588</v>
      </c>
      <c r="E968" s="19" t="inlineStr">
        <is>
          <t>Standard Expansion</t>
        </is>
      </c>
      <c r="F968" s="19" t="inlineStr">
        <is>
          <t>en es fr de it pt ja ko ru 汉语 漢語</t>
        </is>
      </c>
      <c r="G968" s="19" t="n">
        <v>832</v>
      </c>
      <c r="H968" s="19">
        <f>MONTH(NOW())+12*YEAR(NOW())-MONTH(tbl_MTG_Set[[#This Row],[Released On]])-12*YEAR(tbl_MTG_Set[[#This Row],[Released On]])</f>
        <v/>
      </c>
      <c r="I968" s="19">
        <f>_xlfn.xlookup(tbl_MTG_Set[[#This Row],[Type Name]], tbl_MTG_Set_Type[Set Type], tbl_MTG_Set_Type[Index], "(Set Type not found)")</f>
        <v/>
      </c>
      <c r="J968" s="19">
        <f>_xlfn.xlookup(tbl_MTG_Set[[#This Row],[Type Name]], tbl_MTG_Set_Type[Set Type], tbl_MTG_Set_Type[Buy Window Month Start], "(Set Type not found)")</f>
        <v/>
      </c>
      <c r="K968" s="28">
        <f>tbl_MTG_Set[[#This Row],[Released On]]+tbl_MTG_Set[[#This Row],[Buy Window Month Start]]*365.25/12</f>
        <v/>
      </c>
      <c r="L968" s="19">
        <f>_xlfn.xlookup(tbl_MTG_Set[[#This Row],[Type Name]], tbl_MTG_Set_Type[Set Type], tbl_MTG_Set_Type[Buy Window Month End], "(Set Type not found)", 0, 1)</f>
        <v/>
      </c>
      <c r="M968" s="28">
        <f>tbl_MTG_Set[[#This Row],[Released On]]+tbl_MTG_Set[[#This Row],[Buy Window Month End]]*365.25/12</f>
        <v/>
      </c>
      <c r="N968" s="28">
        <f>AND(NOW()&gt;=tbl_MTG_Set[[#This Row],[Buy Window Start]], NOW()&lt;=tbl_MTG_Set[[#This Row],[Buy Window End]])</f>
        <v/>
      </c>
      <c r="O968" s="19">
        <f>_xlfn.xlookup(tbl_MTG_Set[[#This Row],[Type Name]], tbl_MTG_Set_Type[Set Type], tbl_MTG_Set_Type[Heavy Printing Window Month Start], "(Set Type not found)", 0, 1)</f>
        <v/>
      </c>
      <c r="P968" s="28">
        <f>tbl_MTG_Set[[#This Row],[Released On]]+tbl_MTG_Set[[#This Row],[Heavy Printing Window Month Start]]*365.25/12</f>
        <v/>
      </c>
      <c r="Q968" s="19">
        <f>_xlfn.xlookup(tbl_MTG_Set[[#This Row],[Type Name]], tbl_MTG_Set_Type[Set Type], tbl_MTG_Set_Type[Heavy Printing Window Month End], "(Set Type not found)", 0, 1)</f>
        <v/>
      </c>
      <c r="R968" s="28">
        <f>tbl_MTG_Set[[#This Row],[Released On]]+tbl_MTG_Set[[#This Row],[Heavy Printing Window Month End]]*365.25/12</f>
        <v/>
      </c>
      <c r="S968" s="28">
        <f>AND(NOW()&gt;=tbl_MTG_Set[[#This Row],[Heavy Printing Window Start]], NOW()&lt;=tbl_MTG_Set[[#This Row],[Heavy Printing Window End]])</f>
        <v/>
      </c>
      <c r="T968" s="19">
        <f>_xlfn.xlookup(tbl_MTG_Set[[#This Row],[Type Name]], tbl_MTG_Set_Type[Set Type], tbl_MTG_Set_Type[Sell Window Month Start], "(Set Type not found)", 0, 1)</f>
        <v/>
      </c>
      <c r="U968" s="28">
        <f>tbl_MTG_Set[[#This Row],[Released On]]+tbl_MTG_Set[[#This Row],[Sell Window Month Start]]*365.25/12</f>
        <v/>
      </c>
      <c r="V968" s="19">
        <f>_xlfn.xlookup(tbl_MTG_Set[[#This Row],[Type Name]], tbl_MTG_Set_Type[Set Type], tbl_MTG_Set_Type[Sell Window Month End], "(Set Type not found)", 0, 1)</f>
        <v/>
      </c>
      <c r="W968" s="28">
        <f>tbl_MTG_Set[[#This Row],[Released On]]+tbl_MTG_Set[[#This Row],[Sell Window Month End]]*365.25/12</f>
        <v/>
      </c>
      <c r="X968" s="28">
        <f>AND(NOW()&gt;=tbl_MTG_Set[[#This Row],[Sell Window Start]], NOW()&lt;=tbl_MTG_Set[[#This Row],[Sell Window End]])</f>
        <v/>
      </c>
      <c r="AG968" s="23" t="n"/>
      <c r="AH968" s="23" t="n"/>
      <c r="AJ968" s="23">
        <f t="array" ref="AJ968:AJ968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968" s="23">
        <f t="array" ref="AK968:AK968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968" s="24">
        <f>_xlfn.xlookup(tbl_MTG_Set[[#This Row],[Play Booster Box Product Id]], tbl_Product[Product Id], tbl_Product[Pack Size])</f>
        <v/>
      </c>
      <c r="AM968" s="23">
        <f>(tbl_MTG_Set[[#This Row],[Play Booster Box Cost]]+v_Item_Shipping_Cost_In)/tbl_MTG_Set[[#This Row],[Play Booster Box Size]]</f>
        <v/>
      </c>
      <c r="AN968" s="23" t="n"/>
      <c r="AO968" s="23" t="n"/>
      <c r="AP968" s="23" t="n"/>
      <c r="AQ968" s="23" t="n"/>
      <c r="AT968" s="23">
        <f>tbl_MTG_Set[[#This Row],[Play Booster Sell Price CardMarket]]*tbl_MTG_Set[[#This Row],[Play Booster Expected Market Value]]/tbl_MTG_Set[[#This Row],[Play Boost Sealed Market Value]]</f>
        <v/>
      </c>
    </row>
    <row r="969" ht="15" customHeight="1" s="20">
      <c r="A969" s="19" t="n">
        <v>444</v>
      </c>
      <c r="B969" s="19" t="inlineStr">
        <is>
          <t>War of the Spark Tokens TWAR</t>
        </is>
      </c>
      <c r="C969" s="19" t="n">
        <v>19</v>
      </c>
      <c r="D969" s="28" t="n">
        <v>43588</v>
      </c>
      <c r="E969" s="19" t="inlineStr">
        <is>
          <t>Standard Expansion</t>
        </is>
      </c>
      <c r="F969" s="19" t="inlineStr">
        <is>
          <t>en es fr de it pt ja ko ru 汉语 漢語</t>
        </is>
      </c>
      <c r="G969" s="19" t="n">
        <v>834</v>
      </c>
      <c r="H969" s="19">
        <f>MONTH(NOW())+12*YEAR(NOW())-MONTH(tbl_MTG_Set[[#This Row],[Released On]])-12*YEAR(tbl_MTG_Set[[#This Row],[Released On]])</f>
        <v/>
      </c>
      <c r="I969" s="19">
        <f>_xlfn.xlookup(tbl_MTG_Set[[#This Row],[Type Name]], tbl_MTG_Set_Type[Set Type], tbl_MTG_Set_Type[Index], "(Set Type not found)")</f>
        <v/>
      </c>
      <c r="J969" s="19">
        <f>_xlfn.xlookup(tbl_MTG_Set[[#This Row],[Type Name]], tbl_MTG_Set_Type[Set Type], tbl_MTG_Set_Type[Buy Window Month Start], "(Set Type not found)")</f>
        <v/>
      </c>
      <c r="K969" s="28">
        <f>tbl_MTG_Set[[#This Row],[Released On]]+tbl_MTG_Set[[#This Row],[Buy Window Month Start]]*365.25/12</f>
        <v/>
      </c>
      <c r="L969" s="19">
        <f>_xlfn.xlookup(tbl_MTG_Set[[#This Row],[Type Name]], tbl_MTG_Set_Type[Set Type], tbl_MTG_Set_Type[Buy Window Month End], "(Set Type not found)", 0, 1)</f>
        <v/>
      </c>
      <c r="M969" s="28">
        <f>tbl_MTG_Set[[#This Row],[Released On]]+tbl_MTG_Set[[#This Row],[Buy Window Month End]]*365.25/12</f>
        <v/>
      </c>
      <c r="N969" s="28">
        <f>AND(NOW()&gt;=tbl_MTG_Set[[#This Row],[Buy Window Start]], NOW()&lt;=tbl_MTG_Set[[#This Row],[Buy Window End]])</f>
        <v/>
      </c>
      <c r="O969" s="19">
        <f>_xlfn.xlookup(tbl_MTG_Set[[#This Row],[Type Name]], tbl_MTG_Set_Type[Set Type], tbl_MTG_Set_Type[Heavy Printing Window Month Start], "(Set Type not found)", 0, 1)</f>
        <v/>
      </c>
      <c r="P969" s="28">
        <f>tbl_MTG_Set[[#This Row],[Released On]]+tbl_MTG_Set[[#This Row],[Heavy Printing Window Month Start]]*365.25/12</f>
        <v/>
      </c>
      <c r="Q969" s="19">
        <f>_xlfn.xlookup(tbl_MTG_Set[[#This Row],[Type Name]], tbl_MTG_Set_Type[Set Type], tbl_MTG_Set_Type[Heavy Printing Window Month End], "(Set Type not found)", 0, 1)</f>
        <v/>
      </c>
      <c r="R969" s="28">
        <f>tbl_MTG_Set[[#This Row],[Released On]]+tbl_MTG_Set[[#This Row],[Heavy Printing Window Month End]]*365.25/12</f>
        <v/>
      </c>
      <c r="S969" s="28">
        <f>AND(NOW()&gt;=tbl_MTG_Set[[#This Row],[Heavy Printing Window Start]], NOW()&lt;=tbl_MTG_Set[[#This Row],[Heavy Printing Window End]])</f>
        <v/>
      </c>
      <c r="T969" s="19">
        <f>_xlfn.xlookup(tbl_MTG_Set[[#This Row],[Type Name]], tbl_MTG_Set_Type[Set Type], tbl_MTG_Set_Type[Sell Window Month Start], "(Set Type not found)", 0, 1)</f>
        <v/>
      </c>
      <c r="U969" s="28">
        <f>tbl_MTG_Set[[#This Row],[Released On]]+tbl_MTG_Set[[#This Row],[Sell Window Month Start]]*365.25/12</f>
        <v/>
      </c>
      <c r="V969" s="19">
        <f>_xlfn.xlookup(tbl_MTG_Set[[#This Row],[Type Name]], tbl_MTG_Set_Type[Set Type], tbl_MTG_Set_Type[Sell Window Month End], "(Set Type not found)", 0, 1)</f>
        <v/>
      </c>
      <c r="W969" s="28">
        <f>tbl_MTG_Set[[#This Row],[Released On]]+tbl_MTG_Set[[#This Row],[Sell Window Month End]]*365.25/12</f>
        <v/>
      </c>
      <c r="X969" s="28">
        <f>AND(NOW()&gt;=tbl_MTG_Set[[#This Row],[Sell Window Start]], NOW()&lt;=tbl_MTG_Set[[#This Row],[Sell Window End]])</f>
        <v/>
      </c>
      <c r="AG969" s="23" t="n"/>
      <c r="AH969" s="23" t="n"/>
      <c r="AJ969" s="23">
        <f t="array" ref="AJ969:AJ969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969" s="23">
        <f t="array" ref="AK969:AK969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969" s="24">
        <f>_xlfn.xlookup(tbl_MTG_Set[[#This Row],[Play Booster Box Product Id]], tbl_Product[Product Id], tbl_Product[Pack Size])</f>
        <v/>
      </c>
      <c r="AM969" s="23">
        <f>(tbl_MTG_Set[[#This Row],[Play Booster Box Cost]]+v_Item_Shipping_Cost_In)/tbl_MTG_Set[[#This Row],[Play Booster Box Size]]</f>
        <v/>
      </c>
      <c r="AN969" s="23" t="n"/>
      <c r="AO969" s="23" t="n"/>
      <c r="AP969" s="23" t="n"/>
      <c r="AQ969" s="23" t="n"/>
      <c r="AT969" s="23">
        <f>tbl_MTG_Set[[#This Row],[Play Booster Sell Price CardMarket]]*tbl_MTG_Set[[#This Row],[Play Booster Expected Market Value]]/tbl_MTG_Set[[#This Row],[Play Boost Sealed Market Value]]</f>
        <v/>
      </c>
    </row>
    <row r="970" ht="15" customHeight="1" s="20">
      <c r="A970" s="19" t="n">
        <v>489</v>
      </c>
      <c r="B970" s="19" t="inlineStr">
        <is>
          <t>Dominaria DOM</t>
        </is>
      </c>
      <c r="C970" s="19" t="n">
        <v>280</v>
      </c>
      <c r="D970" s="28" t="n">
        <v>43217</v>
      </c>
      <c r="F970" s="19" t="inlineStr">
        <is>
          <t>en es fr de it pt ja ko ru 汉语 漢語</t>
        </is>
      </c>
      <c r="G970" s="19" t="n">
        <v>924</v>
      </c>
      <c r="H970" s="19">
        <f>MONTH(NOW())+12*YEAR(NOW())-MONTH(tbl_MTG_Set[[#This Row],[Released On]])-12*YEAR(tbl_MTG_Set[[#This Row],[Released On]])</f>
        <v/>
      </c>
      <c r="I970" s="19">
        <f>_xlfn.xlookup(tbl_MTG_Set[[#This Row],[Type Name]], tbl_MTG_Set_Type[Set Type], tbl_MTG_Set_Type[Index], "(Set Type not found)")</f>
        <v/>
      </c>
      <c r="J970" s="19">
        <f>_xlfn.xlookup(tbl_MTG_Set[[#This Row],[Type Name]], tbl_MTG_Set_Type[Set Type], tbl_MTG_Set_Type[Buy Window Month Start], "(Set Type not found)")</f>
        <v/>
      </c>
      <c r="K970" s="28">
        <f>tbl_MTG_Set[[#This Row],[Released On]]+tbl_MTG_Set[[#This Row],[Buy Window Month Start]]*365.25/12</f>
        <v/>
      </c>
      <c r="L970" s="19">
        <f>_xlfn.xlookup(tbl_MTG_Set[[#This Row],[Type Name]], tbl_MTG_Set_Type[Set Type], tbl_MTG_Set_Type[Buy Window Month End], "(Set Type not found)", 0, 1)</f>
        <v/>
      </c>
      <c r="M970" s="28">
        <f>tbl_MTG_Set[[#This Row],[Released On]]+tbl_MTG_Set[[#This Row],[Buy Window Month End]]*365.25/12</f>
        <v/>
      </c>
      <c r="N970" s="28">
        <f>AND(NOW()&gt;=tbl_MTG_Set[[#This Row],[Buy Window Start]], NOW()&lt;=tbl_MTG_Set[[#This Row],[Buy Window End]])</f>
        <v/>
      </c>
      <c r="O970" s="19">
        <f>_xlfn.xlookup(tbl_MTG_Set[[#This Row],[Type Name]], tbl_MTG_Set_Type[Set Type], tbl_MTG_Set_Type[Heavy Printing Window Month Start], "(Set Type not found)", 0, 1)</f>
        <v/>
      </c>
      <c r="P970" s="28">
        <f>tbl_MTG_Set[[#This Row],[Released On]]+tbl_MTG_Set[[#This Row],[Heavy Printing Window Month Start]]*365.25/12</f>
        <v/>
      </c>
      <c r="Q970" s="19">
        <f>_xlfn.xlookup(tbl_MTG_Set[[#This Row],[Type Name]], tbl_MTG_Set_Type[Set Type], tbl_MTG_Set_Type[Heavy Printing Window Month End], "(Set Type not found)", 0, 1)</f>
        <v/>
      </c>
      <c r="R970" s="28">
        <f>tbl_MTG_Set[[#This Row],[Released On]]+tbl_MTG_Set[[#This Row],[Heavy Printing Window Month End]]*365.25/12</f>
        <v/>
      </c>
      <c r="S970" s="28">
        <f>AND(NOW()&gt;=tbl_MTG_Set[[#This Row],[Heavy Printing Window Start]], NOW()&lt;=tbl_MTG_Set[[#This Row],[Heavy Printing Window End]])</f>
        <v/>
      </c>
      <c r="T970" s="19">
        <f>_xlfn.xlookup(tbl_MTG_Set[[#This Row],[Type Name]], tbl_MTG_Set_Type[Set Type], tbl_MTG_Set_Type[Sell Window Month Start], "(Set Type not found)", 0, 1)</f>
        <v/>
      </c>
      <c r="U970" s="28">
        <f>tbl_MTG_Set[[#This Row],[Released On]]+tbl_MTG_Set[[#This Row],[Sell Window Month Start]]*365.25/12</f>
        <v/>
      </c>
      <c r="V970" s="19">
        <f>_xlfn.xlookup(tbl_MTG_Set[[#This Row],[Type Name]], tbl_MTG_Set_Type[Set Type], tbl_MTG_Set_Type[Sell Window Month End], "(Set Type not found)", 0, 1)</f>
        <v/>
      </c>
      <c r="W970" s="28">
        <f>tbl_MTG_Set[[#This Row],[Released On]]+tbl_MTG_Set[[#This Row],[Sell Window Month End]]*365.25/12</f>
        <v/>
      </c>
      <c r="X970" s="28">
        <f>AND(NOW()&gt;=tbl_MTG_Set[[#This Row],[Sell Window Start]], NOW()&lt;=tbl_MTG_Set[[#This Row],[Sell Window End]])</f>
        <v/>
      </c>
      <c r="Z970" s="23" t="n">
        <v>144</v>
      </c>
      <c r="AE970" s="23">
        <f>(tbl_MTG_Set[[#This Row],[Chaos Cards PSBBBP]]+96/20)/36</f>
        <v/>
      </c>
      <c r="AG970" s="23" t="n"/>
      <c r="AH970" s="23" t="n"/>
      <c r="AI970" s="24" t="n">
        <v>62</v>
      </c>
      <c r="AJ970" s="23">
        <f t="array" ref="AJ970:AJ970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970" s="23">
        <f t="array" ref="AK970:AK970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970" s="24">
        <f>_xlfn.xlookup(tbl_MTG_Set[[#This Row],[Play Booster Box Product Id]], tbl_Product[Product Id], tbl_Product[Pack Size])</f>
        <v/>
      </c>
      <c r="AM970" s="23">
        <f>(tbl_MTG_Set[[#This Row],[Play Booster Box Cost]]+v_Item_Shipping_Cost_In)/tbl_MTG_Set[[#This Row],[Play Booster Box Size]]</f>
        <v/>
      </c>
      <c r="AN970" s="23" t="n">
        <v>4</v>
      </c>
      <c r="AO970" s="23" t="n">
        <v>4</v>
      </c>
      <c r="AP970" s="23">
        <f>IF(ISERROR(tbl_MTG_Set[[#This Row],[Play Booster Sell Price CardMarket]]-tbl_MTG_Set[[#This Row],[Play Booster Cost]]-v_Item_Shipping_Cost_Out), -999, tbl_MTG_Set[[#This Row],[Play Booster Sell Price CardMarket]]-tbl_MTG_Set[[#This Row],[Play Booster Cost]]-v_Item_Shipping_Cost_Out)</f>
        <v/>
      </c>
      <c r="AQ970" s="19" t="inlineStr">
        <is>
          <t>https://www.mtgstocks.com/sets/291-dominaria#ev</t>
        </is>
      </c>
      <c r="AT970" s="23">
        <f>tbl_MTG_Set[[#This Row],[Play Booster Sell Price CardMarket]]*tbl_MTG_Set[[#This Row],[Play Booster Expected Market Value]]/tbl_MTG_Set[[#This Row],[Play Boost Sealed Market Value]]</f>
        <v/>
      </c>
    </row>
    <row r="971" ht="15" customHeight="1" s="20">
      <c r="A971" s="19" t="n">
        <v>244</v>
      </c>
      <c r="B971" s="19" t="inlineStr">
        <is>
          <t>Warhammer 40,000 Commander 40K</t>
        </is>
      </c>
      <c r="C971" s="19" t="n">
        <v>617</v>
      </c>
      <c r="D971" s="28" t="n">
        <v>44841</v>
      </c>
      <c r="E971" s="19" t="inlineStr">
        <is>
          <t>Universes Beyond</t>
        </is>
      </c>
      <c r="F971" s="19" t="inlineStr">
        <is>
          <t>en es fr de it pt ja ko ru 汉语 漢語</t>
        </is>
      </c>
      <c r="G971" s="19" t="n">
        <v>434</v>
      </c>
      <c r="H971" s="19">
        <f>MONTH(NOW())+12*YEAR(NOW())-MONTH(tbl_MTG_Set[[#This Row],[Released On]])-12*YEAR(tbl_MTG_Set[[#This Row],[Released On]])</f>
        <v/>
      </c>
      <c r="I971" s="19">
        <f>_xlfn.xlookup(tbl_MTG_Set[[#This Row],[Type Name]], tbl_MTG_Set_Type[Set Type], tbl_MTG_Set_Type[Index], "(Set Type not found)")</f>
        <v/>
      </c>
      <c r="J971" s="19">
        <f>_xlfn.xlookup(tbl_MTG_Set[[#This Row],[Type Name]], tbl_MTG_Set_Type[Set Type], tbl_MTG_Set_Type[Buy Window Month Start], "(Set Type not found)")</f>
        <v/>
      </c>
      <c r="K971" s="28">
        <f>tbl_MTG_Set[[#This Row],[Released On]]+tbl_MTG_Set[[#This Row],[Buy Window Month Start]]*365.25/12</f>
        <v/>
      </c>
      <c r="L971" s="19">
        <f>_xlfn.xlookup(tbl_MTG_Set[[#This Row],[Type Name]], tbl_MTG_Set_Type[Set Type], tbl_MTG_Set_Type[Buy Window Month End], "(Set Type not found)", 0, 1)</f>
        <v/>
      </c>
      <c r="M971" s="28">
        <f>tbl_MTG_Set[[#This Row],[Released On]]+tbl_MTG_Set[[#This Row],[Buy Window Month End]]*365.25/12</f>
        <v/>
      </c>
      <c r="N971" s="28">
        <f>AND(NOW()&gt;=tbl_MTG_Set[[#This Row],[Buy Window Start]], NOW()&lt;=tbl_MTG_Set[[#This Row],[Buy Window End]])</f>
        <v/>
      </c>
      <c r="O971" s="19">
        <f>_xlfn.xlookup(tbl_MTG_Set[[#This Row],[Type Name]], tbl_MTG_Set_Type[Set Type], tbl_MTG_Set_Type[Heavy Printing Window Month Start], "(Set Type not found)", 0, 1)</f>
        <v/>
      </c>
      <c r="P971" s="28">
        <f>tbl_MTG_Set[[#This Row],[Released On]]+tbl_MTG_Set[[#This Row],[Heavy Printing Window Month Start]]*365.25/12</f>
        <v/>
      </c>
      <c r="Q971" s="19">
        <f>_xlfn.xlookup(tbl_MTG_Set[[#This Row],[Type Name]], tbl_MTG_Set_Type[Set Type], tbl_MTG_Set_Type[Heavy Printing Window Month End], "(Set Type not found)", 0, 1)</f>
        <v/>
      </c>
      <c r="R971" s="28">
        <f>tbl_MTG_Set[[#This Row],[Released On]]+tbl_MTG_Set[[#This Row],[Heavy Printing Window Month End]]*365.25/12</f>
        <v/>
      </c>
      <c r="S971" s="28">
        <f>AND(NOW()&gt;=tbl_MTG_Set[[#This Row],[Heavy Printing Window Start]], NOW()&lt;=tbl_MTG_Set[[#This Row],[Heavy Printing Window End]])</f>
        <v/>
      </c>
      <c r="T971" s="19">
        <f>_xlfn.xlookup(tbl_MTG_Set[[#This Row],[Type Name]], tbl_MTG_Set_Type[Set Type], tbl_MTG_Set_Type[Sell Window Month Start], "(Set Type not found)", 0, 1)</f>
        <v/>
      </c>
      <c r="U971" s="28">
        <f>tbl_MTG_Set[[#This Row],[Released On]]+tbl_MTG_Set[[#This Row],[Sell Window Month Start]]*365.25/12</f>
        <v/>
      </c>
      <c r="V971" s="19">
        <f>_xlfn.xlookup(tbl_MTG_Set[[#This Row],[Type Name]], tbl_MTG_Set_Type[Set Type], tbl_MTG_Set_Type[Sell Window Month End], "(Set Type not found)", 0, 1)</f>
        <v/>
      </c>
      <c r="W971" s="28">
        <f>tbl_MTG_Set[[#This Row],[Released On]]+tbl_MTG_Set[[#This Row],[Sell Window Month End]]*365.25/12</f>
        <v/>
      </c>
      <c r="X971" s="28">
        <f>AND(NOW()&gt;=tbl_MTG_Set[[#This Row],[Sell Window Start]], NOW()&lt;=tbl_MTG_Set[[#This Row],[Sell Window End]])</f>
        <v/>
      </c>
      <c r="AG971" s="23" t="n"/>
      <c r="AH971" s="23" t="n"/>
      <c r="AJ971" s="23">
        <f t="array" ref="AJ971:AJ971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971" s="23">
        <f t="array" ref="AK971:AK971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971" s="24">
        <f>_xlfn.xlookup(tbl_MTG_Set[[#This Row],[Play Booster Box Product Id]], tbl_Product[Product Id], tbl_Product[Pack Size])</f>
        <v/>
      </c>
      <c r="AM971" s="23">
        <f>(tbl_MTG_Set[[#This Row],[Play Booster Box Cost]]+v_Item_Shipping_Cost_In)/tbl_MTG_Set[[#This Row],[Play Booster Box Size]]</f>
        <v/>
      </c>
      <c r="AN971" s="23" t="n"/>
      <c r="AO971" s="23" t="n"/>
      <c r="AP971" s="23" t="n"/>
      <c r="AQ971" s="23" t="n"/>
      <c r="AT971" s="23">
        <f>tbl_MTG_Set[[#This Row],[Play Booster Sell Price CardMarket]]*tbl_MTG_Set[[#This Row],[Play Booster Expected Market Value]]/tbl_MTG_Set[[#This Row],[Play Boost Sealed Market Value]]</f>
        <v/>
      </c>
    </row>
    <row r="972" ht="15" customHeight="1" s="20">
      <c r="A972" s="19" t="n">
        <v>245</v>
      </c>
      <c r="B972" s="19" t="inlineStr">
        <is>
          <t>Warhammer 40,000 Tokens T40K</t>
        </is>
      </c>
      <c r="C972" s="19" t="n">
        <v>31</v>
      </c>
      <c r="D972" s="28" t="n">
        <v>44841</v>
      </c>
      <c r="E972" s="19" t="inlineStr">
        <is>
          <t>Universes Beyond</t>
        </is>
      </c>
      <c r="F972" s="19" t="inlineStr">
        <is>
          <t>en es fr de it pt ja ko ru 汉语 漢語</t>
        </is>
      </c>
      <c r="G972" s="19" t="n">
        <v>436</v>
      </c>
      <c r="H972" s="19">
        <f>MONTH(NOW())+12*YEAR(NOW())-MONTH(tbl_MTG_Set[[#This Row],[Released On]])-12*YEAR(tbl_MTG_Set[[#This Row],[Released On]])</f>
        <v/>
      </c>
      <c r="I972" s="19">
        <f>_xlfn.xlookup(tbl_MTG_Set[[#This Row],[Type Name]], tbl_MTG_Set_Type[Set Type], tbl_MTG_Set_Type[Index], "(Set Type not found)")</f>
        <v/>
      </c>
      <c r="J972" s="19">
        <f>_xlfn.xlookup(tbl_MTG_Set[[#This Row],[Type Name]], tbl_MTG_Set_Type[Set Type], tbl_MTG_Set_Type[Buy Window Month Start], "(Set Type not found)")</f>
        <v/>
      </c>
      <c r="K972" s="28">
        <f>tbl_MTG_Set[[#This Row],[Released On]]+tbl_MTG_Set[[#This Row],[Buy Window Month Start]]*365.25/12</f>
        <v/>
      </c>
      <c r="L972" s="19">
        <f>_xlfn.xlookup(tbl_MTG_Set[[#This Row],[Type Name]], tbl_MTG_Set_Type[Set Type], tbl_MTG_Set_Type[Buy Window Month End], "(Set Type not found)", 0, 1)</f>
        <v/>
      </c>
      <c r="M972" s="28">
        <f>tbl_MTG_Set[[#This Row],[Released On]]+tbl_MTG_Set[[#This Row],[Buy Window Month End]]*365.25/12</f>
        <v/>
      </c>
      <c r="N972" s="28">
        <f>AND(NOW()&gt;=tbl_MTG_Set[[#This Row],[Buy Window Start]], NOW()&lt;=tbl_MTG_Set[[#This Row],[Buy Window End]])</f>
        <v/>
      </c>
      <c r="O972" s="19">
        <f>_xlfn.xlookup(tbl_MTG_Set[[#This Row],[Type Name]], tbl_MTG_Set_Type[Set Type], tbl_MTG_Set_Type[Heavy Printing Window Month Start], "(Set Type not found)", 0, 1)</f>
        <v/>
      </c>
      <c r="P972" s="28">
        <f>tbl_MTG_Set[[#This Row],[Released On]]+tbl_MTG_Set[[#This Row],[Heavy Printing Window Month Start]]*365.25/12</f>
        <v/>
      </c>
      <c r="Q972" s="19">
        <f>_xlfn.xlookup(tbl_MTG_Set[[#This Row],[Type Name]], tbl_MTG_Set_Type[Set Type], tbl_MTG_Set_Type[Heavy Printing Window Month End], "(Set Type not found)", 0, 1)</f>
        <v/>
      </c>
      <c r="R972" s="28">
        <f>tbl_MTG_Set[[#This Row],[Released On]]+tbl_MTG_Set[[#This Row],[Heavy Printing Window Month End]]*365.25/12</f>
        <v/>
      </c>
      <c r="S972" s="28">
        <f>AND(NOW()&gt;=tbl_MTG_Set[[#This Row],[Heavy Printing Window Start]], NOW()&lt;=tbl_MTG_Set[[#This Row],[Heavy Printing Window End]])</f>
        <v/>
      </c>
      <c r="T972" s="19">
        <f>_xlfn.xlookup(tbl_MTG_Set[[#This Row],[Type Name]], tbl_MTG_Set_Type[Set Type], tbl_MTG_Set_Type[Sell Window Month Start], "(Set Type not found)", 0, 1)</f>
        <v/>
      </c>
      <c r="U972" s="28">
        <f>tbl_MTG_Set[[#This Row],[Released On]]+tbl_MTG_Set[[#This Row],[Sell Window Month Start]]*365.25/12</f>
        <v/>
      </c>
      <c r="V972" s="19">
        <f>_xlfn.xlookup(tbl_MTG_Set[[#This Row],[Type Name]], tbl_MTG_Set_Type[Set Type], tbl_MTG_Set_Type[Sell Window Month End], "(Set Type not found)", 0, 1)</f>
        <v/>
      </c>
      <c r="W972" s="28">
        <f>tbl_MTG_Set[[#This Row],[Released On]]+tbl_MTG_Set[[#This Row],[Sell Window Month End]]*365.25/12</f>
        <v/>
      </c>
      <c r="X972" s="28">
        <f>AND(NOW()&gt;=tbl_MTG_Set[[#This Row],[Sell Window Start]], NOW()&lt;=tbl_MTG_Set[[#This Row],[Sell Window End]])</f>
        <v/>
      </c>
      <c r="AG972" s="23" t="n"/>
      <c r="AH972" s="23" t="n"/>
      <c r="AJ972" s="23">
        <f t="array" ref="AJ972:AJ972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972" s="23">
        <f t="array" ref="AK972:AK972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972" s="24">
        <f>_xlfn.xlookup(tbl_MTG_Set[[#This Row],[Play Booster Box Product Id]], tbl_Product[Product Id], tbl_Product[Pack Size])</f>
        <v/>
      </c>
      <c r="AM972" s="23">
        <f>(tbl_MTG_Set[[#This Row],[Play Booster Box Cost]]+v_Item_Shipping_Cost_In)/tbl_MTG_Set[[#This Row],[Play Booster Box Size]]</f>
        <v/>
      </c>
      <c r="AN972" s="23" t="n"/>
      <c r="AO972" s="23" t="n"/>
      <c r="AP972" s="23" t="n"/>
      <c r="AQ972" s="23" t="n"/>
      <c r="AT972" s="23">
        <f>tbl_MTG_Set[[#This Row],[Play Booster Sell Price CardMarket]]*tbl_MTG_Set[[#This Row],[Play Booster Expected Market Value]]/tbl_MTG_Set[[#This Row],[Play Boost Sealed Market Value]]</f>
        <v/>
      </c>
    </row>
    <row r="973" ht="15" customHeight="1" s="20">
      <c r="A973" s="19" t="n">
        <v>980</v>
      </c>
      <c r="B973" s="19" t="inlineStr">
        <is>
          <t>Weatherlight WTH</t>
        </is>
      </c>
      <c r="C973" s="19" t="n">
        <v>167</v>
      </c>
      <c r="D973" s="28" t="n">
        <v>35590</v>
      </c>
      <c r="F973" s="19" t="inlineStr">
        <is>
          <t>en es fr de it pt ja ko ru 汉语 漢語</t>
        </is>
      </c>
      <c r="G973" s="19" t="n">
        <v>1906</v>
      </c>
      <c r="H973" s="19">
        <f>MONTH(NOW())+12*YEAR(NOW())-MONTH(tbl_MTG_Set[[#This Row],[Released On]])-12*YEAR(tbl_MTG_Set[[#This Row],[Released On]])</f>
        <v/>
      </c>
      <c r="I973" s="19">
        <f>_xlfn.xlookup(tbl_MTG_Set[[#This Row],[Type Name]], tbl_MTG_Set_Type[Set Type], tbl_MTG_Set_Type[Index], "(Set Type not found)")</f>
        <v/>
      </c>
      <c r="J973" s="19">
        <f>_xlfn.xlookup(tbl_MTG_Set[[#This Row],[Type Name]], tbl_MTG_Set_Type[Set Type], tbl_MTG_Set_Type[Buy Window Month Start], "(Set Type not found)")</f>
        <v/>
      </c>
      <c r="K973" s="28">
        <f>tbl_MTG_Set[[#This Row],[Released On]]+tbl_MTG_Set[[#This Row],[Buy Window Month Start]]*365.25/12</f>
        <v/>
      </c>
      <c r="L973" s="19">
        <f>_xlfn.xlookup(tbl_MTG_Set[[#This Row],[Type Name]], tbl_MTG_Set_Type[Set Type], tbl_MTG_Set_Type[Buy Window Month End], "(Set Type not found)", 0, 1)</f>
        <v/>
      </c>
      <c r="M973" s="28">
        <f>tbl_MTG_Set[[#This Row],[Released On]]+tbl_MTG_Set[[#This Row],[Buy Window Month End]]*365.25/12</f>
        <v/>
      </c>
      <c r="N973" s="28">
        <f>AND(NOW()&gt;=tbl_MTG_Set[[#This Row],[Buy Window Start]], NOW()&lt;=tbl_MTG_Set[[#This Row],[Buy Window End]])</f>
        <v/>
      </c>
      <c r="O973" s="19">
        <f>_xlfn.xlookup(tbl_MTG_Set[[#This Row],[Type Name]], tbl_MTG_Set_Type[Set Type], tbl_MTG_Set_Type[Heavy Printing Window Month Start], "(Set Type not found)", 0, 1)</f>
        <v/>
      </c>
      <c r="P973" s="28">
        <f>tbl_MTG_Set[[#This Row],[Released On]]+tbl_MTG_Set[[#This Row],[Heavy Printing Window Month Start]]*365.25/12</f>
        <v/>
      </c>
      <c r="Q973" s="19">
        <f>_xlfn.xlookup(tbl_MTG_Set[[#This Row],[Type Name]], tbl_MTG_Set_Type[Set Type], tbl_MTG_Set_Type[Heavy Printing Window Month End], "(Set Type not found)", 0, 1)</f>
        <v/>
      </c>
      <c r="R973" s="28">
        <f>tbl_MTG_Set[[#This Row],[Released On]]+tbl_MTG_Set[[#This Row],[Heavy Printing Window Month End]]*365.25/12</f>
        <v/>
      </c>
      <c r="S973" s="28">
        <f>AND(NOW()&gt;=tbl_MTG_Set[[#This Row],[Heavy Printing Window Start]], NOW()&lt;=tbl_MTG_Set[[#This Row],[Heavy Printing Window End]])</f>
        <v/>
      </c>
      <c r="T973" s="19">
        <f>_xlfn.xlookup(tbl_MTG_Set[[#This Row],[Type Name]], tbl_MTG_Set_Type[Set Type], tbl_MTG_Set_Type[Sell Window Month Start], "(Set Type not found)", 0, 1)</f>
        <v/>
      </c>
      <c r="U973" s="28">
        <f>tbl_MTG_Set[[#This Row],[Released On]]+tbl_MTG_Set[[#This Row],[Sell Window Month Start]]*365.25/12</f>
        <v/>
      </c>
      <c r="V973" s="19">
        <f>_xlfn.xlookup(tbl_MTG_Set[[#This Row],[Type Name]], tbl_MTG_Set_Type[Set Type], tbl_MTG_Set_Type[Sell Window Month End], "(Set Type not found)", 0, 1)</f>
        <v/>
      </c>
      <c r="W973" s="28">
        <f>tbl_MTG_Set[[#This Row],[Released On]]+tbl_MTG_Set[[#This Row],[Sell Window Month End]]*365.25/12</f>
        <v/>
      </c>
      <c r="X973" s="28">
        <f>AND(NOW()&gt;=tbl_MTG_Set[[#This Row],[Sell Window Start]], NOW()&lt;=tbl_MTG_Set[[#This Row],[Sell Window End]])</f>
        <v/>
      </c>
      <c r="AG973" s="23" t="n"/>
      <c r="AH973" s="23" t="n"/>
      <c r="AJ973" s="23">
        <f t="array" ref="AJ973:AJ973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973" s="23">
        <f t="array" ref="AK973:AK973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973" s="24">
        <f>_xlfn.xlookup(tbl_MTG_Set[[#This Row],[Play Booster Box Product Id]], tbl_Product[Product Id], tbl_Product[Pack Size])</f>
        <v/>
      </c>
      <c r="AM973" s="23">
        <f>(tbl_MTG_Set[[#This Row],[Play Booster Box Cost]]+v_Item_Shipping_Cost_In)/tbl_MTG_Set[[#This Row],[Play Booster Box Size]]</f>
        <v/>
      </c>
      <c r="AN973" s="23" t="n"/>
      <c r="AO973" s="23" t="n"/>
      <c r="AP973" s="23" t="n"/>
      <c r="AQ973" s="23" t="n"/>
      <c r="AT973" s="23">
        <f>tbl_MTG_Set[[#This Row],[Play Booster Sell Price CardMarket]]*tbl_MTG_Set[[#This Row],[Play Booster Expected Market Value]]/tbl_MTG_Set[[#This Row],[Play Boost Sealed Market Value]]</f>
        <v/>
      </c>
    </row>
    <row r="974" ht="15" customHeight="1" s="20">
      <c r="A974" s="19" t="n">
        <v>574</v>
      </c>
      <c r="B974" s="19" t="inlineStr">
        <is>
          <t>Welcome Deck 2016 W16</t>
        </is>
      </c>
      <c r="C974" s="19" t="n">
        <v>16</v>
      </c>
      <c r="D974" s="28" t="n">
        <v>42468</v>
      </c>
      <c r="F974" s="19" t="inlineStr">
        <is>
          <t>en es fr de it pt ja ko ru 汉语 漢語</t>
        </is>
      </c>
      <c r="G974" s="19" t="n">
        <v>1094</v>
      </c>
      <c r="H974" s="19">
        <f>MONTH(NOW())+12*YEAR(NOW())-MONTH(tbl_MTG_Set[[#This Row],[Released On]])-12*YEAR(tbl_MTG_Set[[#This Row],[Released On]])</f>
        <v/>
      </c>
      <c r="I974" s="19">
        <f>_xlfn.xlookup(tbl_MTG_Set[[#This Row],[Type Name]], tbl_MTG_Set_Type[Set Type], tbl_MTG_Set_Type[Index], "(Set Type not found)")</f>
        <v/>
      </c>
      <c r="J974" s="19">
        <f>_xlfn.xlookup(tbl_MTG_Set[[#This Row],[Type Name]], tbl_MTG_Set_Type[Set Type], tbl_MTG_Set_Type[Buy Window Month Start], "(Set Type not found)")</f>
        <v/>
      </c>
      <c r="K974" s="28">
        <f>tbl_MTG_Set[[#This Row],[Released On]]+tbl_MTG_Set[[#This Row],[Buy Window Month Start]]*365.25/12</f>
        <v/>
      </c>
      <c r="L974" s="19">
        <f>_xlfn.xlookup(tbl_MTG_Set[[#This Row],[Type Name]], tbl_MTG_Set_Type[Set Type], tbl_MTG_Set_Type[Buy Window Month End], "(Set Type not found)", 0, 1)</f>
        <v/>
      </c>
      <c r="M974" s="28">
        <f>tbl_MTG_Set[[#This Row],[Released On]]+tbl_MTG_Set[[#This Row],[Buy Window Month End]]*365.25/12</f>
        <v/>
      </c>
      <c r="N974" s="28">
        <f>AND(NOW()&gt;=tbl_MTG_Set[[#This Row],[Buy Window Start]], NOW()&lt;=tbl_MTG_Set[[#This Row],[Buy Window End]])</f>
        <v/>
      </c>
      <c r="O974" s="19">
        <f>_xlfn.xlookup(tbl_MTG_Set[[#This Row],[Type Name]], tbl_MTG_Set_Type[Set Type], tbl_MTG_Set_Type[Heavy Printing Window Month Start], "(Set Type not found)", 0, 1)</f>
        <v/>
      </c>
      <c r="P974" s="28">
        <f>tbl_MTG_Set[[#This Row],[Released On]]+tbl_MTG_Set[[#This Row],[Heavy Printing Window Month Start]]*365.25/12</f>
        <v/>
      </c>
      <c r="Q974" s="19">
        <f>_xlfn.xlookup(tbl_MTG_Set[[#This Row],[Type Name]], tbl_MTG_Set_Type[Set Type], tbl_MTG_Set_Type[Heavy Printing Window Month End], "(Set Type not found)", 0, 1)</f>
        <v/>
      </c>
      <c r="R974" s="28">
        <f>tbl_MTG_Set[[#This Row],[Released On]]+tbl_MTG_Set[[#This Row],[Heavy Printing Window Month End]]*365.25/12</f>
        <v/>
      </c>
      <c r="S974" s="28">
        <f>AND(NOW()&gt;=tbl_MTG_Set[[#This Row],[Heavy Printing Window Start]], NOW()&lt;=tbl_MTG_Set[[#This Row],[Heavy Printing Window End]])</f>
        <v/>
      </c>
      <c r="T974" s="19">
        <f>_xlfn.xlookup(tbl_MTG_Set[[#This Row],[Type Name]], tbl_MTG_Set_Type[Set Type], tbl_MTG_Set_Type[Sell Window Month Start], "(Set Type not found)", 0, 1)</f>
        <v/>
      </c>
      <c r="U974" s="28">
        <f>tbl_MTG_Set[[#This Row],[Released On]]+tbl_MTG_Set[[#This Row],[Sell Window Month Start]]*365.25/12</f>
        <v/>
      </c>
      <c r="V974" s="19">
        <f>_xlfn.xlookup(tbl_MTG_Set[[#This Row],[Type Name]], tbl_MTG_Set_Type[Set Type], tbl_MTG_Set_Type[Sell Window Month End], "(Set Type not found)", 0, 1)</f>
        <v/>
      </c>
      <c r="W974" s="28">
        <f>tbl_MTG_Set[[#This Row],[Released On]]+tbl_MTG_Set[[#This Row],[Sell Window Month End]]*365.25/12</f>
        <v/>
      </c>
      <c r="X974" s="28">
        <f>AND(NOW()&gt;=tbl_MTG_Set[[#This Row],[Sell Window Start]], NOW()&lt;=tbl_MTG_Set[[#This Row],[Sell Window End]])</f>
        <v/>
      </c>
      <c r="AG974" s="23" t="n"/>
      <c r="AH974" s="23" t="n"/>
      <c r="AJ974" s="23">
        <f t="array" ref="AJ974:AJ974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974" s="23">
        <f t="array" ref="AK974:AK974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974" s="24">
        <f>_xlfn.xlookup(tbl_MTG_Set[[#This Row],[Play Booster Box Product Id]], tbl_Product[Product Id], tbl_Product[Pack Size])</f>
        <v/>
      </c>
      <c r="AM974" s="23">
        <f>(tbl_MTG_Set[[#This Row],[Play Booster Box Cost]]+v_Item_Shipping_Cost_In)/tbl_MTG_Set[[#This Row],[Play Booster Box Size]]</f>
        <v/>
      </c>
      <c r="AN974" s="23" t="n"/>
      <c r="AO974" s="23" t="n"/>
      <c r="AP974" s="23" t="n"/>
      <c r="AQ974" s="23" t="n"/>
      <c r="AT974" s="23">
        <f>tbl_MTG_Set[[#This Row],[Play Booster Sell Price CardMarket]]*tbl_MTG_Set[[#This Row],[Play Booster Expected Market Value]]/tbl_MTG_Set[[#This Row],[Play Boost Sealed Market Value]]</f>
        <v/>
      </c>
    </row>
    <row r="975" ht="15" customHeight="1" s="20">
      <c r="A975" s="19" t="n">
        <v>537</v>
      </c>
      <c r="B975" s="19" t="inlineStr">
        <is>
          <t>Welcome Deck 2017 W17</t>
        </is>
      </c>
      <c r="C975" s="19" t="n">
        <v>30</v>
      </c>
      <c r="D975" s="28" t="n">
        <v>42840</v>
      </c>
      <c r="F975" s="19" t="inlineStr">
        <is>
          <t>en es fr de it pt ja ko ru 汉语 漢語</t>
        </is>
      </c>
      <c r="G975" s="19" t="n">
        <v>1020</v>
      </c>
      <c r="H975" s="19">
        <f>MONTH(NOW())+12*YEAR(NOW())-MONTH(tbl_MTG_Set[[#This Row],[Released On]])-12*YEAR(tbl_MTG_Set[[#This Row],[Released On]])</f>
        <v/>
      </c>
      <c r="I975" s="19">
        <f>_xlfn.xlookup(tbl_MTG_Set[[#This Row],[Type Name]], tbl_MTG_Set_Type[Set Type], tbl_MTG_Set_Type[Index], "(Set Type not found)")</f>
        <v/>
      </c>
      <c r="J975" s="19">
        <f>_xlfn.xlookup(tbl_MTG_Set[[#This Row],[Type Name]], tbl_MTG_Set_Type[Set Type], tbl_MTG_Set_Type[Buy Window Month Start], "(Set Type not found)")</f>
        <v/>
      </c>
      <c r="K975" s="28">
        <f>tbl_MTG_Set[[#This Row],[Released On]]+tbl_MTG_Set[[#This Row],[Buy Window Month Start]]*365.25/12</f>
        <v/>
      </c>
      <c r="L975" s="19">
        <f>_xlfn.xlookup(tbl_MTG_Set[[#This Row],[Type Name]], tbl_MTG_Set_Type[Set Type], tbl_MTG_Set_Type[Buy Window Month End], "(Set Type not found)", 0, 1)</f>
        <v/>
      </c>
      <c r="M975" s="28">
        <f>tbl_MTG_Set[[#This Row],[Released On]]+tbl_MTG_Set[[#This Row],[Buy Window Month End]]*365.25/12</f>
        <v/>
      </c>
      <c r="N975" s="28">
        <f>AND(NOW()&gt;=tbl_MTG_Set[[#This Row],[Buy Window Start]], NOW()&lt;=tbl_MTG_Set[[#This Row],[Buy Window End]])</f>
        <v/>
      </c>
      <c r="O975" s="19">
        <f>_xlfn.xlookup(tbl_MTG_Set[[#This Row],[Type Name]], tbl_MTG_Set_Type[Set Type], tbl_MTG_Set_Type[Heavy Printing Window Month Start], "(Set Type not found)", 0, 1)</f>
        <v/>
      </c>
      <c r="P975" s="28">
        <f>tbl_MTG_Set[[#This Row],[Released On]]+tbl_MTG_Set[[#This Row],[Heavy Printing Window Month Start]]*365.25/12</f>
        <v/>
      </c>
      <c r="Q975" s="19">
        <f>_xlfn.xlookup(tbl_MTG_Set[[#This Row],[Type Name]], tbl_MTG_Set_Type[Set Type], tbl_MTG_Set_Type[Heavy Printing Window Month End], "(Set Type not found)", 0, 1)</f>
        <v/>
      </c>
      <c r="R975" s="28">
        <f>tbl_MTG_Set[[#This Row],[Released On]]+tbl_MTG_Set[[#This Row],[Heavy Printing Window Month End]]*365.25/12</f>
        <v/>
      </c>
      <c r="S975" s="28">
        <f>AND(NOW()&gt;=tbl_MTG_Set[[#This Row],[Heavy Printing Window Start]], NOW()&lt;=tbl_MTG_Set[[#This Row],[Heavy Printing Window End]])</f>
        <v/>
      </c>
      <c r="T975" s="19">
        <f>_xlfn.xlookup(tbl_MTG_Set[[#This Row],[Type Name]], tbl_MTG_Set_Type[Set Type], tbl_MTG_Set_Type[Sell Window Month Start], "(Set Type not found)", 0, 1)</f>
        <v/>
      </c>
      <c r="U975" s="28">
        <f>tbl_MTG_Set[[#This Row],[Released On]]+tbl_MTG_Set[[#This Row],[Sell Window Month Start]]*365.25/12</f>
        <v/>
      </c>
      <c r="V975" s="19">
        <f>_xlfn.xlookup(tbl_MTG_Set[[#This Row],[Type Name]], tbl_MTG_Set_Type[Set Type], tbl_MTG_Set_Type[Sell Window Month End], "(Set Type not found)", 0, 1)</f>
        <v/>
      </c>
      <c r="W975" s="28">
        <f>tbl_MTG_Set[[#This Row],[Released On]]+tbl_MTG_Set[[#This Row],[Sell Window Month End]]*365.25/12</f>
        <v/>
      </c>
      <c r="X975" s="28">
        <f>AND(NOW()&gt;=tbl_MTG_Set[[#This Row],[Sell Window Start]], NOW()&lt;=tbl_MTG_Set[[#This Row],[Sell Window End]])</f>
        <v/>
      </c>
      <c r="AG975" s="23" t="n"/>
      <c r="AH975" s="23" t="n"/>
      <c r="AJ975" s="23">
        <f t="array" ref="AJ975:AJ975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975" s="23">
        <f t="array" ref="AK975:AK975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975" s="24">
        <f>_xlfn.xlookup(tbl_MTG_Set[[#This Row],[Play Booster Box Product Id]], tbl_Product[Product Id], tbl_Product[Pack Size])</f>
        <v/>
      </c>
      <c r="AM975" s="23">
        <f>(tbl_MTG_Set[[#This Row],[Play Booster Box Cost]]+v_Item_Shipping_Cost_In)/tbl_MTG_Set[[#This Row],[Play Booster Box Size]]</f>
        <v/>
      </c>
      <c r="AN975" s="23" t="n"/>
      <c r="AO975" s="23" t="n"/>
      <c r="AP975" s="23" t="n"/>
      <c r="AQ975" s="23" t="n"/>
      <c r="AT975" s="23">
        <f>tbl_MTG_Set[[#This Row],[Play Booster Sell Price CardMarket]]*tbl_MTG_Set[[#This Row],[Play Booster Expected Market Value]]/tbl_MTG_Set[[#This Row],[Play Boost Sealed Market Value]]</f>
        <v/>
      </c>
    </row>
    <row r="976" ht="15" customHeight="1" s="20">
      <c r="A976" s="19" t="n">
        <v>162</v>
      </c>
      <c r="B976" s="19" t="inlineStr">
        <is>
          <t>Wilds of Eldraine Art Series AWOE</t>
        </is>
      </c>
      <c r="C976" s="19" t="n">
        <v>81</v>
      </c>
      <c r="D976" s="28" t="n">
        <v>45177</v>
      </c>
      <c r="E976" s="19" t="inlineStr">
        <is>
          <t>Standard Expansion</t>
        </is>
      </c>
      <c r="F976" s="19" t="inlineStr">
        <is>
          <t>en es fr de it pt ja ko ru 汉语 漢語</t>
        </is>
      </c>
      <c r="G976" s="19" t="n">
        <v>270</v>
      </c>
      <c r="H976" s="19">
        <f>MONTH(NOW())+12*YEAR(NOW())-MONTH(tbl_MTG_Set[[#This Row],[Released On]])-12*YEAR(tbl_MTG_Set[[#This Row],[Released On]])</f>
        <v/>
      </c>
      <c r="I976" s="19">
        <f>_xlfn.xlookup(tbl_MTG_Set[[#This Row],[Type Name]], tbl_MTG_Set_Type[Set Type], tbl_MTG_Set_Type[Index], "(Set Type not found)")</f>
        <v/>
      </c>
      <c r="J976" s="19">
        <f>_xlfn.xlookup(tbl_MTG_Set[[#This Row],[Type Name]], tbl_MTG_Set_Type[Set Type], tbl_MTG_Set_Type[Buy Window Month Start], "(Set Type not found)")</f>
        <v/>
      </c>
      <c r="K976" s="28">
        <f>tbl_MTG_Set[[#This Row],[Released On]]+tbl_MTG_Set[[#This Row],[Buy Window Month Start]]*365.25/12</f>
        <v/>
      </c>
      <c r="L976" s="19">
        <f>_xlfn.xlookup(tbl_MTG_Set[[#This Row],[Type Name]], tbl_MTG_Set_Type[Set Type], tbl_MTG_Set_Type[Buy Window Month End], "(Set Type not found)", 0, 1)</f>
        <v/>
      </c>
      <c r="M976" s="28">
        <f>tbl_MTG_Set[[#This Row],[Released On]]+tbl_MTG_Set[[#This Row],[Buy Window Month End]]*365.25/12</f>
        <v/>
      </c>
      <c r="N976" s="28">
        <f>AND(NOW()&gt;=tbl_MTG_Set[[#This Row],[Buy Window Start]], NOW()&lt;=tbl_MTG_Set[[#This Row],[Buy Window End]])</f>
        <v/>
      </c>
      <c r="O976" s="19">
        <f>_xlfn.xlookup(tbl_MTG_Set[[#This Row],[Type Name]], tbl_MTG_Set_Type[Set Type], tbl_MTG_Set_Type[Heavy Printing Window Month Start], "(Set Type not found)", 0, 1)</f>
        <v/>
      </c>
      <c r="P976" s="28">
        <f>tbl_MTG_Set[[#This Row],[Released On]]+tbl_MTG_Set[[#This Row],[Heavy Printing Window Month Start]]*365.25/12</f>
        <v/>
      </c>
      <c r="Q976" s="19">
        <f>_xlfn.xlookup(tbl_MTG_Set[[#This Row],[Type Name]], tbl_MTG_Set_Type[Set Type], tbl_MTG_Set_Type[Heavy Printing Window Month End], "(Set Type not found)", 0, 1)</f>
        <v/>
      </c>
      <c r="R976" s="28">
        <f>tbl_MTG_Set[[#This Row],[Released On]]+tbl_MTG_Set[[#This Row],[Heavy Printing Window Month End]]*365.25/12</f>
        <v/>
      </c>
      <c r="S976" s="28">
        <f>AND(NOW()&gt;=tbl_MTG_Set[[#This Row],[Heavy Printing Window Start]], NOW()&lt;=tbl_MTG_Set[[#This Row],[Heavy Printing Window End]])</f>
        <v/>
      </c>
      <c r="T976" s="19">
        <f>_xlfn.xlookup(tbl_MTG_Set[[#This Row],[Type Name]], tbl_MTG_Set_Type[Set Type], tbl_MTG_Set_Type[Sell Window Month Start], "(Set Type not found)", 0, 1)</f>
        <v/>
      </c>
      <c r="U976" s="28">
        <f>tbl_MTG_Set[[#This Row],[Released On]]+tbl_MTG_Set[[#This Row],[Sell Window Month Start]]*365.25/12</f>
        <v/>
      </c>
      <c r="V976" s="19">
        <f>_xlfn.xlookup(tbl_MTG_Set[[#This Row],[Type Name]], tbl_MTG_Set_Type[Set Type], tbl_MTG_Set_Type[Sell Window Month End], "(Set Type not found)", 0, 1)</f>
        <v/>
      </c>
      <c r="W976" s="28">
        <f>tbl_MTG_Set[[#This Row],[Released On]]+tbl_MTG_Set[[#This Row],[Sell Window Month End]]*365.25/12</f>
        <v/>
      </c>
      <c r="X976" s="28">
        <f>AND(NOW()&gt;=tbl_MTG_Set[[#This Row],[Sell Window Start]], NOW()&lt;=tbl_MTG_Set[[#This Row],[Sell Window End]])</f>
        <v/>
      </c>
      <c r="AG976" s="23" t="n"/>
      <c r="AH976" s="23" t="n"/>
      <c r="AJ976" s="23">
        <f t="array" ref="AJ976:AJ976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976" s="23">
        <f t="array" ref="AK976:AK976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976" s="24">
        <f>_xlfn.xlookup(tbl_MTG_Set[[#This Row],[Play Booster Box Product Id]], tbl_Product[Product Id], tbl_Product[Pack Size])</f>
        <v/>
      </c>
      <c r="AM976" s="23">
        <f>(tbl_MTG_Set[[#This Row],[Play Booster Box Cost]]+v_Item_Shipping_Cost_In)/tbl_MTG_Set[[#This Row],[Play Booster Box Size]]</f>
        <v/>
      </c>
      <c r="AN976" s="23" t="n"/>
      <c r="AO976" s="23" t="n"/>
      <c r="AP976" s="23" t="n"/>
      <c r="AQ976" s="23" t="n"/>
      <c r="AT976" s="23">
        <f>tbl_MTG_Set[[#This Row],[Play Booster Sell Price CardMarket]]*tbl_MTG_Set[[#This Row],[Play Booster Expected Market Value]]/tbl_MTG_Set[[#This Row],[Play Boost Sealed Market Value]]</f>
        <v/>
      </c>
    </row>
    <row r="977" ht="15" customHeight="1" s="20">
      <c r="A977" s="19" t="n">
        <v>160</v>
      </c>
      <c r="B977" s="19" t="inlineStr">
        <is>
          <t>Wilds of Eldraine Commander Tokens TWOC</t>
        </is>
      </c>
      <c r="C977" s="19" t="n">
        <v>10</v>
      </c>
      <c r="D977" s="28" t="n">
        <v>45177</v>
      </c>
      <c r="E977" s="19" t="inlineStr">
        <is>
          <t>Standard Expansion</t>
        </is>
      </c>
      <c r="F977" s="19" t="inlineStr">
        <is>
          <t>en es fr de it pt ja ko ru 汉语 漢語</t>
        </is>
      </c>
      <c r="G977" s="19" t="n">
        <v>266</v>
      </c>
      <c r="H977" s="19">
        <f>MONTH(NOW())+12*YEAR(NOW())-MONTH(tbl_MTG_Set[[#This Row],[Released On]])-12*YEAR(tbl_MTG_Set[[#This Row],[Released On]])</f>
        <v/>
      </c>
      <c r="I977" s="19">
        <f>_xlfn.xlookup(tbl_MTG_Set[[#This Row],[Type Name]], tbl_MTG_Set_Type[Set Type], tbl_MTG_Set_Type[Index], "(Set Type not found)")</f>
        <v/>
      </c>
      <c r="J977" s="19">
        <f>_xlfn.xlookup(tbl_MTG_Set[[#This Row],[Type Name]], tbl_MTG_Set_Type[Set Type], tbl_MTG_Set_Type[Buy Window Month Start], "(Set Type not found)")</f>
        <v/>
      </c>
      <c r="K977" s="28">
        <f>tbl_MTG_Set[[#This Row],[Released On]]+tbl_MTG_Set[[#This Row],[Buy Window Month Start]]*365.25/12</f>
        <v/>
      </c>
      <c r="L977" s="19">
        <f>_xlfn.xlookup(tbl_MTG_Set[[#This Row],[Type Name]], tbl_MTG_Set_Type[Set Type], tbl_MTG_Set_Type[Buy Window Month End], "(Set Type not found)", 0, 1)</f>
        <v/>
      </c>
      <c r="M977" s="28">
        <f>tbl_MTG_Set[[#This Row],[Released On]]+tbl_MTG_Set[[#This Row],[Buy Window Month End]]*365.25/12</f>
        <v/>
      </c>
      <c r="N977" s="28">
        <f>AND(NOW()&gt;=tbl_MTG_Set[[#This Row],[Buy Window Start]], NOW()&lt;=tbl_MTG_Set[[#This Row],[Buy Window End]])</f>
        <v/>
      </c>
      <c r="O977" s="19">
        <f>_xlfn.xlookup(tbl_MTG_Set[[#This Row],[Type Name]], tbl_MTG_Set_Type[Set Type], tbl_MTG_Set_Type[Heavy Printing Window Month Start], "(Set Type not found)", 0, 1)</f>
        <v/>
      </c>
      <c r="P977" s="28">
        <f>tbl_MTG_Set[[#This Row],[Released On]]+tbl_MTG_Set[[#This Row],[Heavy Printing Window Month Start]]*365.25/12</f>
        <v/>
      </c>
      <c r="Q977" s="19">
        <f>_xlfn.xlookup(tbl_MTG_Set[[#This Row],[Type Name]], tbl_MTG_Set_Type[Set Type], tbl_MTG_Set_Type[Heavy Printing Window Month End], "(Set Type not found)", 0, 1)</f>
        <v/>
      </c>
      <c r="R977" s="28">
        <f>tbl_MTG_Set[[#This Row],[Released On]]+tbl_MTG_Set[[#This Row],[Heavy Printing Window Month End]]*365.25/12</f>
        <v/>
      </c>
      <c r="S977" s="28">
        <f>AND(NOW()&gt;=tbl_MTG_Set[[#This Row],[Heavy Printing Window Start]], NOW()&lt;=tbl_MTG_Set[[#This Row],[Heavy Printing Window End]])</f>
        <v/>
      </c>
      <c r="T977" s="19">
        <f>_xlfn.xlookup(tbl_MTG_Set[[#This Row],[Type Name]], tbl_MTG_Set_Type[Set Type], tbl_MTG_Set_Type[Sell Window Month Start], "(Set Type not found)", 0, 1)</f>
        <v/>
      </c>
      <c r="U977" s="28">
        <f>tbl_MTG_Set[[#This Row],[Released On]]+tbl_MTG_Set[[#This Row],[Sell Window Month Start]]*365.25/12</f>
        <v/>
      </c>
      <c r="V977" s="19">
        <f>_xlfn.xlookup(tbl_MTG_Set[[#This Row],[Type Name]], tbl_MTG_Set_Type[Set Type], tbl_MTG_Set_Type[Sell Window Month End], "(Set Type not found)", 0, 1)</f>
        <v/>
      </c>
      <c r="W977" s="28">
        <f>tbl_MTG_Set[[#This Row],[Released On]]+tbl_MTG_Set[[#This Row],[Sell Window Month End]]*365.25/12</f>
        <v/>
      </c>
      <c r="X977" s="28">
        <f>AND(NOW()&gt;=tbl_MTG_Set[[#This Row],[Sell Window Start]], NOW()&lt;=tbl_MTG_Set[[#This Row],[Sell Window End]])</f>
        <v/>
      </c>
      <c r="AG977" s="23" t="n"/>
      <c r="AH977" s="23" t="n"/>
      <c r="AJ977" s="23">
        <f t="array" ref="AJ977:AJ977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977" s="23">
        <f t="array" ref="AK977:AK977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977" s="24">
        <f>_xlfn.xlookup(tbl_MTG_Set[[#This Row],[Play Booster Box Product Id]], tbl_Product[Product Id], tbl_Product[Pack Size])</f>
        <v/>
      </c>
      <c r="AM977" s="23">
        <f>(tbl_MTG_Set[[#This Row],[Play Booster Box Cost]]+v_Item_Shipping_Cost_In)/tbl_MTG_Set[[#This Row],[Play Booster Box Size]]</f>
        <v/>
      </c>
      <c r="AN977" s="23" t="n"/>
      <c r="AO977" s="23" t="n"/>
      <c r="AP977" s="23" t="n"/>
      <c r="AQ977" s="23" t="n"/>
      <c r="AT977" s="23">
        <f>tbl_MTG_Set[[#This Row],[Play Booster Sell Price CardMarket]]*tbl_MTG_Set[[#This Row],[Play Booster Expected Market Value]]/tbl_MTG_Set[[#This Row],[Play Boost Sealed Market Value]]</f>
        <v/>
      </c>
    </row>
    <row r="978" ht="15" customHeight="1" s="20">
      <c r="A978" s="19" t="n">
        <v>159</v>
      </c>
      <c r="B978" s="19" t="inlineStr">
        <is>
          <t>Wilds of Eldraine Commander WOC</t>
        </is>
      </c>
      <c r="C978" s="19" t="n">
        <v>173</v>
      </c>
      <c r="D978" s="28" t="n">
        <v>45177</v>
      </c>
      <c r="E978" s="19" t="inlineStr">
        <is>
          <t>Standard Expansion</t>
        </is>
      </c>
      <c r="F978" s="19" t="inlineStr">
        <is>
          <t>en es fr de it pt ja ko ru 汉语 漢語</t>
        </is>
      </c>
      <c r="G978" s="19" t="n">
        <v>264</v>
      </c>
      <c r="H978" s="19">
        <f>MONTH(NOW())+12*YEAR(NOW())-MONTH(tbl_MTG_Set[[#This Row],[Released On]])-12*YEAR(tbl_MTG_Set[[#This Row],[Released On]])</f>
        <v/>
      </c>
      <c r="I978" s="19">
        <f>_xlfn.xlookup(tbl_MTG_Set[[#This Row],[Type Name]], tbl_MTG_Set_Type[Set Type], tbl_MTG_Set_Type[Index], "(Set Type not found)")</f>
        <v/>
      </c>
      <c r="J978" s="19">
        <f>_xlfn.xlookup(tbl_MTG_Set[[#This Row],[Type Name]], tbl_MTG_Set_Type[Set Type], tbl_MTG_Set_Type[Buy Window Month Start], "(Set Type not found)")</f>
        <v/>
      </c>
      <c r="K978" s="28">
        <f>tbl_MTG_Set[[#This Row],[Released On]]+tbl_MTG_Set[[#This Row],[Buy Window Month Start]]*365.25/12</f>
        <v/>
      </c>
      <c r="L978" s="19">
        <f>_xlfn.xlookup(tbl_MTG_Set[[#This Row],[Type Name]], tbl_MTG_Set_Type[Set Type], tbl_MTG_Set_Type[Buy Window Month End], "(Set Type not found)", 0, 1)</f>
        <v/>
      </c>
      <c r="M978" s="28">
        <f>tbl_MTG_Set[[#This Row],[Released On]]+tbl_MTG_Set[[#This Row],[Buy Window Month End]]*365.25/12</f>
        <v/>
      </c>
      <c r="N978" s="28">
        <f>AND(NOW()&gt;=tbl_MTG_Set[[#This Row],[Buy Window Start]], NOW()&lt;=tbl_MTG_Set[[#This Row],[Buy Window End]])</f>
        <v/>
      </c>
      <c r="O978" s="19">
        <f>_xlfn.xlookup(tbl_MTG_Set[[#This Row],[Type Name]], tbl_MTG_Set_Type[Set Type], tbl_MTG_Set_Type[Heavy Printing Window Month Start], "(Set Type not found)", 0, 1)</f>
        <v/>
      </c>
      <c r="P978" s="28">
        <f>tbl_MTG_Set[[#This Row],[Released On]]+tbl_MTG_Set[[#This Row],[Heavy Printing Window Month Start]]*365.25/12</f>
        <v/>
      </c>
      <c r="Q978" s="19">
        <f>_xlfn.xlookup(tbl_MTG_Set[[#This Row],[Type Name]], tbl_MTG_Set_Type[Set Type], tbl_MTG_Set_Type[Heavy Printing Window Month End], "(Set Type not found)", 0, 1)</f>
        <v/>
      </c>
      <c r="R978" s="28">
        <f>tbl_MTG_Set[[#This Row],[Released On]]+tbl_MTG_Set[[#This Row],[Heavy Printing Window Month End]]*365.25/12</f>
        <v/>
      </c>
      <c r="S978" s="28">
        <f>AND(NOW()&gt;=tbl_MTG_Set[[#This Row],[Heavy Printing Window Start]], NOW()&lt;=tbl_MTG_Set[[#This Row],[Heavy Printing Window End]])</f>
        <v/>
      </c>
      <c r="T978" s="19">
        <f>_xlfn.xlookup(tbl_MTG_Set[[#This Row],[Type Name]], tbl_MTG_Set_Type[Set Type], tbl_MTG_Set_Type[Sell Window Month Start], "(Set Type not found)", 0, 1)</f>
        <v/>
      </c>
      <c r="U978" s="28">
        <f>tbl_MTG_Set[[#This Row],[Released On]]+tbl_MTG_Set[[#This Row],[Sell Window Month Start]]*365.25/12</f>
        <v/>
      </c>
      <c r="V978" s="19">
        <f>_xlfn.xlookup(tbl_MTG_Set[[#This Row],[Type Name]], tbl_MTG_Set_Type[Set Type], tbl_MTG_Set_Type[Sell Window Month End], "(Set Type not found)", 0, 1)</f>
        <v/>
      </c>
      <c r="W978" s="28">
        <f>tbl_MTG_Set[[#This Row],[Released On]]+tbl_MTG_Set[[#This Row],[Sell Window Month End]]*365.25/12</f>
        <v/>
      </c>
      <c r="X978" s="28">
        <f>AND(NOW()&gt;=tbl_MTG_Set[[#This Row],[Sell Window Start]], NOW()&lt;=tbl_MTG_Set[[#This Row],[Sell Window End]])</f>
        <v/>
      </c>
      <c r="AG978" s="23" t="n"/>
      <c r="AH978" s="23" t="n"/>
      <c r="AJ978" s="23">
        <f t="array" ref="AJ978:AJ978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978" s="23">
        <f t="array" ref="AK978:AK978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978" s="24">
        <f>_xlfn.xlookup(tbl_MTG_Set[[#This Row],[Play Booster Box Product Id]], tbl_Product[Product Id], tbl_Product[Pack Size])</f>
        <v/>
      </c>
      <c r="AM978" s="23">
        <f>(tbl_MTG_Set[[#This Row],[Play Booster Box Cost]]+v_Item_Shipping_Cost_In)/tbl_MTG_Set[[#This Row],[Play Booster Box Size]]</f>
        <v/>
      </c>
      <c r="AN978" s="23" t="n"/>
      <c r="AO978" s="23" t="n"/>
      <c r="AP978" s="23" t="n"/>
      <c r="AQ978" s="23" t="n"/>
      <c r="AT978" s="23">
        <f>tbl_MTG_Set[[#This Row],[Play Booster Sell Price CardMarket]]*tbl_MTG_Set[[#This Row],[Play Booster Expected Market Value]]/tbl_MTG_Set[[#This Row],[Play Boost Sealed Market Value]]</f>
        <v/>
      </c>
    </row>
    <row r="979" ht="15" customHeight="1" s="20">
      <c r="A979" s="19" t="n">
        <v>156</v>
      </c>
      <c r="B979" s="19" t="inlineStr">
        <is>
          <t>Wilds of Eldraine Promos PWOE</t>
        </is>
      </c>
      <c r="C979" s="19" t="n">
        <v>160</v>
      </c>
      <c r="D979" s="28" t="n">
        <v>45177</v>
      </c>
      <c r="E979" s="19" t="inlineStr">
        <is>
          <t>Standard Expansion</t>
        </is>
      </c>
      <c r="F979" s="19" t="inlineStr">
        <is>
          <t>en es fr de it pt ja ko ru 汉语 漢語</t>
        </is>
      </c>
      <c r="G979" s="19" t="n">
        <v>258</v>
      </c>
      <c r="H979" s="19">
        <f>MONTH(NOW())+12*YEAR(NOW())-MONTH(tbl_MTG_Set[[#This Row],[Released On]])-12*YEAR(tbl_MTG_Set[[#This Row],[Released On]])</f>
        <v/>
      </c>
      <c r="I979" s="19">
        <f>_xlfn.xlookup(tbl_MTG_Set[[#This Row],[Type Name]], tbl_MTG_Set_Type[Set Type], tbl_MTG_Set_Type[Index], "(Set Type not found)")</f>
        <v/>
      </c>
      <c r="J979" s="19">
        <f>_xlfn.xlookup(tbl_MTG_Set[[#This Row],[Type Name]], tbl_MTG_Set_Type[Set Type], tbl_MTG_Set_Type[Buy Window Month Start], "(Set Type not found)")</f>
        <v/>
      </c>
      <c r="K979" s="28">
        <f>tbl_MTG_Set[[#This Row],[Released On]]+tbl_MTG_Set[[#This Row],[Buy Window Month Start]]*365.25/12</f>
        <v/>
      </c>
      <c r="L979" s="19">
        <f>_xlfn.xlookup(tbl_MTG_Set[[#This Row],[Type Name]], tbl_MTG_Set_Type[Set Type], tbl_MTG_Set_Type[Buy Window Month End], "(Set Type not found)", 0, 1)</f>
        <v/>
      </c>
      <c r="M979" s="28">
        <f>tbl_MTG_Set[[#This Row],[Released On]]+tbl_MTG_Set[[#This Row],[Buy Window Month End]]*365.25/12</f>
        <v/>
      </c>
      <c r="N979" s="28">
        <f>AND(NOW()&gt;=tbl_MTG_Set[[#This Row],[Buy Window Start]], NOW()&lt;=tbl_MTG_Set[[#This Row],[Buy Window End]])</f>
        <v/>
      </c>
      <c r="O979" s="19">
        <f>_xlfn.xlookup(tbl_MTG_Set[[#This Row],[Type Name]], tbl_MTG_Set_Type[Set Type], tbl_MTG_Set_Type[Heavy Printing Window Month Start], "(Set Type not found)", 0, 1)</f>
        <v/>
      </c>
      <c r="P979" s="28">
        <f>tbl_MTG_Set[[#This Row],[Released On]]+tbl_MTG_Set[[#This Row],[Heavy Printing Window Month Start]]*365.25/12</f>
        <v/>
      </c>
      <c r="Q979" s="19">
        <f>_xlfn.xlookup(tbl_MTG_Set[[#This Row],[Type Name]], tbl_MTG_Set_Type[Set Type], tbl_MTG_Set_Type[Heavy Printing Window Month End], "(Set Type not found)", 0, 1)</f>
        <v/>
      </c>
      <c r="R979" s="28">
        <f>tbl_MTG_Set[[#This Row],[Released On]]+tbl_MTG_Set[[#This Row],[Heavy Printing Window Month End]]*365.25/12</f>
        <v/>
      </c>
      <c r="S979" s="28">
        <f>AND(NOW()&gt;=tbl_MTG_Set[[#This Row],[Heavy Printing Window Start]], NOW()&lt;=tbl_MTG_Set[[#This Row],[Heavy Printing Window End]])</f>
        <v/>
      </c>
      <c r="T979" s="19">
        <f>_xlfn.xlookup(tbl_MTG_Set[[#This Row],[Type Name]], tbl_MTG_Set_Type[Set Type], tbl_MTG_Set_Type[Sell Window Month Start], "(Set Type not found)", 0, 1)</f>
        <v/>
      </c>
      <c r="U979" s="28">
        <f>tbl_MTG_Set[[#This Row],[Released On]]+tbl_MTG_Set[[#This Row],[Sell Window Month Start]]*365.25/12</f>
        <v/>
      </c>
      <c r="V979" s="19">
        <f>_xlfn.xlookup(tbl_MTG_Set[[#This Row],[Type Name]], tbl_MTG_Set_Type[Set Type], tbl_MTG_Set_Type[Sell Window Month End], "(Set Type not found)", 0, 1)</f>
        <v/>
      </c>
      <c r="W979" s="28">
        <f>tbl_MTG_Set[[#This Row],[Released On]]+tbl_MTG_Set[[#This Row],[Sell Window Month End]]*365.25/12</f>
        <v/>
      </c>
      <c r="X979" s="28">
        <f>AND(NOW()&gt;=tbl_MTG_Set[[#This Row],[Sell Window Start]], NOW()&lt;=tbl_MTG_Set[[#This Row],[Sell Window End]])</f>
        <v/>
      </c>
      <c r="AG979" s="23" t="n"/>
      <c r="AH979" s="23" t="n"/>
      <c r="AJ979" s="23">
        <f t="array" ref="AJ979:AJ979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979" s="23">
        <f t="array" ref="AK979:AK979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979" s="24">
        <f>_xlfn.xlookup(tbl_MTG_Set[[#This Row],[Play Booster Box Product Id]], tbl_Product[Product Id], tbl_Product[Pack Size])</f>
        <v/>
      </c>
      <c r="AM979" s="23">
        <f>(tbl_MTG_Set[[#This Row],[Play Booster Box Cost]]+v_Item_Shipping_Cost_In)/tbl_MTG_Set[[#This Row],[Play Booster Box Size]]</f>
        <v/>
      </c>
      <c r="AN979" s="23" t="n"/>
      <c r="AO979" s="23" t="n"/>
      <c r="AP979" s="23" t="n"/>
      <c r="AQ979" s="23" t="n"/>
      <c r="AT979" s="23">
        <f>tbl_MTG_Set[[#This Row],[Play Booster Sell Price CardMarket]]*tbl_MTG_Set[[#This Row],[Play Booster Expected Market Value]]/tbl_MTG_Set[[#This Row],[Play Boost Sealed Market Value]]</f>
        <v/>
      </c>
    </row>
    <row r="980" ht="15" customHeight="1" s="20">
      <c r="A980" s="19" t="n">
        <v>157</v>
      </c>
      <c r="B980" s="19" t="inlineStr">
        <is>
          <t>Wilds of Eldraine Tokens TWOE</t>
        </is>
      </c>
      <c r="C980" s="19" t="n">
        <v>18</v>
      </c>
      <c r="D980" s="28" t="n">
        <v>45177</v>
      </c>
      <c r="E980" s="19" t="inlineStr">
        <is>
          <t>Standard Expansion</t>
        </is>
      </c>
      <c r="F980" s="19" t="inlineStr">
        <is>
          <t>en es fr de it pt ja ko ru 汉语 漢語</t>
        </is>
      </c>
      <c r="G980" s="19" t="n">
        <v>260</v>
      </c>
      <c r="H980" s="19">
        <f>MONTH(NOW())+12*YEAR(NOW())-MONTH(tbl_MTG_Set[[#This Row],[Released On]])-12*YEAR(tbl_MTG_Set[[#This Row],[Released On]])</f>
        <v/>
      </c>
      <c r="I980" s="19">
        <f>_xlfn.xlookup(tbl_MTG_Set[[#This Row],[Type Name]], tbl_MTG_Set_Type[Set Type], tbl_MTG_Set_Type[Index], "(Set Type not found)")</f>
        <v/>
      </c>
      <c r="J980" s="19">
        <f>_xlfn.xlookup(tbl_MTG_Set[[#This Row],[Type Name]], tbl_MTG_Set_Type[Set Type], tbl_MTG_Set_Type[Buy Window Month Start], "(Set Type not found)")</f>
        <v/>
      </c>
      <c r="K980" s="28">
        <f>tbl_MTG_Set[[#This Row],[Released On]]+tbl_MTG_Set[[#This Row],[Buy Window Month Start]]*365.25/12</f>
        <v/>
      </c>
      <c r="L980" s="19">
        <f>_xlfn.xlookup(tbl_MTG_Set[[#This Row],[Type Name]], tbl_MTG_Set_Type[Set Type], tbl_MTG_Set_Type[Buy Window Month End], "(Set Type not found)", 0, 1)</f>
        <v/>
      </c>
      <c r="M980" s="28">
        <f>tbl_MTG_Set[[#This Row],[Released On]]+tbl_MTG_Set[[#This Row],[Buy Window Month End]]*365.25/12</f>
        <v/>
      </c>
      <c r="N980" s="28">
        <f>AND(NOW()&gt;=tbl_MTG_Set[[#This Row],[Buy Window Start]], NOW()&lt;=tbl_MTG_Set[[#This Row],[Buy Window End]])</f>
        <v/>
      </c>
      <c r="O980" s="19">
        <f>_xlfn.xlookup(tbl_MTG_Set[[#This Row],[Type Name]], tbl_MTG_Set_Type[Set Type], tbl_MTG_Set_Type[Heavy Printing Window Month Start], "(Set Type not found)", 0, 1)</f>
        <v/>
      </c>
      <c r="P980" s="28">
        <f>tbl_MTG_Set[[#This Row],[Released On]]+tbl_MTG_Set[[#This Row],[Heavy Printing Window Month Start]]*365.25/12</f>
        <v/>
      </c>
      <c r="Q980" s="19">
        <f>_xlfn.xlookup(tbl_MTG_Set[[#This Row],[Type Name]], tbl_MTG_Set_Type[Set Type], tbl_MTG_Set_Type[Heavy Printing Window Month End], "(Set Type not found)", 0, 1)</f>
        <v/>
      </c>
      <c r="R980" s="28">
        <f>tbl_MTG_Set[[#This Row],[Released On]]+tbl_MTG_Set[[#This Row],[Heavy Printing Window Month End]]*365.25/12</f>
        <v/>
      </c>
      <c r="S980" s="28">
        <f>AND(NOW()&gt;=tbl_MTG_Set[[#This Row],[Heavy Printing Window Start]], NOW()&lt;=tbl_MTG_Set[[#This Row],[Heavy Printing Window End]])</f>
        <v/>
      </c>
      <c r="T980" s="19">
        <f>_xlfn.xlookup(tbl_MTG_Set[[#This Row],[Type Name]], tbl_MTG_Set_Type[Set Type], tbl_MTG_Set_Type[Sell Window Month Start], "(Set Type not found)", 0, 1)</f>
        <v/>
      </c>
      <c r="U980" s="28">
        <f>tbl_MTG_Set[[#This Row],[Released On]]+tbl_MTG_Set[[#This Row],[Sell Window Month Start]]*365.25/12</f>
        <v/>
      </c>
      <c r="V980" s="19">
        <f>_xlfn.xlookup(tbl_MTG_Set[[#This Row],[Type Name]], tbl_MTG_Set_Type[Set Type], tbl_MTG_Set_Type[Sell Window Month End], "(Set Type not found)", 0, 1)</f>
        <v/>
      </c>
      <c r="W980" s="28">
        <f>tbl_MTG_Set[[#This Row],[Released On]]+tbl_MTG_Set[[#This Row],[Sell Window Month End]]*365.25/12</f>
        <v/>
      </c>
      <c r="X980" s="28">
        <f>AND(NOW()&gt;=tbl_MTG_Set[[#This Row],[Sell Window Start]], NOW()&lt;=tbl_MTG_Set[[#This Row],[Sell Window End]])</f>
        <v/>
      </c>
      <c r="AG980" s="23" t="n"/>
      <c r="AH980" s="23" t="n"/>
      <c r="AJ980" s="23">
        <f t="array" ref="AJ980:AJ980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980" s="23">
        <f t="array" ref="AK980:AK980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980" s="24">
        <f>_xlfn.xlookup(tbl_MTG_Set[[#This Row],[Play Booster Box Product Id]], tbl_Product[Product Id], tbl_Product[Pack Size])</f>
        <v/>
      </c>
      <c r="AM980" s="23">
        <f>(tbl_MTG_Set[[#This Row],[Play Booster Box Cost]]+v_Item_Shipping_Cost_In)/tbl_MTG_Set[[#This Row],[Play Booster Box Size]]</f>
        <v/>
      </c>
      <c r="AN980" s="23" t="n"/>
      <c r="AO980" s="23" t="n"/>
      <c r="AP980" s="23" t="n"/>
      <c r="AQ980" s="23" t="n"/>
      <c r="AT980" s="23">
        <f>tbl_MTG_Set[[#This Row],[Play Booster Sell Price CardMarket]]*tbl_MTG_Set[[#This Row],[Play Booster Expected Market Value]]/tbl_MTG_Set[[#This Row],[Play Boost Sealed Market Value]]</f>
        <v/>
      </c>
    </row>
    <row r="981" ht="15" customHeight="1" s="20">
      <c r="A981" s="19" t="n">
        <v>225</v>
      </c>
      <c r="B981" s="19" t="inlineStr">
        <is>
          <t>The Brothers' War BRO</t>
        </is>
      </c>
      <c r="C981" s="19" t="n">
        <v>399</v>
      </c>
      <c r="D981" s="28" t="n">
        <v>44883</v>
      </c>
      <c r="E981" s="19" t="inlineStr">
        <is>
          <t>Standard Expansion</t>
        </is>
      </c>
      <c r="F981" s="19" t="inlineStr">
        <is>
          <t>en es fr de it pt ja ko ru 汉语 漢語</t>
        </is>
      </c>
      <c r="G981" s="19" t="n">
        <v>396</v>
      </c>
      <c r="H981" s="19">
        <f>MONTH(NOW())+12*YEAR(NOW())-MONTH(tbl_MTG_Set[[#This Row],[Released On]])-12*YEAR(tbl_MTG_Set[[#This Row],[Released On]])</f>
        <v/>
      </c>
      <c r="I981" s="19">
        <f>_xlfn.xlookup(tbl_MTG_Set[[#This Row],[Type Name]], tbl_MTG_Set_Type[Set Type], tbl_MTG_Set_Type[Index], "(Set Type not found)")</f>
        <v/>
      </c>
      <c r="J981" s="19">
        <f>_xlfn.xlookup(tbl_MTG_Set[[#This Row],[Type Name]], tbl_MTG_Set_Type[Set Type], tbl_MTG_Set_Type[Buy Window Month Start], "(Set Type not found)")</f>
        <v/>
      </c>
      <c r="K981" s="28">
        <f>tbl_MTG_Set[[#This Row],[Released On]]+tbl_MTG_Set[[#This Row],[Buy Window Month Start]]*365.25/12</f>
        <v/>
      </c>
      <c r="L981" s="19">
        <f>_xlfn.xlookup(tbl_MTG_Set[[#This Row],[Type Name]], tbl_MTG_Set_Type[Set Type], tbl_MTG_Set_Type[Buy Window Month End], "(Set Type not found)", 0, 1)</f>
        <v/>
      </c>
      <c r="M981" s="28">
        <f>tbl_MTG_Set[[#This Row],[Released On]]+tbl_MTG_Set[[#This Row],[Buy Window Month End]]*365.25/12</f>
        <v/>
      </c>
      <c r="N981" s="28">
        <f>AND(NOW()&gt;=tbl_MTG_Set[[#This Row],[Buy Window Start]], NOW()&lt;=tbl_MTG_Set[[#This Row],[Buy Window End]])</f>
        <v/>
      </c>
      <c r="O981" s="19">
        <f>_xlfn.xlookup(tbl_MTG_Set[[#This Row],[Type Name]], tbl_MTG_Set_Type[Set Type], tbl_MTG_Set_Type[Heavy Printing Window Month Start], "(Set Type not found)", 0, 1)</f>
        <v/>
      </c>
      <c r="P981" s="28">
        <f>tbl_MTG_Set[[#This Row],[Released On]]+tbl_MTG_Set[[#This Row],[Heavy Printing Window Month Start]]*365.25/12</f>
        <v/>
      </c>
      <c r="Q981" s="19">
        <f>_xlfn.xlookup(tbl_MTG_Set[[#This Row],[Type Name]], tbl_MTG_Set_Type[Set Type], tbl_MTG_Set_Type[Heavy Printing Window Month End], "(Set Type not found)", 0, 1)</f>
        <v/>
      </c>
      <c r="R981" s="28">
        <f>tbl_MTG_Set[[#This Row],[Released On]]+tbl_MTG_Set[[#This Row],[Heavy Printing Window Month End]]*365.25/12</f>
        <v/>
      </c>
      <c r="S981" s="28">
        <f>AND(NOW()&gt;=tbl_MTG_Set[[#This Row],[Heavy Printing Window Start]], NOW()&lt;=tbl_MTG_Set[[#This Row],[Heavy Printing Window End]])</f>
        <v/>
      </c>
      <c r="T981" s="19">
        <f>_xlfn.xlookup(tbl_MTG_Set[[#This Row],[Type Name]], tbl_MTG_Set_Type[Set Type], tbl_MTG_Set_Type[Sell Window Month Start], "(Set Type not found)", 0, 1)</f>
        <v/>
      </c>
      <c r="U981" s="28">
        <f>tbl_MTG_Set[[#This Row],[Released On]]+tbl_MTG_Set[[#This Row],[Sell Window Month Start]]*365.25/12</f>
        <v/>
      </c>
      <c r="V981" s="19">
        <f>_xlfn.xlookup(tbl_MTG_Set[[#This Row],[Type Name]], tbl_MTG_Set_Type[Set Type], tbl_MTG_Set_Type[Sell Window Month End], "(Set Type not found)", 0, 1)</f>
        <v/>
      </c>
      <c r="W981" s="28">
        <f>tbl_MTG_Set[[#This Row],[Released On]]+tbl_MTG_Set[[#This Row],[Sell Window Month End]]*365.25/12</f>
        <v/>
      </c>
      <c r="X981" s="28">
        <f>AND(NOW()&gt;=tbl_MTG_Set[[#This Row],[Sell Window Start]], NOW()&lt;=tbl_MTG_Set[[#This Row],[Sell Window End]])</f>
        <v/>
      </c>
      <c r="Y981" s="23" t="n">
        <v>126</v>
      </c>
      <c r="Z981" s="23" t="n">
        <v>116</v>
      </c>
      <c r="AD981" s="23">
        <f>(Y981+96/20)/30</f>
        <v/>
      </c>
      <c r="AE981" s="23">
        <f>(Z981+96/20)/30</f>
        <v/>
      </c>
      <c r="AG981" s="23" t="n"/>
      <c r="AH981" s="23" t="n"/>
      <c r="AI981" s="24" t="n">
        <v>73</v>
      </c>
      <c r="AJ981" s="23">
        <f t="array" ref="AJ981:AJ981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981" s="23">
        <f t="array" ref="AK981:AK981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981" s="24">
        <f>_xlfn.xlookup(tbl_MTG_Set[[#This Row],[Play Booster Box Product Id]], tbl_Product[Product Id], tbl_Product[Pack Size])</f>
        <v/>
      </c>
      <c r="AM981" s="23">
        <f>(tbl_MTG_Set[[#This Row],[Play Booster Box Cost]]+v_Item_Shipping_Cost_In)/tbl_MTG_Set[[#This Row],[Play Booster Box Size]]</f>
        <v/>
      </c>
      <c r="AN981" s="23" t="n">
        <v>4.3</v>
      </c>
      <c r="AO981" s="23" t="n">
        <v>5.5</v>
      </c>
      <c r="AP981" s="23">
        <f>IF(ISERROR(tbl_MTG_Set[[#This Row],[Play Booster Sell Price CardMarket]]-tbl_MTG_Set[[#This Row],[Play Booster Cost]]-v_Item_Shipping_Cost_Out), -999, tbl_MTG_Set[[#This Row],[Play Booster Sell Price CardMarket]]-tbl_MTG_Set[[#This Row],[Play Booster Cost]]-v_Item_Shipping_Cost_Out)</f>
        <v/>
      </c>
      <c r="AQ981" s="23" t="n"/>
      <c r="AT981" s="23">
        <f>tbl_MTG_Set[[#This Row],[Play Booster Sell Price CardMarket]]*tbl_MTG_Set[[#This Row],[Play Booster Expected Market Value]]/tbl_MTG_Set[[#This Row],[Play Boost Sealed Market Value]]</f>
        <v/>
      </c>
    </row>
    <row r="982" ht="15" customHeight="1" s="20">
      <c r="A982" s="19" t="n">
        <v>155</v>
      </c>
      <c r="B982" s="19" t="inlineStr">
        <is>
          <t>Wilds of Eldraine: Enchanting Tales WOT</t>
        </is>
      </c>
      <c r="C982" s="19" t="n">
        <v>103</v>
      </c>
      <c r="D982" s="28" t="n">
        <v>45177</v>
      </c>
      <c r="E982" s="19" t="inlineStr">
        <is>
          <t>Standard Expansion</t>
        </is>
      </c>
      <c r="F982" s="19" t="inlineStr">
        <is>
          <t>en es fr de it pt ja ko ru 汉语 漢語</t>
        </is>
      </c>
      <c r="G982" s="19" t="n">
        <v>256</v>
      </c>
      <c r="H982" s="19">
        <f>MONTH(NOW())+12*YEAR(NOW())-MONTH(tbl_MTG_Set[[#This Row],[Released On]])-12*YEAR(tbl_MTG_Set[[#This Row],[Released On]])</f>
        <v/>
      </c>
      <c r="I982" s="19">
        <f>_xlfn.xlookup(tbl_MTG_Set[[#This Row],[Type Name]], tbl_MTG_Set_Type[Set Type], tbl_MTG_Set_Type[Index], "(Set Type not found)")</f>
        <v/>
      </c>
      <c r="J982" s="19">
        <f>_xlfn.xlookup(tbl_MTG_Set[[#This Row],[Type Name]], tbl_MTG_Set_Type[Set Type], tbl_MTG_Set_Type[Buy Window Month Start], "(Set Type not found)")</f>
        <v/>
      </c>
      <c r="K982" s="28">
        <f>tbl_MTG_Set[[#This Row],[Released On]]+tbl_MTG_Set[[#This Row],[Buy Window Month Start]]*365.25/12</f>
        <v/>
      </c>
      <c r="L982" s="19">
        <f>_xlfn.xlookup(tbl_MTG_Set[[#This Row],[Type Name]], tbl_MTG_Set_Type[Set Type], tbl_MTG_Set_Type[Buy Window Month End], "(Set Type not found)", 0, 1)</f>
        <v/>
      </c>
      <c r="M982" s="28">
        <f>tbl_MTG_Set[[#This Row],[Released On]]+tbl_MTG_Set[[#This Row],[Buy Window Month End]]*365.25/12</f>
        <v/>
      </c>
      <c r="N982" s="28">
        <f>AND(NOW()&gt;=tbl_MTG_Set[[#This Row],[Buy Window Start]], NOW()&lt;=tbl_MTG_Set[[#This Row],[Buy Window End]])</f>
        <v/>
      </c>
      <c r="O982" s="19">
        <f>_xlfn.xlookup(tbl_MTG_Set[[#This Row],[Type Name]], tbl_MTG_Set_Type[Set Type], tbl_MTG_Set_Type[Heavy Printing Window Month Start], "(Set Type not found)", 0, 1)</f>
        <v/>
      </c>
      <c r="P982" s="28">
        <f>tbl_MTG_Set[[#This Row],[Released On]]+tbl_MTG_Set[[#This Row],[Heavy Printing Window Month Start]]*365.25/12</f>
        <v/>
      </c>
      <c r="Q982" s="19">
        <f>_xlfn.xlookup(tbl_MTG_Set[[#This Row],[Type Name]], tbl_MTG_Set_Type[Set Type], tbl_MTG_Set_Type[Heavy Printing Window Month End], "(Set Type not found)", 0, 1)</f>
        <v/>
      </c>
      <c r="R982" s="28">
        <f>tbl_MTG_Set[[#This Row],[Released On]]+tbl_MTG_Set[[#This Row],[Heavy Printing Window Month End]]*365.25/12</f>
        <v/>
      </c>
      <c r="S982" s="28">
        <f>AND(NOW()&gt;=tbl_MTG_Set[[#This Row],[Heavy Printing Window Start]], NOW()&lt;=tbl_MTG_Set[[#This Row],[Heavy Printing Window End]])</f>
        <v/>
      </c>
      <c r="T982" s="19">
        <f>_xlfn.xlookup(tbl_MTG_Set[[#This Row],[Type Name]], tbl_MTG_Set_Type[Set Type], tbl_MTG_Set_Type[Sell Window Month Start], "(Set Type not found)", 0, 1)</f>
        <v/>
      </c>
      <c r="U982" s="28">
        <f>tbl_MTG_Set[[#This Row],[Released On]]+tbl_MTG_Set[[#This Row],[Sell Window Month Start]]*365.25/12</f>
        <v/>
      </c>
      <c r="V982" s="19">
        <f>_xlfn.xlookup(tbl_MTG_Set[[#This Row],[Type Name]], tbl_MTG_Set_Type[Set Type], tbl_MTG_Set_Type[Sell Window Month End], "(Set Type not found)", 0, 1)</f>
        <v/>
      </c>
      <c r="W982" s="28">
        <f>tbl_MTG_Set[[#This Row],[Released On]]+tbl_MTG_Set[[#This Row],[Sell Window Month End]]*365.25/12</f>
        <v/>
      </c>
      <c r="X982" s="28">
        <f>AND(NOW()&gt;=tbl_MTG_Set[[#This Row],[Sell Window Start]], NOW()&lt;=tbl_MTG_Set[[#This Row],[Sell Window End]])</f>
        <v/>
      </c>
      <c r="AG982" s="23" t="n"/>
      <c r="AH982" s="23" t="n"/>
      <c r="AJ982" s="23">
        <f t="array" ref="AJ982:AJ982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982" s="23">
        <f t="array" ref="AK982:AK982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982" s="24">
        <f>_xlfn.xlookup(tbl_MTG_Set[[#This Row],[Play Booster Box Product Id]], tbl_Product[Product Id], tbl_Product[Pack Size])</f>
        <v/>
      </c>
      <c r="AM982" s="23">
        <f>(tbl_MTG_Set[[#This Row],[Play Booster Box Cost]]+v_Item_Shipping_Cost_In)/tbl_MTG_Set[[#This Row],[Play Booster Box Size]]</f>
        <v/>
      </c>
      <c r="AN982" s="23" t="n"/>
      <c r="AO982" s="23" t="n"/>
      <c r="AP982" s="23" t="n"/>
      <c r="AQ982" s="23" t="n"/>
      <c r="AT982" s="23">
        <f>tbl_MTG_Set[[#This Row],[Play Booster Sell Price CardMarket]]*tbl_MTG_Set[[#This Row],[Play Booster Expected Market Value]]/tbl_MTG_Set[[#This Row],[Play Boost Sealed Market Value]]</f>
        <v/>
      </c>
    </row>
    <row r="983" ht="15" customHeight="1" s="20">
      <c r="A983" s="19" t="n">
        <v>950</v>
      </c>
      <c r="B983" s="19" t="inlineStr">
        <is>
          <t>Wizards of the Coast Online Store PWOS</t>
        </is>
      </c>
      <c r="C983" s="19" t="n">
        <v>1</v>
      </c>
      <c r="D983" s="28" t="n">
        <v>36407</v>
      </c>
      <c r="F983" s="19" t="inlineStr">
        <is>
          <t>en es fr de it pt ja ko ru 汉语 漢語</t>
        </is>
      </c>
      <c r="G983" s="19" t="n">
        <v>1846</v>
      </c>
      <c r="H983" s="19">
        <f>MONTH(NOW())+12*YEAR(NOW())-MONTH(tbl_MTG_Set[[#This Row],[Released On]])-12*YEAR(tbl_MTG_Set[[#This Row],[Released On]])</f>
        <v/>
      </c>
      <c r="I983" s="19">
        <f>_xlfn.xlookup(tbl_MTG_Set[[#This Row],[Type Name]], tbl_MTG_Set_Type[Set Type], tbl_MTG_Set_Type[Index], "(Set Type not found)")</f>
        <v/>
      </c>
      <c r="J983" s="19">
        <f>_xlfn.xlookup(tbl_MTG_Set[[#This Row],[Type Name]], tbl_MTG_Set_Type[Set Type], tbl_MTG_Set_Type[Buy Window Month Start], "(Set Type not found)")</f>
        <v/>
      </c>
      <c r="K983" s="28">
        <f>tbl_MTG_Set[[#This Row],[Released On]]+tbl_MTG_Set[[#This Row],[Buy Window Month Start]]*365.25/12</f>
        <v/>
      </c>
      <c r="L983" s="19">
        <f>_xlfn.xlookup(tbl_MTG_Set[[#This Row],[Type Name]], tbl_MTG_Set_Type[Set Type], tbl_MTG_Set_Type[Buy Window Month End], "(Set Type not found)", 0, 1)</f>
        <v/>
      </c>
      <c r="M983" s="28">
        <f>tbl_MTG_Set[[#This Row],[Released On]]+tbl_MTG_Set[[#This Row],[Buy Window Month End]]*365.25/12</f>
        <v/>
      </c>
      <c r="N983" s="28">
        <f>AND(NOW()&gt;=tbl_MTG_Set[[#This Row],[Buy Window Start]], NOW()&lt;=tbl_MTG_Set[[#This Row],[Buy Window End]])</f>
        <v/>
      </c>
      <c r="O983" s="19">
        <f>_xlfn.xlookup(tbl_MTG_Set[[#This Row],[Type Name]], tbl_MTG_Set_Type[Set Type], tbl_MTG_Set_Type[Heavy Printing Window Month Start], "(Set Type not found)", 0, 1)</f>
        <v/>
      </c>
      <c r="P983" s="28">
        <f>tbl_MTG_Set[[#This Row],[Released On]]+tbl_MTG_Set[[#This Row],[Heavy Printing Window Month Start]]*365.25/12</f>
        <v/>
      </c>
      <c r="Q983" s="19">
        <f>_xlfn.xlookup(tbl_MTG_Set[[#This Row],[Type Name]], tbl_MTG_Set_Type[Set Type], tbl_MTG_Set_Type[Heavy Printing Window Month End], "(Set Type not found)", 0, 1)</f>
        <v/>
      </c>
      <c r="R983" s="28">
        <f>tbl_MTG_Set[[#This Row],[Released On]]+tbl_MTG_Set[[#This Row],[Heavy Printing Window Month End]]*365.25/12</f>
        <v/>
      </c>
      <c r="S983" s="28">
        <f>AND(NOW()&gt;=tbl_MTG_Set[[#This Row],[Heavy Printing Window Start]], NOW()&lt;=tbl_MTG_Set[[#This Row],[Heavy Printing Window End]])</f>
        <v/>
      </c>
      <c r="T983" s="19">
        <f>_xlfn.xlookup(tbl_MTG_Set[[#This Row],[Type Name]], tbl_MTG_Set_Type[Set Type], tbl_MTG_Set_Type[Sell Window Month Start], "(Set Type not found)", 0, 1)</f>
        <v/>
      </c>
      <c r="U983" s="28">
        <f>tbl_MTG_Set[[#This Row],[Released On]]+tbl_MTG_Set[[#This Row],[Sell Window Month Start]]*365.25/12</f>
        <v/>
      </c>
      <c r="V983" s="19">
        <f>_xlfn.xlookup(tbl_MTG_Set[[#This Row],[Type Name]], tbl_MTG_Set_Type[Set Type], tbl_MTG_Set_Type[Sell Window Month End], "(Set Type not found)", 0, 1)</f>
        <v/>
      </c>
      <c r="W983" s="28">
        <f>tbl_MTG_Set[[#This Row],[Released On]]+tbl_MTG_Set[[#This Row],[Sell Window Month End]]*365.25/12</f>
        <v/>
      </c>
      <c r="X983" s="28">
        <f>AND(NOW()&gt;=tbl_MTG_Set[[#This Row],[Sell Window Start]], NOW()&lt;=tbl_MTG_Set[[#This Row],[Sell Window End]])</f>
        <v/>
      </c>
      <c r="AG983" s="23" t="n"/>
      <c r="AH983" s="23" t="n"/>
      <c r="AJ983" s="23">
        <f t="array" ref="AJ983:AJ983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983" s="23">
        <f t="array" ref="AK983:AK983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983" s="24">
        <f>_xlfn.xlookup(tbl_MTG_Set[[#This Row],[Play Booster Box Product Id]], tbl_Product[Product Id], tbl_Product[Pack Size])</f>
        <v/>
      </c>
      <c r="AM983" s="23">
        <f>(tbl_MTG_Set[[#This Row],[Play Booster Box Cost]]+v_Item_Shipping_Cost_In)/tbl_MTG_Set[[#This Row],[Play Booster Box Size]]</f>
        <v/>
      </c>
      <c r="AN983" s="23" t="n"/>
      <c r="AO983" s="23" t="n"/>
      <c r="AP983" s="23" t="n"/>
      <c r="AQ983" s="23" t="n"/>
      <c r="AT983" s="23">
        <f>tbl_MTG_Set[[#This Row],[Play Booster Sell Price CardMarket]]*tbl_MTG_Set[[#This Row],[Play Booster Expected Market Value]]/tbl_MTG_Set[[#This Row],[Play Boost Sealed Market Value]]</f>
        <v/>
      </c>
    </row>
    <row r="984" ht="15" customHeight="1" s="20">
      <c r="A984" s="19" t="n">
        <v>739</v>
      </c>
      <c r="B984" s="19" t="inlineStr">
        <is>
          <t>Wizards Play Network 2011 PW11</t>
        </is>
      </c>
      <c r="C984" s="19" t="n">
        <v>3</v>
      </c>
      <c r="D984" s="28" t="n">
        <v>40544</v>
      </c>
      <c r="F984" s="19" t="inlineStr">
        <is>
          <t>en es fr de it pt ja ko ru 汉语 漢語</t>
        </is>
      </c>
      <c r="G984" s="19" t="n">
        <v>1424</v>
      </c>
      <c r="H984" s="19">
        <f>MONTH(NOW())+12*YEAR(NOW())-MONTH(tbl_MTG_Set[[#This Row],[Released On]])-12*YEAR(tbl_MTG_Set[[#This Row],[Released On]])</f>
        <v/>
      </c>
      <c r="I984" s="19">
        <f>_xlfn.xlookup(tbl_MTG_Set[[#This Row],[Type Name]], tbl_MTG_Set_Type[Set Type], tbl_MTG_Set_Type[Index], "(Set Type not found)")</f>
        <v/>
      </c>
      <c r="J984" s="19">
        <f>_xlfn.xlookup(tbl_MTG_Set[[#This Row],[Type Name]], tbl_MTG_Set_Type[Set Type], tbl_MTG_Set_Type[Buy Window Month Start], "(Set Type not found)")</f>
        <v/>
      </c>
      <c r="K984" s="28">
        <f>tbl_MTG_Set[[#This Row],[Released On]]+tbl_MTG_Set[[#This Row],[Buy Window Month Start]]*365.25/12</f>
        <v/>
      </c>
      <c r="L984" s="19">
        <f>_xlfn.xlookup(tbl_MTG_Set[[#This Row],[Type Name]], tbl_MTG_Set_Type[Set Type], tbl_MTG_Set_Type[Buy Window Month End], "(Set Type not found)", 0, 1)</f>
        <v/>
      </c>
      <c r="M984" s="28">
        <f>tbl_MTG_Set[[#This Row],[Released On]]+tbl_MTG_Set[[#This Row],[Buy Window Month End]]*365.25/12</f>
        <v/>
      </c>
      <c r="N984" s="28">
        <f>AND(NOW()&gt;=tbl_MTG_Set[[#This Row],[Buy Window Start]], NOW()&lt;=tbl_MTG_Set[[#This Row],[Buy Window End]])</f>
        <v/>
      </c>
      <c r="O984" s="19">
        <f>_xlfn.xlookup(tbl_MTG_Set[[#This Row],[Type Name]], tbl_MTG_Set_Type[Set Type], tbl_MTG_Set_Type[Heavy Printing Window Month Start], "(Set Type not found)", 0, 1)</f>
        <v/>
      </c>
      <c r="P984" s="28">
        <f>tbl_MTG_Set[[#This Row],[Released On]]+tbl_MTG_Set[[#This Row],[Heavy Printing Window Month Start]]*365.25/12</f>
        <v/>
      </c>
      <c r="Q984" s="19">
        <f>_xlfn.xlookup(tbl_MTG_Set[[#This Row],[Type Name]], tbl_MTG_Set_Type[Set Type], tbl_MTG_Set_Type[Heavy Printing Window Month End], "(Set Type not found)", 0, 1)</f>
        <v/>
      </c>
      <c r="R984" s="28">
        <f>tbl_MTG_Set[[#This Row],[Released On]]+tbl_MTG_Set[[#This Row],[Heavy Printing Window Month End]]*365.25/12</f>
        <v/>
      </c>
      <c r="S984" s="28">
        <f>AND(NOW()&gt;=tbl_MTG_Set[[#This Row],[Heavy Printing Window Start]], NOW()&lt;=tbl_MTG_Set[[#This Row],[Heavy Printing Window End]])</f>
        <v/>
      </c>
      <c r="T984" s="19">
        <f>_xlfn.xlookup(tbl_MTG_Set[[#This Row],[Type Name]], tbl_MTG_Set_Type[Set Type], tbl_MTG_Set_Type[Sell Window Month Start], "(Set Type not found)", 0, 1)</f>
        <v/>
      </c>
      <c r="U984" s="28">
        <f>tbl_MTG_Set[[#This Row],[Released On]]+tbl_MTG_Set[[#This Row],[Sell Window Month Start]]*365.25/12</f>
        <v/>
      </c>
      <c r="V984" s="19">
        <f>_xlfn.xlookup(tbl_MTG_Set[[#This Row],[Type Name]], tbl_MTG_Set_Type[Set Type], tbl_MTG_Set_Type[Sell Window Month End], "(Set Type not found)", 0, 1)</f>
        <v/>
      </c>
      <c r="W984" s="28">
        <f>tbl_MTG_Set[[#This Row],[Released On]]+tbl_MTG_Set[[#This Row],[Sell Window Month End]]*365.25/12</f>
        <v/>
      </c>
      <c r="X984" s="28">
        <f>AND(NOW()&gt;=tbl_MTG_Set[[#This Row],[Sell Window Start]], NOW()&lt;=tbl_MTG_Set[[#This Row],[Sell Window End]])</f>
        <v/>
      </c>
      <c r="AG984" s="23" t="n"/>
      <c r="AH984" s="23" t="n"/>
      <c r="AJ984" s="23">
        <f t="array" ref="AJ984:AJ984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984" s="23">
        <f t="array" ref="AK984:AK984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984" s="24">
        <f>_xlfn.xlookup(tbl_MTG_Set[[#This Row],[Play Booster Box Product Id]], tbl_Product[Product Id], tbl_Product[Pack Size])</f>
        <v/>
      </c>
      <c r="AM984" s="23">
        <f>(tbl_MTG_Set[[#This Row],[Play Booster Box Cost]]+v_Item_Shipping_Cost_In)/tbl_MTG_Set[[#This Row],[Play Booster Box Size]]</f>
        <v/>
      </c>
      <c r="AN984" s="23" t="n"/>
      <c r="AO984" s="23" t="n"/>
      <c r="AP984" s="23" t="n"/>
      <c r="AQ984" s="23" t="n"/>
      <c r="AT984" s="23">
        <f>tbl_MTG_Set[[#This Row],[Play Booster Sell Price CardMarket]]*tbl_MTG_Set[[#This Row],[Play Booster Expected Market Value]]/tbl_MTG_Set[[#This Row],[Play Boost Sealed Market Value]]</f>
        <v/>
      </c>
    </row>
    <row r="985" ht="15" customHeight="1" s="20">
      <c r="A985" s="19" t="n">
        <v>709</v>
      </c>
      <c r="B985" s="19" t="inlineStr">
        <is>
          <t>Wizards Play Network 2012 PW12</t>
        </is>
      </c>
      <c r="C985" s="19" t="n">
        <v>3</v>
      </c>
      <c r="D985" s="28" t="n">
        <v>40909</v>
      </c>
      <c r="F985" s="19" t="inlineStr">
        <is>
          <t>en es fr de it pt ja ko ru 汉语 漢語</t>
        </is>
      </c>
      <c r="G985" s="19" t="n">
        <v>1364</v>
      </c>
      <c r="H985" s="19">
        <f>MONTH(NOW())+12*YEAR(NOW())-MONTH(tbl_MTG_Set[[#This Row],[Released On]])-12*YEAR(tbl_MTG_Set[[#This Row],[Released On]])</f>
        <v/>
      </c>
      <c r="I985" s="19">
        <f>_xlfn.xlookup(tbl_MTG_Set[[#This Row],[Type Name]], tbl_MTG_Set_Type[Set Type], tbl_MTG_Set_Type[Index], "(Set Type not found)")</f>
        <v/>
      </c>
      <c r="J985" s="19">
        <f>_xlfn.xlookup(tbl_MTG_Set[[#This Row],[Type Name]], tbl_MTG_Set_Type[Set Type], tbl_MTG_Set_Type[Buy Window Month Start], "(Set Type not found)")</f>
        <v/>
      </c>
      <c r="K985" s="28">
        <f>tbl_MTG_Set[[#This Row],[Released On]]+tbl_MTG_Set[[#This Row],[Buy Window Month Start]]*365.25/12</f>
        <v/>
      </c>
      <c r="L985" s="19">
        <f>_xlfn.xlookup(tbl_MTG_Set[[#This Row],[Type Name]], tbl_MTG_Set_Type[Set Type], tbl_MTG_Set_Type[Buy Window Month End], "(Set Type not found)", 0, 1)</f>
        <v/>
      </c>
      <c r="M985" s="28">
        <f>tbl_MTG_Set[[#This Row],[Released On]]+tbl_MTG_Set[[#This Row],[Buy Window Month End]]*365.25/12</f>
        <v/>
      </c>
      <c r="N985" s="28">
        <f>AND(NOW()&gt;=tbl_MTG_Set[[#This Row],[Buy Window Start]], NOW()&lt;=tbl_MTG_Set[[#This Row],[Buy Window End]])</f>
        <v/>
      </c>
      <c r="O985" s="19">
        <f>_xlfn.xlookup(tbl_MTG_Set[[#This Row],[Type Name]], tbl_MTG_Set_Type[Set Type], tbl_MTG_Set_Type[Heavy Printing Window Month Start], "(Set Type not found)", 0, 1)</f>
        <v/>
      </c>
      <c r="P985" s="28">
        <f>tbl_MTG_Set[[#This Row],[Released On]]+tbl_MTG_Set[[#This Row],[Heavy Printing Window Month Start]]*365.25/12</f>
        <v/>
      </c>
      <c r="Q985" s="19">
        <f>_xlfn.xlookup(tbl_MTG_Set[[#This Row],[Type Name]], tbl_MTG_Set_Type[Set Type], tbl_MTG_Set_Type[Heavy Printing Window Month End], "(Set Type not found)", 0, 1)</f>
        <v/>
      </c>
      <c r="R985" s="28">
        <f>tbl_MTG_Set[[#This Row],[Released On]]+tbl_MTG_Set[[#This Row],[Heavy Printing Window Month End]]*365.25/12</f>
        <v/>
      </c>
      <c r="S985" s="28">
        <f>AND(NOW()&gt;=tbl_MTG_Set[[#This Row],[Heavy Printing Window Start]], NOW()&lt;=tbl_MTG_Set[[#This Row],[Heavy Printing Window End]])</f>
        <v/>
      </c>
      <c r="T985" s="19">
        <f>_xlfn.xlookup(tbl_MTG_Set[[#This Row],[Type Name]], tbl_MTG_Set_Type[Set Type], tbl_MTG_Set_Type[Sell Window Month Start], "(Set Type not found)", 0, 1)</f>
        <v/>
      </c>
      <c r="U985" s="28">
        <f>tbl_MTG_Set[[#This Row],[Released On]]+tbl_MTG_Set[[#This Row],[Sell Window Month Start]]*365.25/12</f>
        <v/>
      </c>
      <c r="V985" s="19">
        <f>_xlfn.xlookup(tbl_MTG_Set[[#This Row],[Type Name]], tbl_MTG_Set_Type[Set Type], tbl_MTG_Set_Type[Sell Window Month End], "(Set Type not found)", 0, 1)</f>
        <v/>
      </c>
      <c r="W985" s="28">
        <f>tbl_MTG_Set[[#This Row],[Released On]]+tbl_MTG_Set[[#This Row],[Sell Window Month End]]*365.25/12</f>
        <v/>
      </c>
      <c r="X985" s="28">
        <f>AND(NOW()&gt;=tbl_MTG_Set[[#This Row],[Sell Window Start]], NOW()&lt;=tbl_MTG_Set[[#This Row],[Sell Window End]])</f>
        <v/>
      </c>
      <c r="AG985" s="23" t="n"/>
      <c r="AH985" s="23" t="n"/>
      <c r="AJ985" s="23">
        <f t="array" ref="AJ985:AJ985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985" s="23">
        <f t="array" ref="AK985:AK985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985" s="24">
        <f>_xlfn.xlookup(tbl_MTG_Set[[#This Row],[Play Booster Box Product Id]], tbl_Product[Product Id], tbl_Product[Pack Size])</f>
        <v/>
      </c>
      <c r="AM985" s="23">
        <f>(tbl_MTG_Set[[#This Row],[Play Booster Box Cost]]+v_Item_Shipping_Cost_In)/tbl_MTG_Set[[#This Row],[Play Booster Box Size]]</f>
        <v/>
      </c>
      <c r="AN985" s="23" t="n"/>
      <c r="AO985" s="23" t="n"/>
      <c r="AP985" s="23" t="n"/>
      <c r="AQ985" s="23" t="n"/>
      <c r="AT985" s="23">
        <f>tbl_MTG_Set[[#This Row],[Play Booster Sell Price CardMarket]]*tbl_MTG_Set[[#This Row],[Play Booster Expected Market Value]]/tbl_MTG_Set[[#This Row],[Play Boost Sealed Market Value]]</f>
        <v/>
      </c>
    </row>
    <row r="986" ht="15" customHeight="1" s="20">
      <c r="A986" s="19" t="n">
        <v>333</v>
      </c>
      <c r="B986" s="19" t="inlineStr">
        <is>
          <t>Wizards Play Network 2021 PW21</t>
        </is>
      </c>
      <c r="C986" s="19" t="n">
        <v>6</v>
      </c>
      <c r="D986" s="28" t="n">
        <v>44365</v>
      </c>
      <c r="F986" s="19" t="inlineStr">
        <is>
          <t>en es fr de it pt ja ko ru 汉语 漢語</t>
        </is>
      </c>
      <c r="G986" s="19" t="n">
        <v>612</v>
      </c>
      <c r="H986" s="19">
        <f>MONTH(NOW())+12*YEAR(NOW())-MONTH(tbl_MTG_Set[[#This Row],[Released On]])-12*YEAR(tbl_MTG_Set[[#This Row],[Released On]])</f>
        <v/>
      </c>
      <c r="I986" s="19">
        <f>_xlfn.xlookup(tbl_MTG_Set[[#This Row],[Type Name]], tbl_MTG_Set_Type[Set Type], tbl_MTG_Set_Type[Index], "(Set Type not found)")</f>
        <v/>
      </c>
      <c r="J986" s="19">
        <f>_xlfn.xlookup(tbl_MTG_Set[[#This Row],[Type Name]], tbl_MTG_Set_Type[Set Type], tbl_MTG_Set_Type[Buy Window Month Start], "(Set Type not found)")</f>
        <v/>
      </c>
      <c r="K986" s="28">
        <f>tbl_MTG_Set[[#This Row],[Released On]]+tbl_MTG_Set[[#This Row],[Buy Window Month Start]]*365.25/12</f>
        <v/>
      </c>
      <c r="L986" s="19">
        <f>_xlfn.xlookup(tbl_MTG_Set[[#This Row],[Type Name]], tbl_MTG_Set_Type[Set Type], tbl_MTG_Set_Type[Buy Window Month End], "(Set Type not found)", 0, 1)</f>
        <v/>
      </c>
      <c r="M986" s="28">
        <f>tbl_MTG_Set[[#This Row],[Released On]]+tbl_MTG_Set[[#This Row],[Buy Window Month End]]*365.25/12</f>
        <v/>
      </c>
      <c r="N986" s="28">
        <f>AND(NOW()&gt;=tbl_MTG_Set[[#This Row],[Buy Window Start]], NOW()&lt;=tbl_MTG_Set[[#This Row],[Buy Window End]])</f>
        <v/>
      </c>
      <c r="O986" s="19">
        <f>_xlfn.xlookup(tbl_MTG_Set[[#This Row],[Type Name]], tbl_MTG_Set_Type[Set Type], tbl_MTG_Set_Type[Heavy Printing Window Month Start], "(Set Type not found)", 0, 1)</f>
        <v/>
      </c>
      <c r="P986" s="28">
        <f>tbl_MTG_Set[[#This Row],[Released On]]+tbl_MTG_Set[[#This Row],[Heavy Printing Window Month Start]]*365.25/12</f>
        <v/>
      </c>
      <c r="Q986" s="19">
        <f>_xlfn.xlookup(tbl_MTG_Set[[#This Row],[Type Name]], tbl_MTG_Set_Type[Set Type], tbl_MTG_Set_Type[Heavy Printing Window Month End], "(Set Type not found)", 0, 1)</f>
        <v/>
      </c>
      <c r="R986" s="28">
        <f>tbl_MTG_Set[[#This Row],[Released On]]+tbl_MTG_Set[[#This Row],[Heavy Printing Window Month End]]*365.25/12</f>
        <v/>
      </c>
      <c r="S986" s="28">
        <f>AND(NOW()&gt;=tbl_MTG_Set[[#This Row],[Heavy Printing Window Start]], NOW()&lt;=tbl_MTG_Set[[#This Row],[Heavy Printing Window End]])</f>
        <v/>
      </c>
      <c r="T986" s="19">
        <f>_xlfn.xlookup(tbl_MTG_Set[[#This Row],[Type Name]], tbl_MTG_Set_Type[Set Type], tbl_MTG_Set_Type[Sell Window Month Start], "(Set Type not found)", 0, 1)</f>
        <v/>
      </c>
      <c r="U986" s="28">
        <f>tbl_MTG_Set[[#This Row],[Released On]]+tbl_MTG_Set[[#This Row],[Sell Window Month Start]]*365.25/12</f>
        <v/>
      </c>
      <c r="V986" s="19">
        <f>_xlfn.xlookup(tbl_MTG_Set[[#This Row],[Type Name]], tbl_MTG_Set_Type[Set Type], tbl_MTG_Set_Type[Sell Window Month End], "(Set Type not found)", 0, 1)</f>
        <v/>
      </c>
      <c r="W986" s="28">
        <f>tbl_MTG_Set[[#This Row],[Released On]]+tbl_MTG_Set[[#This Row],[Sell Window Month End]]*365.25/12</f>
        <v/>
      </c>
      <c r="X986" s="28">
        <f>AND(NOW()&gt;=tbl_MTG_Set[[#This Row],[Sell Window Start]], NOW()&lt;=tbl_MTG_Set[[#This Row],[Sell Window End]])</f>
        <v/>
      </c>
      <c r="AG986" s="23" t="n"/>
      <c r="AH986" s="23" t="n"/>
      <c r="AJ986" s="23">
        <f t="array" ref="AJ986:AJ986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986" s="23">
        <f t="array" ref="AK986:AK986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986" s="24">
        <f>_xlfn.xlookup(tbl_MTG_Set[[#This Row],[Play Booster Box Product Id]], tbl_Product[Product Id], tbl_Product[Pack Size])</f>
        <v/>
      </c>
      <c r="AM986" s="23">
        <f>(tbl_MTG_Set[[#This Row],[Play Booster Box Cost]]+v_Item_Shipping_Cost_In)/tbl_MTG_Set[[#This Row],[Play Booster Box Size]]</f>
        <v/>
      </c>
      <c r="AN986" s="23" t="n"/>
      <c r="AO986" s="23" t="n"/>
      <c r="AP986" s="23" t="n"/>
      <c r="AQ986" s="23" t="n"/>
      <c r="AT986" s="23">
        <f>tbl_MTG_Set[[#This Row],[Play Booster Sell Price CardMarket]]*tbl_MTG_Set[[#This Row],[Play Booster Expected Market Value]]/tbl_MTG_Set[[#This Row],[Play Boost Sealed Market Value]]</f>
        <v/>
      </c>
    </row>
    <row r="987" ht="15" customHeight="1" s="20">
      <c r="A987" s="19" t="n">
        <v>285</v>
      </c>
      <c r="B987" s="19" t="inlineStr">
        <is>
          <t>Wizards Play Network 2022 PW22</t>
        </is>
      </c>
      <c r="C987" s="19" t="n">
        <v>6</v>
      </c>
      <c r="D987" s="28" t="n">
        <v>44625</v>
      </c>
      <c r="F987" s="19" t="inlineStr">
        <is>
          <t>en es fr de it pt ja ko ru 汉语 漢語</t>
        </is>
      </c>
      <c r="G987" s="19" t="n">
        <v>516</v>
      </c>
      <c r="H987" s="19">
        <f>MONTH(NOW())+12*YEAR(NOW())-MONTH(tbl_MTG_Set[[#This Row],[Released On]])-12*YEAR(tbl_MTG_Set[[#This Row],[Released On]])</f>
        <v/>
      </c>
      <c r="I987" s="19">
        <f>_xlfn.xlookup(tbl_MTG_Set[[#This Row],[Type Name]], tbl_MTG_Set_Type[Set Type], tbl_MTG_Set_Type[Index], "(Set Type not found)")</f>
        <v/>
      </c>
      <c r="J987" s="19">
        <f>_xlfn.xlookup(tbl_MTG_Set[[#This Row],[Type Name]], tbl_MTG_Set_Type[Set Type], tbl_MTG_Set_Type[Buy Window Month Start], "(Set Type not found)")</f>
        <v/>
      </c>
      <c r="K987" s="28">
        <f>tbl_MTG_Set[[#This Row],[Released On]]+tbl_MTG_Set[[#This Row],[Buy Window Month Start]]*365.25/12</f>
        <v/>
      </c>
      <c r="L987" s="19">
        <f>_xlfn.xlookup(tbl_MTG_Set[[#This Row],[Type Name]], tbl_MTG_Set_Type[Set Type], tbl_MTG_Set_Type[Buy Window Month End], "(Set Type not found)", 0, 1)</f>
        <v/>
      </c>
      <c r="M987" s="28">
        <f>tbl_MTG_Set[[#This Row],[Released On]]+tbl_MTG_Set[[#This Row],[Buy Window Month End]]*365.25/12</f>
        <v/>
      </c>
      <c r="N987" s="28">
        <f>AND(NOW()&gt;=tbl_MTG_Set[[#This Row],[Buy Window Start]], NOW()&lt;=tbl_MTG_Set[[#This Row],[Buy Window End]])</f>
        <v/>
      </c>
      <c r="O987" s="19">
        <f>_xlfn.xlookup(tbl_MTG_Set[[#This Row],[Type Name]], tbl_MTG_Set_Type[Set Type], tbl_MTG_Set_Type[Heavy Printing Window Month Start], "(Set Type not found)", 0, 1)</f>
        <v/>
      </c>
      <c r="P987" s="28">
        <f>tbl_MTG_Set[[#This Row],[Released On]]+tbl_MTG_Set[[#This Row],[Heavy Printing Window Month Start]]*365.25/12</f>
        <v/>
      </c>
      <c r="Q987" s="19">
        <f>_xlfn.xlookup(tbl_MTG_Set[[#This Row],[Type Name]], tbl_MTG_Set_Type[Set Type], tbl_MTG_Set_Type[Heavy Printing Window Month End], "(Set Type not found)", 0, 1)</f>
        <v/>
      </c>
      <c r="R987" s="28">
        <f>tbl_MTG_Set[[#This Row],[Released On]]+tbl_MTG_Set[[#This Row],[Heavy Printing Window Month End]]*365.25/12</f>
        <v/>
      </c>
      <c r="S987" s="28">
        <f>AND(NOW()&gt;=tbl_MTG_Set[[#This Row],[Heavy Printing Window Start]], NOW()&lt;=tbl_MTG_Set[[#This Row],[Heavy Printing Window End]])</f>
        <v/>
      </c>
      <c r="T987" s="19">
        <f>_xlfn.xlookup(tbl_MTG_Set[[#This Row],[Type Name]], tbl_MTG_Set_Type[Set Type], tbl_MTG_Set_Type[Sell Window Month Start], "(Set Type not found)", 0, 1)</f>
        <v/>
      </c>
      <c r="U987" s="28">
        <f>tbl_MTG_Set[[#This Row],[Released On]]+tbl_MTG_Set[[#This Row],[Sell Window Month Start]]*365.25/12</f>
        <v/>
      </c>
      <c r="V987" s="19">
        <f>_xlfn.xlookup(tbl_MTG_Set[[#This Row],[Type Name]], tbl_MTG_Set_Type[Set Type], tbl_MTG_Set_Type[Sell Window Month End], "(Set Type not found)", 0, 1)</f>
        <v/>
      </c>
      <c r="W987" s="28">
        <f>tbl_MTG_Set[[#This Row],[Released On]]+tbl_MTG_Set[[#This Row],[Sell Window Month End]]*365.25/12</f>
        <v/>
      </c>
      <c r="X987" s="28">
        <f>AND(NOW()&gt;=tbl_MTG_Set[[#This Row],[Sell Window Start]], NOW()&lt;=tbl_MTG_Set[[#This Row],[Sell Window End]])</f>
        <v/>
      </c>
      <c r="AG987" s="23" t="n"/>
      <c r="AH987" s="23" t="n"/>
      <c r="AJ987" s="23">
        <f t="array" ref="AJ987:AJ987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987" s="23">
        <f t="array" ref="AK987:AK987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987" s="24">
        <f>_xlfn.xlookup(tbl_MTG_Set[[#This Row],[Play Booster Box Product Id]], tbl_Product[Product Id], tbl_Product[Pack Size])</f>
        <v/>
      </c>
      <c r="AM987" s="23">
        <f>(tbl_MTG_Set[[#This Row],[Play Booster Box Cost]]+v_Item_Shipping_Cost_In)/tbl_MTG_Set[[#This Row],[Play Booster Box Size]]</f>
        <v/>
      </c>
      <c r="AN987" s="23" t="n"/>
      <c r="AO987" s="23" t="n"/>
      <c r="AP987" s="23" t="n"/>
      <c r="AQ987" s="23" t="n"/>
      <c r="AT987" s="23">
        <f>tbl_MTG_Set[[#This Row],[Play Booster Sell Price CardMarket]]*tbl_MTG_Set[[#This Row],[Play Booster Expected Market Value]]/tbl_MTG_Set[[#This Row],[Play Boost Sealed Market Value]]</f>
        <v/>
      </c>
    </row>
    <row r="988" ht="15" customHeight="1" s="20">
      <c r="A988" s="19" t="n">
        <v>211</v>
      </c>
      <c r="B988" s="19" t="inlineStr">
        <is>
          <t>Wizards Play Network 2023 PW23</t>
        </is>
      </c>
      <c r="C988" s="19" t="n">
        <v>11</v>
      </c>
      <c r="D988" s="28" t="n">
        <v>44927</v>
      </c>
      <c r="F988" s="19" t="inlineStr">
        <is>
          <t>en es fr de it pt ja ko ru 汉语 漢語</t>
        </is>
      </c>
      <c r="G988" s="19" t="n">
        <v>368</v>
      </c>
      <c r="H988" s="19">
        <f>MONTH(NOW())+12*YEAR(NOW())-MONTH(tbl_MTG_Set[[#This Row],[Released On]])-12*YEAR(tbl_MTG_Set[[#This Row],[Released On]])</f>
        <v/>
      </c>
      <c r="I988" s="19">
        <f>_xlfn.xlookup(tbl_MTG_Set[[#This Row],[Type Name]], tbl_MTG_Set_Type[Set Type], tbl_MTG_Set_Type[Index], "(Set Type not found)")</f>
        <v/>
      </c>
      <c r="J988" s="19">
        <f>_xlfn.xlookup(tbl_MTG_Set[[#This Row],[Type Name]], tbl_MTG_Set_Type[Set Type], tbl_MTG_Set_Type[Buy Window Month Start], "(Set Type not found)")</f>
        <v/>
      </c>
      <c r="K988" s="28">
        <f>tbl_MTG_Set[[#This Row],[Released On]]+tbl_MTG_Set[[#This Row],[Buy Window Month Start]]*365.25/12</f>
        <v/>
      </c>
      <c r="L988" s="19">
        <f>_xlfn.xlookup(tbl_MTG_Set[[#This Row],[Type Name]], tbl_MTG_Set_Type[Set Type], tbl_MTG_Set_Type[Buy Window Month End], "(Set Type not found)", 0, 1)</f>
        <v/>
      </c>
      <c r="M988" s="28">
        <f>tbl_MTG_Set[[#This Row],[Released On]]+tbl_MTG_Set[[#This Row],[Buy Window Month End]]*365.25/12</f>
        <v/>
      </c>
      <c r="N988" s="28">
        <f>AND(NOW()&gt;=tbl_MTG_Set[[#This Row],[Buy Window Start]], NOW()&lt;=tbl_MTG_Set[[#This Row],[Buy Window End]])</f>
        <v/>
      </c>
      <c r="O988" s="19">
        <f>_xlfn.xlookup(tbl_MTG_Set[[#This Row],[Type Name]], tbl_MTG_Set_Type[Set Type], tbl_MTG_Set_Type[Heavy Printing Window Month Start], "(Set Type not found)", 0, 1)</f>
        <v/>
      </c>
      <c r="P988" s="28">
        <f>tbl_MTG_Set[[#This Row],[Released On]]+tbl_MTG_Set[[#This Row],[Heavy Printing Window Month Start]]*365.25/12</f>
        <v/>
      </c>
      <c r="Q988" s="19">
        <f>_xlfn.xlookup(tbl_MTG_Set[[#This Row],[Type Name]], tbl_MTG_Set_Type[Set Type], tbl_MTG_Set_Type[Heavy Printing Window Month End], "(Set Type not found)", 0, 1)</f>
        <v/>
      </c>
      <c r="R988" s="28">
        <f>tbl_MTG_Set[[#This Row],[Released On]]+tbl_MTG_Set[[#This Row],[Heavy Printing Window Month End]]*365.25/12</f>
        <v/>
      </c>
      <c r="S988" s="28">
        <f>AND(NOW()&gt;=tbl_MTG_Set[[#This Row],[Heavy Printing Window Start]], NOW()&lt;=tbl_MTG_Set[[#This Row],[Heavy Printing Window End]])</f>
        <v/>
      </c>
      <c r="T988" s="19">
        <f>_xlfn.xlookup(tbl_MTG_Set[[#This Row],[Type Name]], tbl_MTG_Set_Type[Set Type], tbl_MTG_Set_Type[Sell Window Month Start], "(Set Type not found)", 0, 1)</f>
        <v/>
      </c>
      <c r="U988" s="28">
        <f>tbl_MTG_Set[[#This Row],[Released On]]+tbl_MTG_Set[[#This Row],[Sell Window Month Start]]*365.25/12</f>
        <v/>
      </c>
      <c r="V988" s="19">
        <f>_xlfn.xlookup(tbl_MTG_Set[[#This Row],[Type Name]], tbl_MTG_Set_Type[Set Type], tbl_MTG_Set_Type[Sell Window Month End], "(Set Type not found)", 0, 1)</f>
        <v/>
      </c>
      <c r="W988" s="28">
        <f>tbl_MTG_Set[[#This Row],[Released On]]+tbl_MTG_Set[[#This Row],[Sell Window Month End]]*365.25/12</f>
        <v/>
      </c>
      <c r="X988" s="28">
        <f>AND(NOW()&gt;=tbl_MTG_Set[[#This Row],[Sell Window Start]], NOW()&lt;=tbl_MTG_Set[[#This Row],[Sell Window End]])</f>
        <v/>
      </c>
      <c r="AG988" s="23" t="n"/>
      <c r="AH988" s="23" t="n"/>
      <c r="AJ988" s="23">
        <f t="array" ref="AJ988:AJ988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988" s="23">
        <f t="array" ref="AK988:AK988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988" s="24">
        <f>_xlfn.xlookup(tbl_MTG_Set[[#This Row],[Play Booster Box Product Id]], tbl_Product[Product Id], tbl_Product[Pack Size])</f>
        <v/>
      </c>
      <c r="AM988" s="23">
        <f>(tbl_MTG_Set[[#This Row],[Play Booster Box Cost]]+v_Item_Shipping_Cost_In)/tbl_MTG_Set[[#This Row],[Play Booster Box Size]]</f>
        <v/>
      </c>
      <c r="AN988" s="23" t="n"/>
      <c r="AO988" s="23" t="n"/>
      <c r="AP988" s="23" t="n"/>
      <c r="AQ988" s="23" t="n"/>
      <c r="AT988" s="23">
        <f>tbl_MTG_Set[[#This Row],[Play Booster Sell Price CardMarket]]*tbl_MTG_Set[[#This Row],[Play Booster Expected Market Value]]/tbl_MTG_Set[[#This Row],[Play Boost Sealed Market Value]]</f>
        <v/>
      </c>
    </row>
    <row r="989" ht="15" customHeight="1" s="20">
      <c r="A989" s="19" t="n">
        <v>139</v>
      </c>
      <c r="B989" s="19" t="inlineStr">
        <is>
          <t>Wizards Play Network 2024 PW24</t>
        </is>
      </c>
      <c r="C989" s="19" t="n">
        <v>18</v>
      </c>
      <c r="D989" s="28" t="n">
        <v>45292</v>
      </c>
      <c r="F989" s="19" t="inlineStr">
        <is>
          <t>en es fr de it pt ja ko ru 汉语 漢語</t>
        </is>
      </c>
      <c r="G989" s="19" t="n">
        <v>224</v>
      </c>
      <c r="H989" s="19">
        <f>MONTH(NOW())+12*YEAR(NOW())-MONTH(tbl_MTG_Set[[#This Row],[Released On]])-12*YEAR(tbl_MTG_Set[[#This Row],[Released On]])</f>
        <v/>
      </c>
      <c r="I989" s="19">
        <f>_xlfn.xlookup(tbl_MTG_Set[[#This Row],[Type Name]], tbl_MTG_Set_Type[Set Type], tbl_MTG_Set_Type[Index], "(Set Type not found)")</f>
        <v/>
      </c>
      <c r="J989" s="19">
        <f>_xlfn.xlookup(tbl_MTG_Set[[#This Row],[Type Name]], tbl_MTG_Set_Type[Set Type], tbl_MTG_Set_Type[Buy Window Month Start], "(Set Type not found)")</f>
        <v/>
      </c>
      <c r="K989" s="28">
        <f>tbl_MTG_Set[[#This Row],[Released On]]+tbl_MTG_Set[[#This Row],[Buy Window Month Start]]*365.25/12</f>
        <v/>
      </c>
      <c r="L989" s="19">
        <f>_xlfn.xlookup(tbl_MTG_Set[[#This Row],[Type Name]], tbl_MTG_Set_Type[Set Type], tbl_MTG_Set_Type[Buy Window Month End], "(Set Type not found)", 0, 1)</f>
        <v/>
      </c>
      <c r="M989" s="28">
        <f>tbl_MTG_Set[[#This Row],[Released On]]+tbl_MTG_Set[[#This Row],[Buy Window Month End]]*365.25/12</f>
        <v/>
      </c>
      <c r="N989" s="28">
        <f>AND(NOW()&gt;=tbl_MTG_Set[[#This Row],[Buy Window Start]], NOW()&lt;=tbl_MTG_Set[[#This Row],[Buy Window End]])</f>
        <v/>
      </c>
      <c r="O989" s="19">
        <f>_xlfn.xlookup(tbl_MTG_Set[[#This Row],[Type Name]], tbl_MTG_Set_Type[Set Type], tbl_MTG_Set_Type[Heavy Printing Window Month Start], "(Set Type not found)", 0, 1)</f>
        <v/>
      </c>
      <c r="P989" s="28">
        <f>tbl_MTG_Set[[#This Row],[Released On]]+tbl_MTG_Set[[#This Row],[Heavy Printing Window Month Start]]*365.25/12</f>
        <v/>
      </c>
      <c r="Q989" s="19">
        <f>_xlfn.xlookup(tbl_MTG_Set[[#This Row],[Type Name]], tbl_MTG_Set_Type[Set Type], tbl_MTG_Set_Type[Heavy Printing Window Month End], "(Set Type not found)", 0, 1)</f>
        <v/>
      </c>
      <c r="R989" s="28">
        <f>tbl_MTG_Set[[#This Row],[Released On]]+tbl_MTG_Set[[#This Row],[Heavy Printing Window Month End]]*365.25/12</f>
        <v/>
      </c>
      <c r="S989" s="28">
        <f>AND(NOW()&gt;=tbl_MTG_Set[[#This Row],[Heavy Printing Window Start]], NOW()&lt;=tbl_MTG_Set[[#This Row],[Heavy Printing Window End]])</f>
        <v/>
      </c>
      <c r="T989" s="19">
        <f>_xlfn.xlookup(tbl_MTG_Set[[#This Row],[Type Name]], tbl_MTG_Set_Type[Set Type], tbl_MTG_Set_Type[Sell Window Month Start], "(Set Type not found)", 0, 1)</f>
        <v/>
      </c>
      <c r="U989" s="28">
        <f>tbl_MTG_Set[[#This Row],[Released On]]+tbl_MTG_Set[[#This Row],[Sell Window Month Start]]*365.25/12</f>
        <v/>
      </c>
      <c r="V989" s="19">
        <f>_xlfn.xlookup(tbl_MTG_Set[[#This Row],[Type Name]], tbl_MTG_Set_Type[Set Type], tbl_MTG_Set_Type[Sell Window Month End], "(Set Type not found)", 0, 1)</f>
        <v/>
      </c>
      <c r="W989" s="28">
        <f>tbl_MTG_Set[[#This Row],[Released On]]+tbl_MTG_Set[[#This Row],[Sell Window Month End]]*365.25/12</f>
        <v/>
      </c>
      <c r="X989" s="28">
        <f>AND(NOW()&gt;=tbl_MTG_Set[[#This Row],[Sell Window Start]], NOW()&lt;=tbl_MTG_Set[[#This Row],[Sell Window End]])</f>
        <v/>
      </c>
      <c r="AG989" s="23" t="n"/>
      <c r="AH989" s="23" t="n"/>
      <c r="AJ989" s="23">
        <f t="array" ref="AJ989:AJ989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989" s="23">
        <f t="array" ref="AK989:AK989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989" s="24">
        <f>_xlfn.xlookup(tbl_MTG_Set[[#This Row],[Play Booster Box Product Id]], tbl_Product[Product Id], tbl_Product[Pack Size])</f>
        <v/>
      </c>
      <c r="AM989" s="23">
        <f>(tbl_MTG_Set[[#This Row],[Play Booster Box Cost]]+v_Item_Shipping_Cost_In)/tbl_MTG_Set[[#This Row],[Play Booster Box Size]]</f>
        <v/>
      </c>
      <c r="AN989" s="23" t="n"/>
      <c r="AO989" s="23" t="n"/>
      <c r="AP989" s="23" t="n"/>
      <c r="AQ989" s="23" t="n"/>
      <c r="AT989" s="23">
        <f>tbl_MTG_Set[[#This Row],[Play Booster Sell Price CardMarket]]*tbl_MTG_Set[[#This Row],[Play Booster Expected Market Value]]/tbl_MTG_Set[[#This Row],[Play Boost Sealed Market Value]]</f>
        <v/>
      </c>
    </row>
    <row r="990" ht="15" customHeight="1" s="20">
      <c r="A990" s="19" t="n">
        <v>71</v>
      </c>
      <c r="B990" s="19" t="inlineStr">
        <is>
          <t>Wizards Play Network 2025 PW25</t>
        </is>
      </c>
      <c r="C990" s="19" t="n">
        <v>17</v>
      </c>
      <c r="D990" s="28" t="n">
        <v>45658</v>
      </c>
      <c r="F990" s="19" t="inlineStr">
        <is>
          <t>en es fr de it pt ja ko ru 汉语 漢語</t>
        </is>
      </c>
      <c r="G990" s="19" t="n">
        <v>88</v>
      </c>
      <c r="H990" s="19">
        <f>MONTH(NOW())+12*YEAR(NOW())-MONTH(tbl_MTG_Set[[#This Row],[Released On]])-12*YEAR(tbl_MTG_Set[[#This Row],[Released On]])</f>
        <v/>
      </c>
      <c r="I990" s="19">
        <f>_xlfn.xlookup(tbl_MTG_Set[[#This Row],[Type Name]], tbl_MTG_Set_Type[Set Type], tbl_MTG_Set_Type[Index], "(Set Type not found)")</f>
        <v/>
      </c>
      <c r="J990" s="19">
        <f>_xlfn.xlookup(tbl_MTG_Set[[#This Row],[Type Name]], tbl_MTG_Set_Type[Set Type], tbl_MTG_Set_Type[Buy Window Month Start], "(Set Type not found)")</f>
        <v/>
      </c>
      <c r="K990" s="28">
        <f>tbl_MTG_Set[[#This Row],[Released On]]+tbl_MTG_Set[[#This Row],[Buy Window Month Start]]*365.25/12</f>
        <v/>
      </c>
      <c r="L990" s="19">
        <f>_xlfn.xlookup(tbl_MTG_Set[[#This Row],[Type Name]], tbl_MTG_Set_Type[Set Type], tbl_MTG_Set_Type[Buy Window Month End], "(Set Type not found)", 0, 1)</f>
        <v/>
      </c>
      <c r="M990" s="28">
        <f>tbl_MTG_Set[[#This Row],[Released On]]+tbl_MTG_Set[[#This Row],[Buy Window Month End]]*365.25/12</f>
        <v/>
      </c>
      <c r="N990" s="28">
        <f>AND(NOW()&gt;=tbl_MTG_Set[[#This Row],[Buy Window Start]], NOW()&lt;=tbl_MTG_Set[[#This Row],[Buy Window End]])</f>
        <v/>
      </c>
      <c r="O990" s="19">
        <f>_xlfn.xlookup(tbl_MTG_Set[[#This Row],[Type Name]], tbl_MTG_Set_Type[Set Type], tbl_MTG_Set_Type[Heavy Printing Window Month Start], "(Set Type not found)", 0, 1)</f>
        <v/>
      </c>
      <c r="P990" s="28">
        <f>tbl_MTG_Set[[#This Row],[Released On]]+tbl_MTG_Set[[#This Row],[Heavy Printing Window Month Start]]*365.25/12</f>
        <v/>
      </c>
      <c r="Q990" s="19">
        <f>_xlfn.xlookup(tbl_MTG_Set[[#This Row],[Type Name]], tbl_MTG_Set_Type[Set Type], tbl_MTG_Set_Type[Heavy Printing Window Month End], "(Set Type not found)", 0, 1)</f>
        <v/>
      </c>
      <c r="R990" s="28">
        <f>tbl_MTG_Set[[#This Row],[Released On]]+tbl_MTG_Set[[#This Row],[Heavy Printing Window Month End]]*365.25/12</f>
        <v/>
      </c>
      <c r="S990" s="28">
        <f>AND(NOW()&gt;=tbl_MTG_Set[[#This Row],[Heavy Printing Window Start]], NOW()&lt;=tbl_MTG_Set[[#This Row],[Heavy Printing Window End]])</f>
        <v/>
      </c>
      <c r="T990" s="19">
        <f>_xlfn.xlookup(tbl_MTG_Set[[#This Row],[Type Name]], tbl_MTG_Set_Type[Set Type], tbl_MTG_Set_Type[Sell Window Month Start], "(Set Type not found)", 0, 1)</f>
        <v/>
      </c>
      <c r="U990" s="28">
        <f>tbl_MTG_Set[[#This Row],[Released On]]+tbl_MTG_Set[[#This Row],[Sell Window Month Start]]*365.25/12</f>
        <v/>
      </c>
      <c r="V990" s="19">
        <f>_xlfn.xlookup(tbl_MTG_Set[[#This Row],[Type Name]], tbl_MTG_Set_Type[Set Type], tbl_MTG_Set_Type[Sell Window Month End], "(Set Type not found)", 0, 1)</f>
        <v/>
      </c>
      <c r="W990" s="28">
        <f>tbl_MTG_Set[[#This Row],[Released On]]+tbl_MTG_Set[[#This Row],[Sell Window Month End]]*365.25/12</f>
        <v/>
      </c>
      <c r="X990" s="28">
        <f>AND(NOW()&gt;=tbl_MTG_Set[[#This Row],[Sell Window Start]], NOW()&lt;=tbl_MTG_Set[[#This Row],[Sell Window End]])</f>
        <v/>
      </c>
      <c r="AG990" s="23" t="n"/>
      <c r="AH990" s="23" t="n"/>
      <c r="AJ990" s="23">
        <f t="array" ref="AJ990:AJ990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990" s="23">
        <f t="array" ref="AK990:AK990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990" s="24">
        <f>_xlfn.xlookup(tbl_MTG_Set[[#This Row],[Play Booster Box Product Id]], tbl_Product[Product Id], tbl_Product[Pack Size])</f>
        <v/>
      </c>
      <c r="AM990" s="23">
        <f>(tbl_MTG_Set[[#This Row],[Play Booster Box Cost]]+v_Item_Shipping_Cost_In)/tbl_MTG_Set[[#This Row],[Play Booster Box Size]]</f>
        <v/>
      </c>
      <c r="AN990" s="23" t="n"/>
      <c r="AO990" s="23" t="n"/>
      <c r="AP990" s="23" t="n"/>
      <c r="AQ990" s="23" t="n"/>
      <c r="AT990" s="23">
        <f>tbl_MTG_Set[[#This Row],[Play Booster Sell Price CardMarket]]*tbl_MTG_Set[[#This Row],[Play Booster Expected Market Value]]/tbl_MTG_Set[[#This Row],[Play Boost Sealed Market Value]]</f>
        <v/>
      </c>
    </row>
    <row r="991" ht="15" customHeight="1" s="20">
      <c r="A991" s="19" t="n">
        <v>161</v>
      </c>
      <c r="B991" s="19" t="inlineStr">
        <is>
          <t>WOE Japanese Promo Tokens WWOE</t>
        </is>
      </c>
      <c r="C991" s="19" t="n">
        <v>6</v>
      </c>
      <c r="D991" s="28" t="n">
        <v>45177</v>
      </c>
      <c r="E991" s="19" t="inlineStr">
        <is>
          <t>Standard Expansion</t>
        </is>
      </c>
      <c r="F991" s="19" t="inlineStr">
        <is>
          <t>en es fr de it pt ja ko ru 汉语 漢語</t>
        </is>
      </c>
      <c r="G991" s="19" t="n">
        <v>268</v>
      </c>
      <c r="H991" s="19">
        <f>MONTH(NOW())+12*YEAR(NOW())-MONTH(tbl_MTG_Set[[#This Row],[Released On]])-12*YEAR(tbl_MTG_Set[[#This Row],[Released On]])</f>
        <v/>
      </c>
      <c r="I991" s="19">
        <f>_xlfn.xlookup(tbl_MTG_Set[[#This Row],[Type Name]], tbl_MTG_Set_Type[Set Type], tbl_MTG_Set_Type[Index], "(Set Type not found)")</f>
        <v/>
      </c>
      <c r="J991" s="19">
        <f>_xlfn.xlookup(tbl_MTG_Set[[#This Row],[Type Name]], tbl_MTG_Set_Type[Set Type], tbl_MTG_Set_Type[Buy Window Month Start], "(Set Type not found)")</f>
        <v/>
      </c>
      <c r="K991" s="28">
        <f>tbl_MTG_Set[[#This Row],[Released On]]+tbl_MTG_Set[[#This Row],[Buy Window Month Start]]*365.25/12</f>
        <v/>
      </c>
      <c r="L991" s="19">
        <f>_xlfn.xlookup(tbl_MTG_Set[[#This Row],[Type Name]], tbl_MTG_Set_Type[Set Type], tbl_MTG_Set_Type[Buy Window Month End], "(Set Type not found)", 0, 1)</f>
        <v/>
      </c>
      <c r="M991" s="28">
        <f>tbl_MTG_Set[[#This Row],[Released On]]+tbl_MTG_Set[[#This Row],[Buy Window Month End]]*365.25/12</f>
        <v/>
      </c>
      <c r="N991" s="28">
        <f>AND(NOW()&gt;=tbl_MTG_Set[[#This Row],[Buy Window Start]], NOW()&lt;=tbl_MTG_Set[[#This Row],[Buy Window End]])</f>
        <v/>
      </c>
      <c r="O991" s="19">
        <f>_xlfn.xlookup(tbl_MTG_Set[[#This Row],[Type Name]], tbl_MTG_Set_Type[Set Type], tbl_MTG_Set_Type[Heavy Printing Window Month Start], "(Set Type not found)", 0, 1)</f>
        <v/>
      </c>
      <c r="P991" s="28">
        <f>tbl_MTG_Set[[#This Row],[Released On]]+tbl_MTG_Set[[#This Row],[Heavy Printing Window Month Start]]*365.25/12</f>
        <v/>
      </c>
      <c r="Q991" s="19">
        <f>_xlfn.xlookup(tbl_MTG_Set[[#This Row],[Type Name]], tbl_MTG_Set_Type[Set Type], tbl_MTG_Set_Type[Heavy Printing Window Month End], "(Set Type not found)", 0, 1)</f>
        <v/>
      </c>
      <c r="R991" s="28">
        <f>tbl_MTG_Set[[#This Row],[Released On]]+tbl_MTG_Set[[#This Row],[Heavy Printing Window Month End]]*365.25/12</f>
        <v/>
      </c>
      <c r="S991" s="28">
        <f>AND(NOW()&gt;=tbl_MTG_Set[[#This Row],[Heavy Printing Window Start]], NOW()&lt;=tbl_MTG_Set[[#This Row],[Heavy Printing Window End]])</f>
        <v/>
      </c>
      <c r="T991" s="19">
        <f>_xlfn.xlookup(tbl_MTG_Set[[#This Row],[Type Name]], tbl_MTG_Set_Type[Set Type], tbl_MTG_Set_Type[Sell Window Month Start], "(Set Type not found)", 0, 1)</f>
        <v/>
      </c>
      <c r="U991" s="28">
        <f>tbl_MTG_Set[[#This Row],[Released On]]+tbl_MTG_Set[[#This Row],[Sell Window Month Start]]*365.25/12</f>
        <v/>
      </c>
      <c r="V991" s="19">
        <f>_xlfn.xlookup(tbl_MTG_Set[[#This Row],[Type Name]], tbl_MTG_Set_Type[Set Type], tbl_MTG_Set_Type[Sell Window Month End], "(Set Type not found)", 0, 1)</f>
        <v/>
      </c>
      <c r="W991" s="28">
        <f>tbl_MTG_Set[[#This Row],[Released On]]+tbl_MTG_Set[[#This Row],[Sell Window Month End]]*365.25/12</f>
        <v/>
      </c>
      <c r="X991" s="28">
        <f>AND(NOW()&gt;=tbl_MTG_Set[[#This Row],[Sell Window Start]], NOW()&lt;=tbl_MTG_Set[[#This Row],[Sell Window End]])</f>
        <v/>
      </c>
      <c r="AG991" s="23" t="n"/>
      <c r="AH991" s="23" t="n"/>
      <c r="AJ991" s="23">
        <f t="array" ref="AJ991:AJ991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991" s="23">
        <f t="array" ref="AK991:AK991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991" s="24">
        <f>_xlfn.xlookup(tbl_MTG_Set[[#This Row],[Play Booster Box Product Id]], tbl_Product[Product Id], tbl_Product[Pack Size])</f>
        <v/>
      </c>
      <c r="AM991" s="23">
        <f>(tbl_MTG_Set[[#This Row],[Play Booster Box Cost]]+v_Item_Shipping_Cost_In)/tbl_MTG_Set[[#This Row],[Play Booster Box Size]]</f>
        <v/>
      </c>
      <c r="AN991" s="23" t="n"/>
      <c r="AO991" s="23" t="n"/>
      <c r="AP991" s="23" t="n"/>
      <c r="AQ991" s="23" t="n"/>
      <c r="AT991" s="23">
        <f>tbl_MTG_Set[[#This Row],[Play Booster Sell Price CardMarket]]*tbl_MTG_Set[[#This Row],[Play Booster Expected Market Value]]/tbl_MTG_Set[[#This Row],[Play Boost Sealed Market Value]]</f>
        <v/>
      </c>
    </row>
    <row r="992" ht="15" customHeight="1" s="20">
      <c r="A992" s="19" t="n">
        <v>979</v>
      </c>
      <c r="B992" s="19" t="inlineStr">
        <is>
          <t>World Championship Decks 1997 WC97</t>
        </is>
      </c>
      <c r="C992" s="19" t="n">
        <v>131</v>
      </c>
      <c r="D992" s="28" t="n">
        <v>35655</v>
      </c>
      <c r="F992" s="19" t="inlineStr">
        <is>
          <t>en es fr de it pt ja ko ru 汉语 漢語</t>
        </is>
      </c>
      <c r="G992" s="19" t="n">
        <v>1904</v>
      </c>
      <c r="H992" s="19">
        <f>MONTH(NOW())+12*YEAR(NOW())-MONTH(tbl_MTG_Set[[#This Row],[Released On]])-12*YEAR(tbl_MTG_Set[[#This Row],[Released On]])</f>
        <v/>
      </c>
      <c r="I992" s="19">
        <f>_xlfn.xlookup(tbl_MTG_Set[[#This Row],[Type Name]], tbl_MTG_Set_Type[Set Type], tbl_MTG_Set_Type[Index], "(Set Type not found)")</f>
        <v/>
      </c>
      <c r="J992" s="19">
        <f>_xlfn.xlookup(tbl_MTG_Set[[#This Row],[Type Name]], tbl_MTG_Set_Type[Set Type], tbl_MTG_Set_Type[Buy Window Month Start], "(Set Type not found)")</f>
        <v/>
      </c>
      <c r="K992" s="28">
        <f>tbl_MTG_Set[[#This Row],[Released On]]+tbl_MTG_Set[[#This Row],[Buy Window Month Start]]*365.25/12</f>
        <v/>
      </c>
      <c r="L992" s="19">
        <f>_xlfn.xlookup(tbl_MTG_Set[[#This Row],[Type Name]], tbl_MTG_Set_Type[Set Type], tbl_MTG_Set_Type[Buy Window Month End], "(Set Type not found)", 0, 1)</f>
        <v/>
      </c>
      <c r="M992" s="28">
        <f>tbl_MTG_Set[[#This Row],[Released On]]+tbl_MTG_Set[[#This Row],[Buy Window Month End]]*365.25/12</f>
        <v/>
      </c>
      <c r="N992" s="28">
        <f>AND(NOW()&gt;=tbl_MTG_Set[[#This Row],[Buy Window Start]], NOW()&lt;=tbl_MTG_Set[[#This Row],[Buy Window End]])</f>
        <v/>
      </c>
      <c r="O992" s="19">
        <f>_xlfn.xlookup(tbl_MTG_Set[[#This Row],[Type Name]], tbl_MTG_Set_Type[Set Type], tbl_MTG_Set_Type[Heavy Printing Window Month Start], "(Set Type not found)", 0, 1)</f>
        <v/>
      </c>
      <c r="P992" s="28">
        <f>tbl_MTG_Set[[#This Row],[Released On]]+tbl_MTG_Set[[#This Row],[Heavy Printing Window Month Start]]*365.25/12</f>
        <v/>
      </c>
      <c r="Q992" s="19">
        <f>_xlfn.xlookup(tbl_MTG_Set[[#This Row],[Type Name]], tbl_MTG_Set_Type[Set Type], tbl_MTG_Set_Type[Heavy Printing Window Month End], "(Set Type not found)", 0, 1)</f>
        <v/>
      </c>
      <c r="R992" s="28">
        <f>tbl_MTG_Set[[#This Row],[Released On]]+tbl_MTG_Set[[#This Row],[Heavy Printing Window Month End]]*365.25/12</f>
        <v/>
      </c>
      <c r="S992" s="28">
        <f>AND(NOW()&gt;=tbl_MTG_Set[[#This Row],[Heavy Printing Window Start]], NOW()&lt;=tbl_MTG_Set[[#This Row],[Heavy Printing Window End]])</f>
        <v/>
      </c>
      <c r="T992" s="19">
        <f>_xlfn.xlookup(tbl_MTG_Set[[#This Row],[Type Name]], tbl_MTG_Set_Type[Set Type], tbl_MTG_Set_Type[Sell Window Month Start], "(Set Type not found)", 0, 1)</f>
        <v/>
      </c>
      <c r="U992" s="28">
        <f>tbl_MTG_Set[[#This Row],[Released On]]+tbl_MTG_Set[[#This Row],[Sell Window Month Start]]*365.25/12</f>
        <v/>
      </c>
      <c r="V992" s="19">
        <f>_xlfn.xlookup(tbl_MTG_Set[[#This Row],[Type Name]], tbl_MTG_Set_Type[Set Type], tbl_MTG_Set_Type[Sell Window Month End], "(Set Type not found)", 0, 1)</f>
        <v/>
      </c>
      <c r="W992" s="28">
        <f>tbl_MTG_Set[[#This Row],[Released On]]+tbl_MTG_Set[[#This Row],[Sell Window Month End]]*365.25/12</f>
        <v/>
      </c>
      <c r="X992" s="28">
        <f>AND(NOW()&gt;=tbl_MTG_Set[[#This Row],[Sell Window Start]], NOW()&lt;=tbl_MTG_Set[[#This Row],[Sell Window End]])</f>
        <v/>
      </c>
      <c r="AG992" s="23" t="n"/>
      <c r="AH992" s="23" t="n"/>
      <c r="AJ992" s="23">
        <f t="array" ref="AJ992:AJ992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992" s="23">
        <f t="array" ref="AK992:AK992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992" s="24">
        <f>_xlfn.xlookup(tbl_MTG_Set[[#This Row],[Play Booster Box Product Id]], tbl_Product[Product Id], tbl_Product[Pack Size])</f>
        <v/>
      </c>
      <c r="AM992" s="23">
        <f>(tbl_MTG_Set[[#This Row],[Play Booster Box Cost]]+v_Item_Shipping_Cost_In)/tbl_MTG_Set[[#This Row],[Play Booster Box Size]]</f>
        <v/>
      </c>
      <c r="AN992" s="23" t="n"/>
      <c r="AO992" s="23" t="n"/>
      <c r="AP992" s="23" t="n"/>
      <c r="AQ992" s="23" t="n"/>
      <c r="AT992" s="23">
        <f>tbl_MTG_Set[[#This Row],[Play Booster Sell Price CardMarket]]*tbl_MTG_Set[[#This Row],[Play Booster Expected Market Value]]/tbl_MTG_Set[[#This Row],[Play Boost Sealed Market Value]]</f>
        <v/>
      </c>
    </row>
    <row r="993" ht="15" customHeight="1" s="20">
      <c r="A993" s="19" t="n">
        <v>968</v>
      </c>
      <c r="B993" s="19" t="inlineStr">
        <is>
          <t>World Championship Decks 1998 WC98</t>
        </is>
      </c>
      <c r="C993" s="19" t="n">
        <v>117</v>
      </c>
      <c r="D993" s="28" t="n">
        <v>36019</v>
      </c>
      <c r="F993" s="19" t="inlineStr">
        <is>
          <t>en es fr de it pt ja ko ru 汉语 漢語</t>
        </is>
      </c>
      <c r="G993" s="19" t="n">
        <v>1882</v>
      </c>
      <c r="H993" s="19">
        <f>MONTH(NOW())+12*YEAR(NOW())-MONTH(tbl_MTG_Set[[#This Row],[Released On]])-12*YEAR(tbl_MTG_Set[[#This Row],[Released On]])</f>
        <v/>
      </c>
      <c r="I993" s="19">
        <f>_xlfn.xlookup(tbl_MTG_Set[[#This Row],[Type Name]], tbl_MTG_Set_Type[Set Type], tbl_MTG_Set_Type[Index], "(Set Type not found)")</f>
        <v/>
      </c>
      <c r="J993" s="19">
        <f>_xlfn.xlookup(tbl_MTG_Set[[#This Row],[Type Name]], tbl_MTG_Set_Type[Set Type], tbl_MTG_Set_Type[Buy Window Month Start], "(Set Type not found)")</f>
        <v/>
      </c>
      <c r="K993" s="28">
        <f>tbl_MTG_Set[[#This Row],[Released On]]+tbl_MTG_Set[[#This Row],[Buy Window Month Start]]*365.25/12</f>
        <v/>
      </c>
      <c r="L993" s="19">
        <f>_xlfn.xlookup(tbl_MTG_Set[[#This Row],[Type Name]], tbl_MTG_Set_Type[Set Type], tbl_MTG_Set_Type[Buy Window Month End], "(Set Type not found)", 0, 1)</f>
        <v/>
      </c>
      <c r="M993" s="28">
        <f>tbl_MTG_Set[[#This Row],[Released On]]+tbl_MTG_Set[[#This Row],[Buy Window Month End]]*365.25/12</f>
        <v/>
      </c>
      <c r="N993" s="28">
        <f>AND(NOW()&gt;=tbl_MTG_Set[[#This Row],[Buy Window Start]], NOW()&lt;=tbl_MTG_Set[[#This Row],[Buy Window End]])</f>
        <v/>
      </c>
      <c r="O993" s="19">
        <f>_xlfn.xlookup(tbl_MTG_Set[[#This Row],[Type Name]], tbl_MTG_Set_Type[Set Type], tbl_MTG_Set_Type[Heavy Printing Window Month Start], "(Set Type not found)", 0, 1)</f>
        <v/>
      </c>
      <c r="P993" s="28">
        <f>tbl_MTG_Set[[#This Row],[Released On]]+tbl_MTG_Set[[#This Row],[Heavy Printing Window Month Start]]*365.25/12</f>
        <v/>
      </c>
      <c r="Q993" s="19">
        <f>_xlfn.xlookup(tbl_MTG_Set[[#This Row],[Type Name]], tbl_MTG_Set_Type[Set Type], tbl_MTG_Set_Type[Heavy Printing Window Month End], "(Set Type not found)", 0, 1)</f>
        <v/>
      </c>
      <c r="R993" s="28">
        <f>tbl_MTG_Set[[#This Row],[Released On]]+tbl_MTG_Set[[#This Row],[Heavy Printing Window Month End]]*365.25/12</f>
        <v/>
      </c>
      <c r="S993" s="28">
        <f>AND(NOW()&gt;=tbl_MTG_Set[[#This Row],[Heavy Printing Window Start]], NOW()&lt;=tbl_MTG_Set[[#This Row],[Heavy Printing Window End]])</f>
        <v/>
      </c>
      <c r="T993" s="19">
        <f>_xlfn.xlookup(tbl_MTG_Set[[#This Row],[Type Name]], tbl_MTG_Set_Type[Set Type], tbl_MTG_Set_Type[Sell Window Month Start], "(Set Type not found)", 0, 1)</f>
        <v/>
      </c>
      <c r="U993" s="28">
        <f>tbl_MTG_Set[[#This Row],[Released On]]+tbl_MTG_Set[[#This Row],[Sell Window Month Start]]*365.25/12</f>
        <v/>
      </c>
      <c r="V993" s="19">
        <f>_xlfn.xlookup(tbl_MTG_Set[[#This Row],[Type Name]], tbl_MTG_Set_Type[Set Type], tbl_MTG_Set_Type[Sell Window Month End], "(Set Type not found)", 0, 1)</f>
        <v/>
      </c>
      <c r="W993" s="28">
        <f>tbl_MTG_Set[[#This Row],[Released On]]+tbl_MTG_Set[[#This Row],[Sell Window Month End]]*365.25/12</f>
        <v/>
      </c>
      <c r="X993" s="28">
        <f>AND(NOW()&gt;=tbl_MTG_Set[[#This Row],[Sell Window Start]], NOW()&lt;=tbl_MTG_Set[[#This Row],[Sell Window End]])</f>
        <v/>
      </c>
      <c r="AG993" s="23" t="n"/>
      <c r="AH993" s="23" t="n"/>
      <c r="AJ993" s="23">
        <f t="array" ref="AJ993:AJ993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993" s="23">
        <f t="array" ref="AK993:AK993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993" s="24">
        <f>_xlfn.xlookup(tbl_MTG_Set[[#This Row],[Play Booster Box Product Id]], tbl_Product[Product Id], tbl_Product[Pack Size])</f>
        <v/>
      </c>
      <c r="AM993" s="23">
        <f>(tbl_MTG_Set[[#This Row],[Play Booster Box Cost]]+v_Item_Shipping_Cost_In)/tbl_MTG_Set[[#This Row],[Play Booster Box Size]]</f>
        <v/>
      </c>
      <c r="AN993" s="23" t="n"/>
      <c r="AO993" s="23" t="n"/>
      <c r="AP993" s="23" t="n"/>
      <c r="AQ993" s="23" t="n"/>
      <c r="AT993" s="23">
        <f>tbl_MTG_Set[[#This Row],[Play Booster Sell Price CardMarket]]*tbl_MTG_Set[[#This Row],[Play Booster Expected Market Value]]/tbl_MTG_Set[[#This Row],[Play Boost Sealed Market Value]]</f>
        <v/>
      </c>
    </row>
    <row r="994" ht="15" customHeight="1" s="20">
      <c r="A994" s="19" t="n">
        <v>951</v>
      </c>
      <c r="B994" s="19" t="inlineStr">
        <is>
          <t>World Championship Decks 1999 WC99</t>
        </is>
      </c>
      <c r="C994" s="19" t="n">
        <v>111</v>
      </c>
      <c r="D994" s="28" t="n">
        <v>36376</v>
      </c>
      <c r="F994" s="19" t="inlineStr">
        <is>
          <t>en es fr de it pt ja ko ru 汉语 漢語</t>
        </is>
      </c>
      <c r="G994" s="19" t="n">
        <v>1848</v>
      </c>
      <c r="H994" s="19">
        <f>MONTH(NOW())+12*YEAR(NOW())-MONTH(tbl_MTG_Set[[#This Row],[Released On]])-12*YEAR(tbl_MTG_Set[[#This Row],[Released On]])</f>
        <v/>
      </c>
      <c r="I994" s="19">
        <f>_xlfn.xlookup(tbl_MTG_Set[[#This Row],[Type Name]], tbl_MTG_Set_Type[Set Type], tbl_MTG_Set_Type[Index], "(Set Type not found)")</f>
        <v/>
      </c>
      <c r="J994" s="19">
        <f>_xlfn.xlookup(tbl_MTG_Set[[#This Row],[Type Name]], tbl_MTG_Set_Type[Set Type], tbl_MTG_Set_Type[Buy Window Month Start], "(Set Type not found)")</f>
        <v/>
      </c>
      <c r="K994" s="28">
        <f>tbl_MTG_Set[[#This Row],[Released On]]+tbl_MTG_Set[[#This Row],[Buy Window Month Start]]*365.25/12</f>
        <v/>
      </c>
      <c r="L994" s="19">
        <f>_xlfn.xlookup(tbl_MTG_Set[[#This Row],[Type Name]], tbl_MTG_Set_Type[Set Type], tbl_MTG_Set_Type[Buy Window Month End], "(Set Type not found)", 0, 1)</f>
        <v/>
      </c>
      <c r="M994" s="28">
        <f>tbl_MTG_Set[[#This Row],[Released On]]+tbl_MTG_Set[[#This Row],[Buy Window Month End]]*365.25/12</f>
        <v/>
      </c>
      <c r="N994" s="28">
        <f>AND(NOW()&gt;=tbl_MTG_Set[[#This Row],[Buy Window Start]], NOW()&lt;=tbl_MTG_Set[[#This Row],[Buy Window End]])</f>
        <v/>
      </c>
      <c r="O994" s="19">
        <f>_xlfn.xlookup(tbl_MTG_Set[[#This Row],[Type Name]], tbl_MTG_Set_Type[Set Type], tbl_MTG_Set_Type[Heavy Printing Window Month Start], "(Set Type not found)", 0, 1)</f>
        <v/>
      </c>
      <c r="P994" s="28">
        <f>tbl_MTG_Set[[#This Row],[Released On]]+tbl_MTG_Set[[#This Row],[Heavy Printing Window Month Start]]*365.25/12</f>
        <v/>
      </c>
      <c r="Q994" s="19">
        <f>_xlfn.xlookup(tbl_MTG_Set[[#This Row],[Type Name]], tbl_MTG_Set_Type[Set Type], tbl_MTG_Set_Type[Heavy Printing Window Month End], "(Set Type not found)", 0, 1)</f>
        <v/>
      </c>
      <c r="R994" s="28">
        <f>tbl_MTG_Set[[#This Row],[Released On]]+tbl_MTG_Set[[#This Row],[Heavy Printing Window Month End]]*365.25/12</f>
        <v/>
      </c>
      <c r="S994" s="28">
        <f>AND(NOW()&gt;=tbl_MTG_Set[[#This Row],[Heavy Printing Window Start]], NOW()&lt;=tbl_MTG_Set[[#This Row],[Heavy Printing Window End]])</f>
        <v/>
      </c>
      <c r="T994" s="19">
        <f>_xlfn.xlookup(tbl_MTG_Set[[#This Row],[Type Name]], tbl_MTG_Set_Type[Set Type], tbl_MTG_Set_Type[Sell Window Month Start], "(Set Type not found)", 0, 1)</f>
        <v/>
      </c>
      <c r="U994" s="28">
        <f>tbl_MTG_Set[[#This Row],[Released On]]+tbl_MTG_Set[[#This Row],[Sell Window Month Start]]*365.25/12</f>
        <v/>
      </c>
      <c r="V994" s="19">
        <f>_xlfn.xlookup(tbl_MTG_Set[[#This Row],[Type Name]], tbl_MTG_Set_Type[Set Type], tbl_MTG_Set_Type[Sell Window Month End], "(Set Type not found)", 0, 1)</f>
        <v/>
      </c>
      <c r="W994" s="28">
        <f>tbl_MTG_Set[[#This Row],[Released On]]+tbl_MTG_Set[[#This Row],[Sell Window Month End]]*365.25/12</f>
        <v/>
      </c>
      <c r="X994" s="28">
        <f>AND(NOW()&gt;=tbl_MTG_Set[[#This Row],[Sell Window Start]], NOW()&lt;=tbl_MTG_Set[[#This Row],[Sell Window End]])</f>
        <v/>
      </c>
      <c r="AG994" s="23" t="n"/>
      <c r="AH994" s="23" t="n"/>
      <c r="AJ994" s="23">
        <f t="array" ref="AJ994:AJ994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994" s="23">
        <f t="array" ref="AK994:AK994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994" s="24">
        <f>_xlfn.xlookup(tbl_MTG_Set[[#This Row],[Play Booster Box Product Id]], tbl_Product[Product Id], tbl_Product[Pack Size])</f>
        <v/>
      </c>
      <c r="AM994" s="23">
        <f>(tbl_MTG_Set[[#This Row],[Play Booster Box Cost]]+v_Item_Shipping_Cost_In)/tbl_MTG_Set[[#This Row],[Play Booster Box Size]]</f>
        <v/>
      </c>
      <c r="AN994" s="23" t="n"/>
      <c r="AO994" s="23" t="n"/>
      <c r="AP994" s="23" t="n"/>
      <c r="AQ994" s="23" t="n"/>
      <c r="AT994" s="23">
        <f>tbl_MTG_Set[[#This Row],[Play Booster Sell Price CardMarket]]*tbl_MTG_Set[[#This Row],[Play Booster Expected Market Value]]/tbl_MTG_Set[[#This Row],[Play Boost Sealed Market Value]]</f>
        <v/>
      </c>
    </row>
    <row r="995" ht="15" customHeight="1" s="20">
      <c r="A995" s="19" t="n">
        <v>936</v>
      </c>
      <c r="B995" s="19" t="inlineStr">
        <is>
          <t>World Championship Decks 2000 WC00</t>
        </is>
      </c>
      <c r="C995" s="19" t="n">
        <v>117</v>
      </c>
      <c r="D995" s="28" t="n">
        <v>36740</v>
      </c>
      <c r="F995" s="19" t="inlineStr">
        <is>
          <t>en es fr de it pt ja ko ru 汉语 漢語</t>
        </is>
      </c>
      <c r="G995" s="19" t="n">
        <v>1818</v>
      </c>
      <c r="H995" s="19">
        <f>MONTH(NOW())+12*YEAR(NOW())-MONTH(tbl_MTG_Set[[#This Row],[Released On]])-12*YEAR(tbl_MTG_Set[[#This Row],[Released On]])</f>
        <v/>
      </c>
      <c r="I995" s="19">
        <f>_xlfn.xlookup(tbl_MTG_Set[[#This Row],[Type Name]], tbl_MTG_Set_Type[Set Type], tbl_MTG_Set_Type[Index], "(Set Type not found)")</f>
        <v/>
      </c>
      <c r="J995" s="19">
        <f>_xlfn.xlookup(tbl_MTG_Set[[#This Row],[Type Name]], tbl_MTG_Set_Type[Set Type], tbl_MTG_Set_Type[Buy Window Month Start], "(Set Type not found)")</f>
        <v/>
      </c>
      <c r="K995" s="28">
        <f>tbl_MTG_Set[[#This Row],[Released On]]+tbl_MTG_Set[[#This Row],[Buy Window Month Start]]*365.25/12</f>
        <v/>
      </c>
      <c r="L995" s="19">
        <f>_xlfn.xlookup(tbl_MTG_Set[[#This Row],[Type Name]], tbl_MTG_Set_Type[Set Type], tbl_MTG_Set_Type[Buy Window Month End], "(Set Type not found)", 0, 1)</f>
        <v/>
      </c>
      <c r="M995" s="28">
        <f>tbl_MTG_Set[[#This Row],[Released On]]+tbl_MTG_Set[[#This Row],[Buy Window Month End]]*365.25/12</f>
        <v/>
      </c>
      <c r="N995" s="28">
        <f>AND(NOW()&gt;=tbl_MTG_Set[[#This Row],[Buy Window Start]], NOW()&lt;=tbl_MTG_Set[[#This Row],[Buy Window End]])</f>
        <v/>
      </c>
      <c r="O995" s="19">
        <f>_xlfn.xlookup(tbl_MTG_Set[[#This Row],[Type Name]], tbl_MTG_Set_Type[Set Type], tbl_MTG_Set_Type[Heavy Printing Window Month Start], "(Set Type not found)", 0, 1)</f>
        <v/>
      </c>
      <c r="P995" s="28">
        <f>tbl_MTG_Set[[#This Row],[Released On]]+tbl_MTG_Set[[#This Row],[Heavy Printing Window Month Start]]*365.25/12</f>
        <v/>
      </c>
      <c r="Q995" s="19">
        <f>_xlfn.xlookup(tbl_MTG_Set[[#This Row],[Type Name]], tbl_MTG_Set_Type[Set Type], tbl_MTG_Set_Type[Heavy Printing Window Month End], "(Set Type not found)", 0, 1)</f>
        <v/>
      </c>
      <c r="R995" s="28">
        <f>tbl_MTG_Set[[#This Row],[Released On]]+tbl_MTG_Set[[#This Row],[Heavy Printing Window Month End]]*365.25/12</f>
        <v/>
      </c>
      <c r="S995" s="28">
        <f>AND(NOW()&gt;=tbl_MTG_Set[[#This Row],[Heavy Printing Window Start]], NOW()&lt;=tbl_MTG_Set[[#This Row],[Heavy Printing Window End]])</f>
        <v/>
      </c>
      <c r="T995" s="19">
        <f>_xlfn.xlookup(tbl_MTG_Set[[#This Row],[Type Name]], tbl_MTG_Set_Type[Set Type], tbl_MTG_Set_Type[Sell Window Month Start], "(Set Type not found)", 0, 1)</f>
        <v/>
      </c>
      <c r="U995" s="28">
        <f>tbl_MTG_Set[[#This Row],[Released On]]+tbl_MTG_Set[[#This Row],[Sell Window Month Start]]*365.25/12</f>
        <v/>
      </c>
      <c r="V995" s="19">
        <f>_xlfn.xlookup(tbl_MTG_Set[[#This Row],[Type Name]], tbl_MTG_Set_Type[Set Type], tbl_MTG_Set_Type[Sell Window Month End], "(Set Type not found)", 0, 1)</f>
        <v/>
      </c>
      <c r="W995" s="28">
        <f>tbl_MTG_Set[[#This Row],[Released On]]+tbl_MTG_Set[[#This Row],[Sell Window Month End]]*365.25/12</f>
        <v/>
      </c>
      <c r="X995" s="28">
        <f>AND(NOW()&gt;=tbl_MTG_Set[[#This Row],[Sell Window Start]], NOW()&lt;=tbl_MTG_Set[[#This Row],[Sell Window End]])</f>
        <v/>
      </c>
      <c r="AG995" s="23" t="n"/>
      <c r="AH995" s="23" t="n"/>
      <c r="AJ995" s="23">
        <f t="array" ref="AJ995:AJ995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995" s="23">
        <f t="array" ref="AK995:AK995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995" s="24">
        <f>_xlfn.xlookup(tbl_MTG_Set[[#This Row],[Play Booster Box Product Id]], tbl_Product[Product Id], tbl_Product[Pack Size])</f>
        <v/>
      </c>
      <c r="AM995" s="23">
        <f>(tbl_MTG_Set[[#This Row],[Play Booster Box Cost]]+v_Item_Shipping_Cost_In)/tbl_MTG_Set[[#This Row],[Play Booster Box Size]]</f>
        <v/>
      </c>
      <c r="AN995" s="23" t="n"/>
      <c r="AO995" s="23" t="n"/>
      <c r="AP995" s="23" t="n"/>
      <c r="AQ995" s="23" t="n"/>
      <c r="AT995" s="23">
        <f>tbl_MTG_Set[[#This Row],[Play Booster Sell Price CardMarket]]*tbl_MTG_Set[[#This Row],[Play Booster Expected Market Value]]/tbl_MTG_Set[[#This Row],[Play Boost Sealed Market Value]]</f>
        <v/>
      </c>
    </row>
    <row r="996" ht="15" customHeight="1" s="20">
      <c r="A996" s="19" t="n">
        <v>922</v>
      </c>
      <c r="B996" s="19" t="inlineStr">
        <is>
          <t>World Championship Decks 2001 WC01</t>
        </is>
      </c>
      <c r="C996" s="19" t="n">
        <v>138</v>
      </c>
      <c r="D996" s="28" t="n">
        <v>37111</v>
      </c>
      <c r="F996" s="19" t="inlineStr">
        <is>
          <t>en es fr de it pt ja ko ru 汉语 漢語</t>
        </is>
      </c>
      <c r="G996" s="19" t="n">
        <v>1790</v>
      </c>
      <c r="H996" s="19">
        <f>MONTH(NOW())+12*YEAR(NOW())-MONTH(tbl_MTG_Set[[#This Row],[Released On]])-12*YEAR(tbl_MTG_Set[[#This Row],[Released On]])</f>
        <v/>
      </c>
      <c r="I996" s="19">
        <f>_xlfn.xlookup(tbl_MTG_Set[[#This Row],[Type Name]], tbl_MTG_Set_Type[Set Type], tbl_MTG_Set_Type[Index], "(Set Type not found)")</f>
        <v/>
      </c>
      <c r="J996" s="19">
        <f>_xlfn.xlookup(tbl_MTG_Set[[#This Row],[Type Name]], tbl_MTG_Set_Type[Set Type], tbl_MTG_Set_Type[Buy Window Month Start], "(Set Type not found)")</f>
        <v/>
      </c>
      <c r="K996" s="28">
        <f>tbl_MTG_Set[[#This Row],[Released On]]+tbl_MTG_Set[[#This Row],[Buy Window Month Start]]*365.25/12</f>
        <v/>
      </c>
      <c r="L996" s="19">
        <f>_xlfn.xlookup(tbl_MTG_Set[[#This Row],[Type Name]], tbl_MTG_Set_Type[Set Type], tbl_MTG_Set_Type[Buy Window Month End], "(Set Type not found)", 0, 1)</f>
        <v/>
      </c>
      <c r="M996" s="28">
        <f>tbl_MTG_Set[[#This Row],[Released On]]+tbl_MTG_Set[[#This Row],[Buy Window Month End]]*365.25/12</f>
        <v/>
      </c>
      <c r="N996" s="28">
        <f>AND(NOW()&gt;=tbl_MTG_Set[[#This Row],[Buy Window Start]], NOW()&lt;=tbl_MTG_Set[[#This Row],[Buy Window End]])</f>
        <v/>
      </c>
      <c r="O996" s="19">
        <f>_xlfn.xlookup(tbl_MTG_Set[[#This Row],[Type Name]], tbl_MTG_Set_Type[Set Type], tbl_MTG_Set_Type[Heavy Printing Window Month Start], "(Set Type not found)", 0, 1)</f>
        <v/>
      </c>
      <c r="P996" s="28">
        <f>tbl_MTG_Set[[#This Row],[Released On]]+tbl_MTG_Set[[#This Row],[Heavy Printing Window Month Start]]*365.25/12</f>
        <v/>
      </c>
      <c r="Q996" s="19">
        <f>_xlfn.xlookup(tbl_MTG_Set[[#This Row],[Type Name]], tbl_MTG_Set_Type[Set Type], tbl_MTG_Set_Type[Heavy Printing Window Month End], "(Set Type not found)", 0, 1)</f>
        <v/>
      </c>
      <c r="R996" s="28">
        <f>tbl_MTG_Set[[#This Row],[Released On]]+tbl_MTG_Set[[#This Row],[Heavy Printing Window Month End]]*365.25/12</f>
        <v/>
      </c>
      <c r="S996" s="28">
        <f>AND(NOW()&gt;=tbl_MTG_Set[[#This Row],[Heavy Printing Window Start]], NOW()&lt;=tbl_MTG_Set[[#This Row],[Heavy Printing Window End]])</f>
        <v/>
      </c>
      <c r="T996" s="19">
        <f>_xlfn.xlookup(tbl_MTG_Set[[#This Row],[Type Name]], tbl_MTG_Set_Type[Set Type], tbl_MTG_Set_Type[Sell Window Month Start], "(Set Type not found)", 0, 1)</f>
        <v/>
      </c>
      <c r="U996" s="28">
        <f>tbl_MTG_Set[[#This Row],[Released On]]+tbl_MTG_Set[[#This Row],[Sell Window Month Start]]*365.25/12</f>
        <v/>
      </c>
      <c r="V996" s="19">
        <f>_xlfn.xlookup(tbl_MTG_Set[[#This Row],[Type Name]], tbl_MTG_Set_Type[Set Type], tbl_MTG_Set_Type[Sell Window Month End], "(Set Type not found)", 0, 1)</f>
        <v/>
      </c>
      <c r="W996" s="28">
        <f>tbl_MTG_Set[[#This Row],[Released On]]+tbl_MTG_Set[[#This Row],[Sell Window Month End]]*365.25/12</f>
        <v/>
      </c>
      <c r="X996" s="28">
        <f>AND(NOW()&gt;=tbl_MTG_Set[[#This Row],[Sell Window Start]], NOW()&lt;=tbl_MTG_Set[[#This Row],[Sell Window End]])</f>
        <v/>
      </c>
      <c r="AG996" s="23" t="n"/>
      <c r="AH996" s="23" t="n"/>
      <c r="AJ996" s="23">
        <f t="array" ref="AJ996:AJ996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996" s="23">
        <f t="array" ref="AK996:AK996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996" s="24">
        <f>_xlfn.xlookup(tbl_MTG_Set[[#This Row],[Play Booster Box Product Id]], tbl_Product[Product Id], tbl_Product[Pack Size])</f>
        <v/>
      </c>
      <c r="AM996" s="23">
        <f>(tbl_MTG_Set[[#This Row],[Play Booster Box Cost]]+v_Item_Shipping_Cost_In)/tbl_MTG_Set[[#This Row],[Play Booster Box Size]]</f>
        <v/>
      </c>
      <c r="AN996" s="23" t="n"/>
      <c r="AO996" s="23" t="n"/>
      <c r="AP996" s="23" t="n"/>
      <c r="AQ996" s="23" t="n"/>
      <c r="AT996" s="23">
        <f>tbl_MTG_Set[[#This Row],[Play Booster Sell Price CardMarket]]*tbl_MTG_Set[[#This Row],[Play Booster Expected Market Value]]/tbl_MTG_Set[[#This Row],[Play Boost Sealed Market Value]]</f>
        <v/>
      </c>
    </row>
    <row r="997" ht="15" customHeight="1" s="20">
      <c r="A997" s="19" t="n">
        <v>906</v>
      </c>
      <c r="B997" s="19" t="inlineStr">
        <is>
          <t>World Championship Decks 2002 WC02</t>
        </is>
      </c>
      <c r="C997" s="19" t="n">
        <v>153</v>
      </c>
      <c r="D997" s="28" t="n">
        <v>37591</v>
      </c>
      <c r="F997" s="19" t="inlineStr">
        <is>
          <t>en es fr de it pt ja ko ru 汉语 漢語</t>
        </is>
      </c>
      <c r="G997" s="19" t="n">
        <v>1758</v>
      </c>
      <c r="H997" s="19">
        <f>MONTH(NOW())+12*YEAR(NOW())-MONTH(tbl_MTG_Set[[#This Row],[Released On]])-12*YEAR(tbl_MTG_Set[[#This Row],[Released On]])</f>
        <v/>
      </c>
      <c r="I997" s="19">
        <f>_xlfn.xlookup(tbl_MTG_Set[[#This Row],[Type Name]], tbl_MTG_Set_Type[Set Type], tbl_MTG_Set_Type[Index], "(Set Type not found)")</f>
        <v/>
      </c>
      <c r="J997" s="19">
        <f>_xlfn.xlookup(tbl_MTG_Set[[#This Row],[Type Name]], tbl_MTG_Set_Type[Set Type], tbl_MTG_Set_Type[Buy Window Month Start], "(Set Type not found)")</f>
        <v/>
      </c>
      <c r="K997" s="28">
        <f>tbl_MTG_Set[[#This Row],[Released On]]+tbl_MTG_Set[[#This Row],[Buy Window Month Start]]*365.25/12</f>
        <v/>
      </c>
      <c r="L997" s="19">
        <f>_xlfn.xlookup(tbl_MTG_Set[[#This Row],[Type Name]], tbl_MTG_Set_Type[Set Type], tbl_MTG_Set_Type[Buy Window Month End], "(Set Type not found)", 0, 1)</f>
        <v/>
      </c>
      <c r="M997" s="28">
        <f>tbl_MTG_Set[[#This Row],[Released On]]+tbl_MTG_Set[[#This Row],[Buy Window Month End]]*365.25/12</f>
        <v/>
      </c>
      <c r="N997" s="28">
        <f>AND(NOW()&gt;=tbl_MTG_Set[[#This Row],[Buy Window Start]], NOW()&lt;=tbl_MTG_Set[[#This Row],[Buy Window End]])</f>
        <v/>
      </c>
      <c r="O997" s="19">
        <f>_xlfn.xlookup(tbl_MTG_Set[[#This Row],[Type Name]], tbl_MTG_Set_Type[Set Type], tbl_MTG_Set_Type[Heavy Printing Window Month Start], "(Set Type not found)", 0, 1)</f>
        <v/>
      </c>
      <c r="P997" s="28">
        <f>tbl_MTG_Set[[#This Row],[Released On]]+tbl_MTG_Set[[#This Row],[Heavy Printing Window Month Start]]*365.25/12</f>
        <v/>
      </c>
      <c r="Q997" s="19">
        <f>_xlfn.xlookup(tbl_MTG_Set[[#This Row],[Type Name]], tbl_MTG_Set_Type[Set Type], tbl_MTG_Set_Type[Heavy Printing Window Month End], "(Set Type not found)", 0, 1)</f>
        <v/>
      </c>
      <c r="R997" s="28">
        <f>tbl_MTG_Set[[#This Row],[Released On]]+tbl_MTG_Set[[#This Row],[Heavy Printing Window Month End]]*365.25/12</f>
        <v/>
      </c>
      <c r="S997" s="28">
        <f>AND(NOW()&gt;=tbl_MTG_Set[[#This Row],[Heavy Printing Window Start]], NOW()&lt;=tbl_MTG_Set[[#This Row],[Heavy Printing Window End]])</f>
        <v/>
      </c>
      <c r="T997" s="19">
        <f>_xlfn.xlookup(tbl_MTG_Set[[#This Row],[Type Name]], tbl_MTG_Set_Type[Set Type], tbl_MTG_Set_Type[Sell Window Month Start], "(Set Type not found)", 0, 1)</f>
        <v/>
      </c>
      <c r="U997" s="28">
        <f>tbl_MTG_Set[[#This Row],[Released On]]+tbl_MTG_Set[[#This Row],[Sell Window Month Start]]*365.25/12</f>
        <v/>
      </c>
      <c r="V997" s="19">
        <f>_xlfn.xlookup(tbl_MTG_Set[[#This Row],[Type Name]], tbl_MTG_Set_Type[Set Type], tbl_MTG_Set_Type[Sell Window Month End], "(Set Type not found)", 0, 1)</f>
        <v/>
      </c>
      <c r="W997" s="28">
        <f>tbl_MTG_Set[[#This Row],[Released On]]+tbl_MTG_Set[[#This Row],[Sell Window Month End]]*365.25/12</f>
        <v/>
      </c>
      <c r="X997" s="28">
        <f>AND(NOW()&gt;=tbl_MTG_Set[[#This Row],[Sell Window Start]], NOW()&lt;=tbl_MTG_Set[[#This Row],[Sell Window End]])</f>
        <v/>
      </c>
      <c r="AG997" s="23" t="n"/>
      <c r="AH997" s="23" t="n"/>
      <c r="AJ997" s="23">
        <f t="array" ref="AJ997:AJ997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997" s="23">
        <f t="array" ref="AK997:AK997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997" s="24">
        <f>_xlfn.xlookup(tbl_MTG_Set[[#This Row],[Play Booster Box Product Id]], tbl_Product[Product Id], tbl_Product[Pack Size])</f>
        <v/>
      </c>
      <c r="AM997" s="23">
        <f>(tbl_MTG_Set[[#This Row],[Play Booster Box Cost]]+v_Item_Shipping_Cost_In)/tbl_MTG_Set[[#This Row],[Play Booster Box Size]]</f>
        <v/>
      </c>
      <c r="AN997" s="23" t="n"/>
      <c r="AO997" s="23" t="n"/>
      <c r="AP997" s="23" t="n"/>
      <c r="AQ997" s="23" t="n"/>
      <c r="AT997" s="23">
        <f>tbl_MTG_Set[[#This Row],[Play Booster Sell Price CardMarket]]*tbl_MTG_Set[[#This Row],[Play Booster Expected Market Value]]/tbl_MTG_Set[[#This Row],[Play Boost Sealed Market Value]]</f>
        <v/>
      </c>
    </row>
    <row r="998" ht="15" customHeight="1" s="20">
      <c r="A998" s="19" t="n">
        <v>892</v>
      </c>
      <c r="B998" s="19" t="inlineStr">
        <is>
          <t>World Championship Decks 2003 WC03</t>
        </is>
      </c>
      <c r="C998" s="19" t="n">
        <v>142</v>
      </c>
      <c r="D998" s="28" t="n">
        <v>37839</v>
      </c>
      <c r="F998" s="19" t="inlineStr">
        <is>
          <t>en es fr de it pt ja ko ru 汉语 漢語</t>
        </is>
      </c>
      <c r="G998" s="19" t="n">
        <v>1730</v>
      </c>
      <c r="H998" s="19">
        <f>MONTH(NOW())+12*YEAR(NOW())-MONTH(tbl_MTG_Set[[#This Row],[Released On]])-12*YEAR(tbl_MTG_Set[[#This Row],[Released On]])</f>
        <v/>
      </c>
      <c r="I998" s="19">
        <f>_xlfn.xlookup(tbl_MTG_Set[[#This Row],[Type Name]], tbl_MTG_Set_Type[Set Type], tbl_MTG_Set_Type[Index], "(Set Type not found)")</f>
        <v/>
      </c>
      <c r="J998" s="19">
        <f>_xlfn.xlookup(tbl_MTG_Set[[#This Row],[Type Name]], tbl_MTG_Set_Type[Set Type], tbl_MTG_Set_Type[Buy Window Month Start], "(Set Type not found)")</f>
        <v/>
      </c>
      <c r="K998" s="28">
        <f>tbl_MTG_Set[[#This Row],[Released On]]+tbl_MTG_Set[[#This Row],[Buy Window Month Start]]*365.25/12</f>
        <v/>
      </c>
      <c r="L998" s="19">
        <f>_xlfn.xlookup(tbl_MTG_Set[[#This Row],[Type Name]], tbl_MTG_Set_Type[Set Type], tbl_MTG_Set_Type[Buy Window Month End], "(Set Type not found)", 0, 1)</f>
        <v/>
      </c>
      <c r="M998" s="28">
        <f>tbl_MTG_Set[[#This Row],[Released On]]+tbl_MTG_Set[[#This Row],[Buy Window Month End]]*365.25/12</f>
        <v/>
      </c>
      <c r="N998" s="28">
        <f>AND(NOW()&gt;=tbl_MTG_Set[[#This Row],[Buy Window Start]], NOW()&lt;=tbl_MTG_Set[[#This Row],[Buy Window End]])</f>
        <v/>
      </c>
      <c r="O998" s="19">
        <f>_xlfn.xlookup(tbl_MTG_Set[[#This Row],[Type Name]], tbl_MTG_Set_Type[Set Type], tbl_MTG_Set_Type[Heavy Printing Window Month Start], "(Set Type not found)", 0, 1)</f>
        <v/>
      </c>
      <c r="P998" s="28">
        <f>tbl_MTG_Set[[#This Row],[Released On]]+tbl_MTG_Set[[#This Row],[Heavy Printing Window Month Start]]*365.25/12</f>
        <v/>
      </c>
      <c r="Q998" s="19">
        <f>_xlfn.xlookup(tbl_MTG_Set[[#This Row],[Type Name]], tbl_MTG_Set_Type[Set Type], tbl_MTG_Set_Type[Heavy Printing Window Month End], "(Set Type not found)", 0, 1)</f>
        <v/>
      </c>
      <c r="R998" s="28">
        <f>tbl_MTG_Set[[#This Row],[Released On]]+tbl_MTG_Set[[#This Row],[Heavy Printing Window Month End]]*365.25/12</f>
        <v/>
      </c>
      <c r="S998" s="28">
        <f>AND(NOW()&gt;=tbl_MTG_Set[[#This Row],[Heavy Printing Window Start]], NOW()&lt;=tbl_MTG_Set[[#This Row],[Heavy Printing Window End]])</f>
        <v/>
      </c>
      <c r="T998" s="19">
        <f>_xlfn.xlookup(tbl_MTG_Set[[#This Row],[Type Name]], tbl_MTG_Set_Type[Set Type], tbl_MTG_Set_Type[Sell Window Month Start], "(Set Type not found)", 0, 1)</f>
        <v/>
      </c>
      <c r="U998" s="28">
        <f>tbl_MTG_Set[[#This Row],[Released On]]+tbl_MTG_Set[[#This Row],[Sell Window Month Start]]*365.25/12</f>
        <v/>
      </c>
      <c r="V998" s="19">
        <f>_xlfn.xlookup(tbl_MTG_Set[[#This Row],[Type Name]], tbl_MTG_Set_Type[Set Type], tbl_MTG_Set_Type[Sell Window Month End], "(Set Type not found)", 0, 1)</f>
        <v/>
      </c>
      <c r="W998" s="28">
        <f>tbl_MTG_Set[[#This Row],[Released On]]+tbl_MTG_Set[[#This Row],[Sell Window Month End]]*365.25/12</f>
        <v/>
      </c>
      <c r="X998" s="28">
        <f>AND(NOW()&gt;=tbl_MTG_Set[[#This Row],[Sell Window Start]], NOW()&lt;=tbl_MTG_Set[[#This Row],[Sell Window End]])</f>
        <v/>
      </c>
      <c r="AG998" s="23" t="n"/>
      <c r="AH998" s="23" t="n"/>
      <c r="AJ998" s="23">
        <f t="array" ref="AJ998:AJ998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998" s="23">
        <f t="array" ref="AK998:AK998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998" s="24">
        <f>_xlfn.xlookup(tbl_MTG_Set[[#This Row],[Play Booster Box Product Id]], tbl_Product[Product Id], tbl_Product[Pack Size])</f>
        <v/>
      </c>
      <c r="AM998" s="23">
        <f>(tbl_MTG_Set[[#This Row],[Play Booster Box Cost]]+v_Item_Shipping_Cost_In)/tbl_MTG_Set[[#This Row],[Play Booster Box Size]]</f>
        <v/>
      </c>
      <c r="AN998" s="23" t="n"/>
      <c r="AO998" s="23" t="n"/>
      <c r="AP998" s="23" t="n"/>
      <c r="AQ998" s="23" t="n"/>
      <c r="AT998" s="23">
        <f>tbl_MTG_Set[[#This Row],[Play Booster Sell Price CardMarket]]*tbl_MTG_Set[[#This Row],[Play Booster Expected Market Value]]/tbl_MTG_Set[[#This Row],[Play Boost Sealed Market Value]]</f>
        <v/>
      </c>
    </row>
    <row r="999" ht="15" customHeight="1" s="20">
      <c r="A999" s="19" t="n">
        <v>881</v>
      </c>
      <c r="B999" s="19" t="inlineStr">
        <is>
          <t>World Championship Decks 2004 WC04</t>
        </is>
      </c>
      <c r="C999" s="19" t="n">
        <v>103</v>
      </c>
      <c r="D999" s="28" t="n">
        <v>38231</v>
      </c>
      <c r="F999" s="19" t="inlineStr">
        <is>
          <t>en es fr de it pt ja ko ru 汉语 漢語</t>
        </is>
      </c>
      <c r="G999" s="19" t="n">
        <v>1708</v>
      </c>
      <c r="H999" s="19">
        <f>MONTH(NOW())+12*YEAR(NOW())-MONTH(tbl_MTG_Set[[#This Row],[Released On]])-12*YEAR(tbl_MTG_Set[[#This Row],[Released On]])</f>
        <v/>
      </c>
      <c r="I999" s="19">
        <f>_xlfn.xlookup(tbl_MTG_Set[[#This Row],[Type Name]], tbl_MTG_Set_Type[Set Type], tbl_MTG_Set_Type[Index], "(Set Type not found)")</f>
        <v/>
      </c>
      <c r="J999" s="19">
        <f>_xlfn.xlookup(tbl_MTG_Set[[#This Row],[Type Name]], tbl_MTG_Set_Type[Set Type], tbl_MTG_Set_Type[Buy Window Month Start], "(Set Type not found)")</f>
        <v/>
      </c>
      <c r="K999" s="28">
        <f>tbl_MTG_Set[[#This Row],[Released On]]+tbl_MTG_Set[[#This Row],[Buy Window Month Start]]*365.25/12</f>
        <v/>
      </c>
      <c r="L999" s="19">
        <f>_xlfn.xlookup(tbl_MTG_Set[[#This Row],[Type Name]], tbl_MTG_Set_Type[Set Type], tbl_MTG_Set_Type[Buy Window Month End], "(Set Type not found)", 0, 1)</f>
        <v/>
      </c>
      <c r="M999" s="28">
        <f>tbl_MTG_Set[[#This Row],[Released On]]+tbl_MTG_Set[[#This Row],[Buy Window Month End]]*365.25/12</f>
        <v/>
      </c>
      <c r="N999" s="28">
        <f>AND(NOW()&gt;=tbl_MTG_Set[[#This Row],[Buy Window Start]], NOW()&lt;=tbl_MTG_Set[[#This Row],[Buy Window End]])</f>
        <v/>
      </c>
      <c r="O999" s="19">
        <f>_xlfn.xlookup(tbl_MTG_Set[[#This Row],[Type Name]], tbl_MTG_Set_Type[Set Type], tbl_MTG_Set_Type[Heavy Printing Window Month Start], "(Set Type not found)", 0, 1)</f>
        <v/>
      </c>
      <c r="P999" s="28">
        <f>tbl_MTG_Set[[#This Row],[Released On]]+tbl_MTG_Set[[#This Row],[Heavy Printing Window Month Start]]*365.25/12</f>
        <v/>
      </c>
      <c r="Q999" s="19">
        <f>_xlfn.xlookup(tbl_MTG_Set[[#This Row],[Type Name]], tbl_MTG_Set_Type[Set Type], tbl_MTG_Set_Type[Heavy Printing Window Month End], "(Set Type not found)", 0, 1)</f>
        <v/>
      </c>
      <c r="R999" s="28">
        <f>tbl_MTG_Set[[#This Row],[Released On]]+tbl_MTG_Set[[#This Row],[Heavy Printing Window Month End]]*365.25/12</f>
        <v/>
      </c>
      <c r="S999" s="28">
        <f>AND(NOW()&gt;=tbl_MTG_Set[[#This Row],[Heavy Printing Window Start]], NOW()&lt;=tbl_MTG_Set[[#This Row],[Heavy Printing Window End]])</f>
        <v/>
      </c>
      <c r="T999" s="19">
        <f>_xlfn.xlookup(tbl_MTG_Set[[#This Row],[Type Name]], tbl_MTG_Set_Type[Set Type], tbl_MTG_Set_Type[Sell Window Month Start], "(Set Type not found)", 0, 1)</f>
        <v/>
      </c>
      <c r="U999" s="28">
        <f>tbl_MTG_Set[[#This Row],[Released On]]+tbl_MTG_Set[[#This Row],[Sell Window Month Start]]*365.25/12</f>
        <v/>
      </c>
      <c r="V999" s="19">
        <f>_xlfn.xlookup(tbl_MTG_Set[[#This Row],[Type Name]], tbl_MTG_Set_Type[Set Type], tbl_MTG_Set_Type[Sell Window Month End], "(Set Type not found)", 0, 1)</f>
        <v/>
      </c>
      <c r="W999" s="28">
        <f>tbl_MTG_Set[[#This Row],[Released On]]+tbl_MTG_Set[[#This Row],[Sell Window Month End]]*365.25/12</f>
        <v/>
      </c>
      <c r="X999" s="28">
        <f>AND(NOW()&gt;=tbl_MTG_Set[[#This Row],[Sell Window Start]], NOW()&lt;=tbl_MTG_Set[[#This Row],[Sell Window End]])</f>
        <v/>
      </c>
      <c r="AG999" s="23" t="n"/>
      <c r="AH999" s="23" t="n"/>
      <c r="AJ999" s="23">
        <f t="array" ref="AJ999:AJ999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999" s="23">
        <f t="array" ref="AK999:AK999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999" s="24">
        <f>_xlfn.xlookup(tbl_MTG_Set[[#This Row],[Play Booster Box Product Id]], tbl_Product[Product Id], tbl_Product[Pack Size])</f>
        <v/>
      </c>
      <c r="AM999" s="23">
        <f>(tbl_MTG_Set[[#This Row],[Play Booster Box Cost]]+v_Item_Shipping_Cost_In)/tbl_MTG_Set[[#This Row],[Play Booster Box Size]]</f>
        <v/>
      </c>
      <c r="AN999" s="23" t="n"/>
      <c r="AO999" s="23" t="n"/>
      <c r="AP999" s="23" t="n"/>
      <c r="AQ999" s="23" t="n"/>
      <c r="AT999" s="23">
        <f>tbl_MTG_Set[[#This Row],[Play Booster Sell Price CardMarket]]*tbl_MTG_Set[[#This Row],[Play Booster Expected Market Value]]/tbl_MTG_Set[[#This Row],[Play Boost Sealed Market Value]]</f>
        <v/>
      </c>
    </row>
    <row r="1000" ht="15" customHeight="1" s="20">
      <c r="A1000" s="19" t="n">
        <v>952</v>
      </c>
      <c r="B1000" s="19" t="inlineStr">
        <is>
          <t>World Championship Promos PWOR</t>
        </is>
      </c>
      <c r="C1000" s="19" t="n">
        <v>2</v>
      </c>
      <c r="D1000" s="28" t="n">
        <v>36376</v>
      </c>
      <c r="F1000" s="19" t="inlineStr">
        <is>
          <t>en es fr de it pt ja ko ru 汉语 漢語</t>
        </is>
      </c>
      <c r="G1000" s="19" t="n">
        <v>1850</v>
      </c>
      <c r="H1000" s="19">
        <f>MONTH(NOW())+12*YEAR(NOW())-MONTH(tbl_MTG_Set[[#This Row],[Released On]])-12*YEAR(tbl_MTG_Set[[#This Row],[Released On]])</f>
        <v/>
      </c>
      <c r="I1000" s="19">
        <f>_xlfn.xlookup(tbl_MTG_Set[[#This Row],[Type Name]], tbl_MTG_Set_Type[Set Type], tbl_MTG_Set_Type[Index], "(Set Type not found)")</f>
        <v/>
      </c>
      <c r="J1000" s="19">
        <f>_xlfn.xlookup(tbl_MTG_Set[[#This Row],[Type Name]], tbl_MTG_Set_Type[Set Type], tbl_MTG_Set_Type[Buy Window Month Start], "(Set Type not found)")</f>
        <v/>
      </c>
      <c r="K1000" s="28">
        <f>tbl_MTG_Set[[#This Row],[Released On]]+tbl_MTG_Set[[#This Row],[Buy Window Month Start]]*365.25/12</f>
        <v/>
      </c>
      <c r="L1000" s="19">
        <f>_xlfn.xlookup(tbl_MTG_Set[[#This Row],[Type Name]], tbl_MTG_Set_Type[Set Type], tbl_MTG_Set_Type[Buy Window Month End], "(Set Type not found)", 0, 1)</f>
        <v/>
      </c>
      <c r="M1000" s="28">
        <f>tbl_MTG_Set[[#This Row],[Released On]]+tbl_MTG_Set[[#This Row],[Buy Window Month End]]*365.25/12</f>
        <v/>
      </c>
      <c r="N1000" s="28">
        <f>AND(NOW()&gt;=tbl_MTG_Set[[#This Row],[Buy Window Start]], NOW()&lt;=tbl_MTG_Set[[#This Row],[Buy Window End]])</f>
        <v/>
      </c>
      <c r="O1000" s="19">
        <f>_xlfn.xlookup(tbl_MTG_Set[[#This Row],[Type Name]], tbl_MTG_Set_Type[Set Type], tbl_MTG_Set_Type[Heavy Printing Window Month Start], "(Set Type not found)", 0, 1)</f>
        <v/>
      </c>
      <c r="P1000" s="28">
        <f>tbl_MTG_Set[[#This Row],[Released On]]+tbl_MTG_Set[[#This Row],[Heavy Printing Window Month Start]]*365.25/12</f>
        <v/>
      </c>
      <c r="Q1000" s="19">
        <f>_xlfn.xlookup(tbl_MTG_Set[[#This Row],[Type Name]], tbl_MTG_Set_Type[Set Type], tbl_MTG_Set_Type[Heavy Printing Window Month End], "(Set Type not found)", 0, 1)</f>
        <v/>
      </c>
      <c r="R1000" s="28">
        <f>tbl_MTG_Set[[#This Row],[Released On]]+tbl_MTG_Set[[#This Row],[Heavy Printing Window Month End]]*365.25/12</f>
        <v/>
      </c>
      <c r="S1000" s="28">
        <f>AND(NOW()&gt;=tbl_MTG_Set[[#This Row],[Heavy Printing Window Start]], NOW()&lt;=tbl_MTG_Set[[#This Row],[Heavy Printing Window End]])</f>
        <v/>
      </c>
      <c r="T1000" s="19">
        <f>_xlfn.xlookup(tbl_MTG_Set[[#This Row],[Type Name]], tbl_MTG_Set_Type[Set Type], tbl_MTG_Set_Type[Sell Window Month Start], "(Set Type not found)", 0, 1)</f>
        <v/>
      </c>
      <c r="U1000" s="28">
        <f>tbl_MTG_Set[[#This Row],[Released On]]+tbl_MTG_Set[[#This Row],[Sell Window Month Start]]*365.25/12</f>
        <v/>
      </c>
      <c r="V1000" s="19">
        <f>_xlfn.xlookup(tbl_MTG_Set[[#This Row],[Type Name]], tbl_MTG_Set_Type[Set Type], tbl_MTG_Set_Type[Sell Window Month End], "(Set Type not found)", 0, 1)</f>
        <v/>
      </c>
      <c r="W1000" s="28">
        <f>tbl_MTG_Set[[#This Row],[Released On]]+tbl_MTG_Set[[#This Row],[Sell Window Month End]]*365.25/12</f>
        <v/>
      </c>
      <c r="X1000" s="28">
        <f>AND(NOW()&gt;=tbl_MTG_Set[[#This Row],[Sell Window Start]], NOW()&lt;=tbl_MTG_Set[[#This Row],[Sell Window End]])</f>
        <v/>
      </c>
      <c r="AG1000" s="23" t="n"/>
      <c r="AH1000" s="23" t="n"/>
      <c r="AJ1000" s="23">
        <f t="array" ref="AJ1000:AJ1000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1000" s="23">
        <f t="array" ref="AK1000:AK1000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1000" s="24">
        <f>_xlfn.xlookup(tbl_MTG_Set[[#This Row],[Play Booster Box Product Id]], tbl_Product[Product Id], tbl_Product[Pack Size])</f>
        <v/>
      </c>
      <c r="AM1000" s="23">
        <f>(tbl_MTG_Set[[#This Row],[Play Booster Box Cost]]+v_Item_Shipping_Cost_In)/tbl_MTG_Set[[#This Row],[Play Booster Box Size]]</f>
        <v/>
      </c>
      <c r="AN1000" s="23" t="n"/>
      <c r="AO1000" s="23" t="n"/>
      <c r="AP1000" s="23" t="n"/>
      <c r="AQ1000" s="23" t="n"/>
      <c r="AT1000" s="23">
        <f>tbl_MTG_Set[[#This Row],[Play Booster Sell Price CardMarket]]*tbl_MTG_Set[[#This Row],[Play Booster Expected Market Value]]/tbl_MTG_Set[[#This Row],[Play Boost Sealed Market Value]]</f>
        <v/>
      </c>
    </row>
    <row r="1001" ht="15" customHeight="1" s="20">
      <c r="A1001" s="19" t="n">
        <v>677</v>
      </c>
      <c r="B1001" s="19" t="inlineStr">
        <is>
          <t>World Magic Cup Qualifiers WMC</t>
        </is>
      </c>
      <c r="C1001" s="19" t="n">
        <v>5</v>
      </c>
      <c r="D1001" s="28" t="n">
        <v>41370</v>
      </c>
      <c r="F1001" s="19" t="inlineStr">
        <is>
          <t>en es fr de it pt ja ko ru 汉语 漢語</t>
        </is>
      </c>
      <c r="G1001" s="19" t="n">
        <v>1300</v>
      </c>
      <c r="H1001" s="19">
        <f>MONTH(NOW())+12*YEAR(NOW())-MONTH(tbl_MTG_Set[[#This Row],[Released On]])-12*YEAR(tbl_MTG_Set[[#This Row],[Released On]])</f>
        <v/>
      </c>
      <c r="I1001" s="19">
        <f>_xlfn.xlookup(tbl_MTG_Set[[#This Row],[Type Name]], tbl_MTG_Set_Type[Set Type], tbl_MTG_Set_Type[Index], "(Set Type not found)")</f>
        <v/>
      </c>
      <c r="J1001" s="19">
        <f>_xlfn.xlookup(tbl_MTG_Set[[#This Row],[Type Name]], tbl_MTG_Set_Type[Set Type], tbl_MTG_Set_Type[Buy Window Month Start], "(Set Type not found)")</f>
        <v/>
      </c>
      <c r="K1001" s="28">
        <f>tbl_MTG_Set[[#This Row],[Released On]]+tbl_MTG_Set[[#This Row],[Buy Window Month Start]]*365.25/12</f>
        <v/>
      </c>
      <c r="L1001" s="19">
        <f>_xlfn.xlookup(tbl_MTG_Set[[#This Row],[Type Name]], tbl_MTG_Set_Type[Set Type], tbl_MTG_Set_Type[Buy Window Month End], "(Set Type not found)", 0, 1)</f>
        <v/>
      </c>
      <c r="M1001" s="28">
        <f>tbl_MTG_Set[[#This Row],[Released On]]+tbl_MTG_Set[[#This Row],[Buy Window Month End]]*365.25/12</f>
        <v/>
      </c>
      <c r="N1001" s="28">
        <f>AND(NOW()&gt;=tbl_MTG_Set[[#This Row],[Buy Window Start]], NOW()&lt;=tbl_MTG_Set[[#This Row],[Buy Window End]])</f>
        <v/>
      </c>
      <c r="O1001" s="19">
        <f>_xlfn.xlookup(tbl_MTG_Set[[#This Row],[Type Name]], tbl_MTG_Set_Type[Set Type], tbl_MTG_Set_Type[Heavy Printing Window Month Start], "(Set Type not found)", 0, 1)</f>
        <v/>
      </c>
      <c r="P1001" s="28">
        <f>tbl_MTG_Set[[#This Row],[Released On]]+tbl_MTG_Set[[#This Row],[Heavy Printing Window Month Start]]*365.25/12</f>
        <v/>
      </c>
      <c r="Q1001" s="19">
        <f>_xlfn.xlookup(tbl_MTG_Set[[#This Row],[Type Name]], tbl_MTG_Set_Type[Set Type], tbl_MTG_Set_Type[Heavy Printing Window Month End], "(Set Type not found)", 0, 1)</f>
        <v/>
      </c>
      <c r="R1001" s="28">
        <f>tbl_MTG_Set[[#This Row],[Released On]]+tbl_MTG_Set[[#This Row],[Heavy Printing Window Month End]]*365.25/12</f>
        <v/>
      </c>
      <c r="S1001" s="28">
        <f>AND(NOW()&gt;=tbl_MTG_Set[[#This Row],[Heavy Printing Window Start]], NOW()&lt;=tbl_MTG_Set[[#This Row],[Heavy Printing Window End]])</f>
        <v/>
      </c>
      <c r="T1001" s="19">
        <f>_xlfn.xlookup(tbl_MTG_Set[[#This Row],[Type Name]], tbl_MTG_Set_Type[Set Type], tbl_MTG_Set_Type[Sell Window Month Start], "(Set Type not found)", 0, 1)</f>
        <v/>
      </c>
      <c r="U1001" s="28">
        <f>tbl_MTG_Set[[#This Row],[Released On]]+tbl_MTG_Set[[#This Row],[Sell Window Month Start]]*365.25/12</f>
        <v/>
      </c>
      <c r="V1001" s="19">
        <f>_xlfn.xlookup(tbl_MTG_Set[[#This Row],[Type Name]], tbl_MTG_Set_Type[Set Type], tbl_MTG_Set_Type[Sell Window Month End], "(Set Type not found)", 0, 1)</f>
        <v/>
      </c>
      <c r="W1001" s="28">
        <f>tbl_MTG_Set[[#This Row],[Released On]]+tbl_MTG_Set[[#This Row],[Sell Window Month End]]*365.25/12</f>
        <v/>
      </c>
      <c r="X1001" s="28">
        <f>AND(NOW()&gt;=tbl_MTG_Set[[#This Row],[Sell Window Start]], NOW()&lt;=tbl_MTG_Set[[#This Row],[Sell Window End]])</f>
        <v/>
      </c>
      <c r="AG1001" s="23" t="n"/>
      <c r="AH1001" s="23" t="n"/>
      <c r="AJ1001" s="23">
        <f t="array" ref="AJ1001:AJ1001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1001" s="23">
        <f t="array" ref="AK1001:AK1001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1001" s="24">
        <f>_xlfn.xlookup(tbl_MTG_Set[[#This Row],[Play Booster Box Product Id]], tbl_Product[Product Id], tbl_Product[Pack Size])</f>
        <v/>
      </c>
      <c r="AM1001" s="23">
        <f>(tbl_MTG_Set[[#This Row],[Play Booster Box Cost]]+v_Item_Shipping_Cost_In)/tbl_MTG_Set[[#This Row],[Play Booster Box Size]]</f>
        <v/>
      </c>
      <c r="AN1001" s="23" t="n"/>
      <c r="AO1001" s="23" t="n"/>
      <c r="AP1001" s="23" t="n"/>
      <c r="AQ1001" s="23" t="n"/>
      <c r="AT1001" s="23">
        <f>tbl_MTG_Set[[#This Row],[Play Booster Sell Price CardMarket]]*tbl_MTG_Set[[#This Row],[Play Booster Expected Market Value]]/tbl_MTG_Set[[#This Row],[Play Boost Sealed Market Value]]</f>
        <v/>
      </c>
    </row>
    <row r="1002" ht="15" customHeight="1" s="20">
      <c r="A1002" s="19" t="n">
        <v>766</v>
      </c>
      <c r="B1002" s="19" t="inlineStr">
        <is>
          <t>Worldwake Promos PWWK</t>
        </is>
      </c>
      <c r="C1002" s="19" t="n">
        <v>6</v>
      </c>
      <c r="D1002" s="28" t="n">
        <v>40214</v>
      </c>
      <c r="F1002" s="19" t="inlineStr">
        <is>
          <t>en es fr de it pt ja ko ru 汉语 漢語</t>
        </is>
      </c>
      <c r="G1002" s="19" t="n">
        <v>1478</v>
      </c>
      <c r="H1002" s="19">
        <f>MONTH(NOW())+12*YEAR(NOW())-MONTH(tbl_MTG_Set[[#This Row],[Released On]])-12*YEAR(tbl_MTG_Set[[#This Row],[Released On]])</f>
        <v/>
      </c>
      <c r="I1002" s="19">
        <f>_xlfn.xlookup(tbl_MTG_Set[[#This Row],[Type Name]], tbl_MTG_Set_Type[Set Type], tbl_MTG_Set_Type[Index], "(Set Type not found)")</f>
        <v/>
      </c>
      <c r="J1002" s="19">
        <f>_xlfn.xlookup(tbl_MTG_Set[[#This Row],[Type Name]], tbl_MTG_Set_Type[Set Type], tbl_MTG_Set_Type[Buy Window Month Start], "(Set Type not found)")</f>
        <v/>
      </c>
      <c r="K1002" s="28">
        <f>tbl_MTG_Set[[#This Row],[Released On]]+tbl_MTG_Set[[#This Row],[Buy Window Month Start]]*365.25/12</f>
        <v/>
      </c>
      <c r="L1002" s="19">
        <f>_xlfn.xlookup(tbl_MTG_Set[[#This Row],[Type Name]], tbl_MTG_Set_Type[Set Type], tbl_MTG_Set_Type[Buy Window Month End], "(Set Type not found)", 0, 1)</f>
        <v/>
      </c>
      <c r="M1002" s="28">
        <f>tbl_MTG_Set[[#This Row],[Released On]]+tbl_MTG_Set[[#This Row],[Buy Window Month End]]*365.25/12</f>
        <v/>
      </c>
      <c r="N1002" s="28">
        <f>AND(NOW()&gt;=tbl_MTG_Set[[#This Row],[Buy Window Start]], NOW()&lt;=tbl_MTG_Set[[#This Row],[Buy Window End]])</f>
        <v/>
      </c>
      <c r="O1002" s="19">
        <f>_xlfn.xlookup(tbl_MTG_Set[[#This Row],[Type Name]], tbl_MTG_Set_Type[Set Type], tbl_MTG_Set_Type[Heavy Printing Window Month Start], "(Set Type not found)", 0, 1)</f>
        <v/>
      </c>
      <c r="P1002" s="28">
        <f>tbl_MTG_Set[[#This Row],[Released On]]+tbl_MTG_Set[[#This Row],[Heavy Printing Window Month Start]]*365.25/12</f>
        <v/>
      </c>
      <c r="Q1002" s="19">
        <f>_xlfn.xlookup(tbl_MTG_Set[[#This Row],[Type Name]], tbl_MTG_Set_Type[Set Type], tbl_MTG_Set_Type[Heavy Printing Window Month End], "(Set Type not found)", 0, 1)</f>
        <v/>
      </c>
      <c r="R1002" s="28">
        <f>tbl_MTG_Set[[#This Row],[Released On]]+tbl_MTG_Set[[#This Row],[Heavy Printing Window Month End]]*365.25/12</f>
        <v/>
      </c>
      <c r="S1002" s="28">
        <f>AND(NOW()&gt;=tbl_MTG_Set[[#This Row],[Heavy Printing Window Start]], NOW()&lt;=tbl_MTG_Set[[#This Row],[Heavy Printing Window End]])</f>
        <v/>
      </c>
      <c r="T1002" s="19">
        <f>_xlfn.xlookup(tbl_MTG_Set[[#This Row],[Type Name]], tbl_MTG_Set_Type[Set Type], tbl_MTG_Set_Type[Sell Window Month Start], "(Set Type not found)", 0, 1)</f>
        <v/>
      </c>
      <c r="U1002" s="28">
        <f>tbl_MTG_Set[[#This Row],[Released On]]+tbl_MTG_Set[[#This Row],[Sell Window Month Start]]*365.25/12</f>
        <v/>
      </c>
      <c r="V1002" s="19">
        <f>_xlfn.xlookup(tbl_MTG_Set[[#This Row],[Type Name]], tbl_MTG_Set_Type[Set Type], tbl_MTG_Set_Type[Sell Window Month End], "(Set Type not found)", 0, 1)</f>
        <v/>
      </c>
      <c r="W1002" s="28">
        <f>tbl_MTG_Set[[#This Row],[Released On]]+tbl_MTG_Set[[#This Row],[Sell Window Month End]]*365.25/12</f>
        <v/>
      </c>
      <c r="X1002" s="28">
        <f>AND(NOW()&gt;=tbl_MTG_Set[[#This Row],[Sell Window Start]], NOW()&lt;=tbl_MTG_Set[[#This Row],[Sell Window End]])</f>
        <v/>
      </c>
      <c r="AG1002" s="23" t="n"/>
      <c r="AH1002" s="23" t="n"/>
      <c r="AJ1002" s="23">
        <f t="array" ref="AJ1002:AJ1002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1002" s="23">
        <f t="array" ref="AK1002:AK1002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1002" s="24">
        <f>_xlfn.xlookup(tbl_MTG_Set[[#This Row],[Play Booster Box Product Id]], tbl_Product[Product Id], tbl_Product[Pack Size])</f>
        <v/>
      </c>
      <c r="AM1002" s="23">
        <f>(tbl_MTG_Set[[#This Row],[Play Booster Box Cost]]+v_Item_Shipping_Cost_In)/tbl_MTG_Set[[#This Row],[Play Booster Box Size]]</f>
        <v/>
      </c>
      <c r="AN1002" s="23" t="n"/>
      <c r="AO1002" s="23" t="n"/>
      <c r="AP1002" s="23" t="n"/>
      <c r="AQ1002" s="23" t="n"/>
      <c r="AT1002" s="23">
        <f>tbl_MTG_Set[[#This Row],[Play Booster Sell Price CardMarket]]*tbl_MTG_Set[[#This Row],[Play Booster Expected Market Value]]/tbl_MTG_Set[[#This Row],[Play Boost Sealed Market Value]]</f>
        <v/>
      </c>
    </row>
    <row r="1003" ht="15" customHeight="1" s="20">
      <c r="A1003" s="19" t="n">
        <v>767</v>
      </c>
      <c r="B1003" s="19" t="inlineStr">
        <is>
          <t>Worldwake Tokens TWWK</t>
        </is>
      </c>
      <c r="C1003" s="19" t="n">
        <v>6</v>
      </c>
      <c r="D1003" s="28" t="n">
        <v>40214</v>
      </c>
      <c r="F1003" s="19" t="inlineStr">
        <is>
          <t>en es fr de it pt ja ko ru 汉语 漢語</t>
        </is>
      </c>
      <c r="G1003" s="19" t="n">
        <v>1480</v>
      </c>
      <c r="H1003" s="19">
        <f>MONTH(NOW())+12*YEAR(NOW())-MONTH(tbl_MTG_Set[[#This Row],[Released On]])-12*YEAR(tbl_MTG_Set[[#This Row],[Released On]])</f>
        <v/>
      </c>
      <c r="I1003" s="19">
        <f>_xlfn.xlookup(tbl_MTG_Set[[#This Row],[Type Name]], tbl_MTG_Set_Type[Set Type], tbl_MTG_Set_Type[Index], "(Set Type not found)")</f>
        <v/>
      </c>
      <c r="J1003" s="19">
        <f>_xlfn.xlookup(tbl_MTG_Set[[#This Row],[Type Name]], tbl_MTG_Set_Type[Set Type], tbl_MTG_Set_Type[Buy Window Month Start], "(Set Type not found)")</f>
        <v/>
      </c>
      <c r="K1003" s="28">
        <f>tbl_MTG_Set[[#This Row],[Released On]]+tbl_MTG_Set[[#This Row],[Buy Window Month Start]]*365.25/12</f>
        <v/>
      </c>
      <c r="L1003" s="19">
        <f>_xlfn.xlookup(tbl_MTG_Set[[#This Row],[Type Name]], tbl_MTG_Set_Type[Set Type], tbl_MTG_Set_Type[Buy Window Month End], "(Set Type not found)", 0, 1)</f>
        <v/>
      </c>
      <c r="M1003" s="28">
        <f>tbl_MTG_Set[[#This Row],[Released On]]+tbl_MTG_Set[[#This Row],[Buy Window Month End]]*365.25/12</f>
        <v/>
      </c>
      <c r="N1003" s="28">
        <f>AND(NOW()&gt;=tbl_MTG_Set[[#This Row],[Buy Window Start]], NOW()&lt;=tbl_MTG_Set[[#This Row],[Buy Window End]])</f>
        <v/>
      </c>
      <c r="O1003" s="19">
        <f>_xlfn.xlookup(tbl_MTG_Set[[#This Row],[Type Name]], tbl_MTG_Set_Type[Set Type], tbl_MTG_Set_Type[Heavy Printing Window Month Start], "(Set Type not found)", 0, 1)</f>
        <v/>
      </c>
      <c r="P1003" s="28">
        <f>tbl_MTG_Set[[#This Row],[Released On]]+tbl_MTG_Set[[#This Row],[Heavy Printing Window Month Start]]*365.25/12</f>
        <v/>
      </c>
      <c r="Q1003" s="19">
        <f>_xlfn.xlookup(tbl_MTG_Set[[#This Row],[Type Name]], tbl_MTG_Set_Type[Set Type], tbl_MTG_Set_Type[Heavy Printing Window Month End], "(Set Type not found)", 0, 1)</f>
        <v/>
      </c>
      <c r="R1003" s="28">
        <f>tbl_MTG_Set[[#This Row],[Released On]]+tbl_MTG_Set[[#This Row],[Heavy Printing Window Month End]]*365.25/12</f>
        <v/>
      </c>
      <c r="S1003" s="28">
        <f>AND(NOW()&gt;=tbl_MTG_Set[[#This Row],[Heavy Printing Window Start]], NOW()&lt;=tbl_MTG_Set[[#This Row],[Heavy Printing Window End]])</f>
        <v/>
      </c>
      <c r="T1003" s="19">
        <f>_xlfn.xlookup(tbl_MTG_Set[[#This Row],[Type Name]], tbl_MTG_Set_Type[Set Type], tbl_MTG_Set_Type[Sell Window Month Start], "(Set Type not found)", 0, 1)</f>
        <v/>
      </c>
      <c r="U1003" s="28">
        <f>tbl_MTG_Set[[#This Row],[Released On]]+tbl_MTG_Set[[#This Row],[Sell Window Month Start]]*365.25/12</f>
        <v/>
      </c>
      <c r="V1003" s="19">
        <f>_xlfn.xlookup(tbl_MTG_Set[[#This Row],[Type Name]], tbl_MTG_Set_Type[Set Type], tbl_MTG_Set_Type[Sell Window Month End], "(Set Type not found)", 0, 1)</f>
        <v/>
      </c>
      <c r="W1003" s="28">
        <f>tbl_MTG_Set[[#This Row],[Released On]]+tbl_MTG_Set[[#This Row],[Sell Window Month End]]*365.25/12</f>
        <v/>
      </c>
      <c r="X1003" s="28">
        <f>AND(NOW()&gt;=tbl_MTG_Set[[#This Row],[Sell Window Start]], NOW()&lt;=tbl_MTG_Set[[#This Row],[Sell Window End]])</f>
        <v/>
      </c>
      <c r="AG1003" s="23" t="n"/>
      <c r="AH1003" s="23" t="n"/>
      <c r="AJ1003" s="23">
        <f t="array" ref="AJ1003:AJ1003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1003" s="23">
        <f t="array" ref="AK1003:AK1003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1003" s="24">
        <f>_xlfn.xlookup(tbl_MTG_Set[[#This Row],[Play Booster Box Product Id]], tbl_Product[Product Id], tbl_Product[Pack Size])</f>
        <v/>
      </c>
      <c r="AM1003" s="23">
        <f>(tbl_MTG_Set[[#This Row],[Play Booster Box Cost]]+v_Item_Shipping_Cost_In)/tbl_MTG_Set[[#This Row],[Play Booster Box Size]]</f>
        <v/>
      </c>
      <c r="AN1003" s="23" t="n"/>
      <c r="AO1003" s="23" t="n"/>
      <c r="AP1003" s="23" t="n"/>
      <c r="AQ1003" s="23" t="n"/>
      <c r="AT1003" s="23">
        <f>tbl_MTG_Set[[#This Row],[Play Booster Sell Price CardMarket]]*tbl_MTG_Set[[#This Row],[Play Booster Expected Market Value]]/tbl_MTG_Set[[#This Row],[Play Boost Sealed Market Value]]</f>
        <v/>
      </c>
    </row>
    <row r="1004" ht="15" customHeight="1" s="20">
      <c r="A1004" s="19" t="n">
        <v>765</v>
      </c>
      <c r="B1004" s="19" t="inlineStr">
        <is>
          <t>Worldwake WWK</t>
        </is>
      </c>
      <c r="C1004" s="19" t="n">
        <v>145</v>
      </c>
      <c r="D1004" s="28" t="n">
        <v>40214</v>
      </c>
      <c r="F1004" s="19" t="inlineStr">
        <is>
          <t>en es fr de it pt ja ko ru 汉语 漢語</t>
        </is>
      </c>
      <c r="G1004" s="19" t="n">
        <v>1476</v>
      </c>
      <c r="H1004" s="19">
        <f>MONTH(NOW())+12*YEAR(NOW())-MONTH(tbl_MTG_Set[[#This Row],[Released On]])-12*YEAR(tbl_MTG_Set[[#This Row],[Released On]])</f>
        <v/>
      </c>
      <c r="I1004" s="19">
        <f>_xlfn.xlookup(tbl_MTG_Set[[#This Row],[Type Name]], tbl_MTG_Set_Type[Set Type], tbl_MTG_Set_Type[Index], "(Set Type not found)")</f>
        <v/>
      </c>
      <c r="J1004" s="19">
        <f>_xlfn.xlookup(tbl_MTG_Set[[#This Row],[Type Name]], tbl_MTG_Set_Type[Set Type], tbl_MTG_Set_Type[Buy Window Month Start], "(Set Type not found)")</f>
        <v/>
      </c>
      <c r="K1004" s="28">
        <f>tbl_MTG_Set[[#This Row],[Released On]]+tbl_MTG_Set[[#This Row],[Buy Window Month Start]]*365.25/12</f>
        <v/>
      </c>
      <c r="L1004" s="19">
        <f>_xlfn.xlookup(tbl_MTG_Set[[#This Row],[Type Name]], tbl_MTG_Set_Type[Set Type], tbl_MTG_Set_Type[Buy Window Month End], "(Set Type not found)", 0, 1)</f>
        <v/>
      </c>
      <c r="M1004" s="28">
        <f>tbl_MTG_Set[[#This Row],[Released On]]+tbl_MTG_Set[[#This Row],[Buy Window Month End]]*365.25/12</f>
        <v/>
      </c>
      <c r="N1004" s="28">
        <f>AND(NOW()&gt;=tbl_MTG_Set[[#This Row],[Buy Window Start]], NOW()&lt;=tbl_MTG_Set[[#This Row],[Buy Window End]])</f>
        <v/>
      </c>
      <c r="O1004" s="19">
        <f>_xlfn.xlookup(tbl_MTG_Set[[#This Row],[Type Name]], tbl_MTG_Set_Type[Set Type], tbl_MTG_Set_Type[Heavy Printing Window Month Start], "(Set Type not found)", 0, 1)</f>
        <v/>
      </c>
      <c r="P1004" s="28">
        <f>tbl_MTG_Set[[#This Row],[Released On]]+tbl_MTG_Set[[#This Row],[Heavy Printing Window Month Start]]*365.25/12</f>
        <v/>
      </c>
      <c r="Q1004" s="19">
        <f>_xlfn.xlookup(tbl_MTG_Set[[#This Row],[Type Name]], tbl_MTG_Set_Type[Set Type], tbl_MTG_Set_Type[Heavy Printing Window Month End], "(Set Type not found)", 0, 1)</f>
        <v/>
      </c>
      <c r="R1004" s="28">
        <f>tbl_MTG_Set[[#This Row],[Released On]]+tbl_MTG_Set[[#This Row],[Heavy Printing Window Month End]]*365.25/12</f>
        <v/>
      </c>
      <c r="S1004" s="28">
        <f>AND(NOW()&gt;=tbl_MTG_Set[[#This Row],[Heavy Printing Window Start]], NOW()&lt;=tbl_MTG_Set[[#This Row],[Heavy Printing Window End]])</f>
        <v/>
      </c>
      <c r="T1004" s="19">
        <f>_xlfn.xlookup(tbl_MTG_Set[[#This Row],[Type Name]], tbl_MTG_Set_Type[Set Type], tbl_MTG_Set_Type[Sell Window Month Start], "(Set Type not found)", 0, 1)</f>
        <v/>
      </c>
      <c r="U1004" s="28">
        <f>tbl_MTG_Set[[#This Row],[Released On]]+tbl_MTG_Set[[#This Row],[Sell Window Month Start]]*365.25/12</f>
        <v/>
      </c>
      <c r="V1004" s="19">
        <f>_xlfn.xlookup(tbl_MTG_Set[[#This Row],[Type Name]], tbl_MTG_Set_Type[Set Type], tbl_MTG_Set_Type[Sell Window Month End], "(Set Type not found)", 0, 1)</f>
        <v/>
      </c>
      <c r="W1004" s="28">
        <f>tbl_MTG_Set[[#This Row],[Released On]]+tbl_MTG_Set[[#This Row],[Sell Window Month End]]*365.25/12</f>
        <v/>
      </c>
      <c r="X1004" s="28">
        <f>AND(NOW()&gt;=tbl_MTG_Set[[#This Row],[Sell Window Start]], NOW()&lt;=tbl_MTG_Set[[#This Row],[Sell Window End]])</f>
        <v/>
      </c>
      <c r="AG1004" s="23" t="n"/>
      <c r="AH1004" s="23" t="n"/>
      <c r="AJ1004" s="23">
        <f t="array" ref="AJ1004:AJ1004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1004" s="23">
        <f t="array" ref="AK1004:AK1004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1004" s="24">
        <f>_xlfn.xlookup(tbl_MTG_Set[[#This Row],[Play Booster Box Product Id]], tbl_Product[Product Id], tbl_Product[Pack Size])</f>
        <v/>
      </c>
      <c r="AM1004" s="23">
        <f>(tbl_MTG_Set[[#This Row],[Play Booster Box Cost]]+v_Item_Shipping_Cost_In)/tbl_MTG_Set[[#This Row],[Play Booster Box Size]]</f>
        <v/>
      </c>
      <c r="AN1004" s="23" t="n"/>
      <c r="AO1004" s="23" t="n"/>
      <c r="AP1004" s="23" t="n"/>
      <c r="AQ1004" s="23" t="n"/>
      <c r="AT1004" s="23">
        <f>tbl_MTG_Set[[#This Row],[Play Booster Sell Price CardMarket]]*tbl_MTG_Set[[#This Row],[Play Booster Expected Market Value]]/tbl_MTG_Set[[#This Row],[Play Boost Sealed Market Value]]</f>
        <v/>
      </c>
    </row>
    <row r="1005" ht="15" customHeight="1" s="20">
      <c r="A1005" s="19" t="n">
        <v>517</v>
      </c>
      <c r="B1005" s="19" t="inlineStr">
        <is>
          <t>XLN Standard Showdown PSS2</t>
        </is>
      </c>
      <c r="C1005" s="19" t="n">
        <v>5</v>
      </c>
      <c r="D1005" s="28" t="n">
        <v>43007</v>
      </c>
      <c r="F1005" s="19" t="inlineStr">
        <is>
          <t>en es fr de it pt ja ko ru 汉语 漢語</t>
        </is>
      </c>
      <c r="G1005" s="19" t="n">
        <v>980</v>
      </c>
      <c r="H1005" s="19">
        <f>MONTH(NOW())+12*YEAR(NOW())-MONTH(tbl_MTG_Set[[#This Row],[Released On]])-12*YEAR(tbl_MTG_Set[[#This Row],[Released On]])</f>
        <v/>
      </c>
      <c r="I1005" s="19">
        <f>_xlfn.xlookup(tbl_MTG_Set[[#This Row],[Type Name]], tbl_MTG_Set_Type[Set Type], tbl_MTG_Set_Type[Index], "(Set Type not found)")</f>
        <v/>
      </c>
      <c r="J1005" s="19">
        <f>_xlfn.xlookup(tbl_MTG_Set[[#This Row],[Type Name]], tbl_MTG_Set_Type[Set Type], tbl_MTG_Set_Type[Buy Window Month Start], "(Set Type not found)")</f>
        <v/>
      </c>
      <c r="K1005" s="28">
        <f>tbl_MTG_Set[[#This Row],[Released On]]+tbl_MTG_Set[[#This Row],[Buy Window Month Start]]*365.25/12</f>
        <v/>
      </c>
      <c r="L1005" s="19">
        <f>_xlfn.xlookup(tbl_MTG_Set[[#This Row],[Type Name]], tbl_MTG_Set_Type[Set Type], tbl_MTG_Set_Type[Buy Window Month End], "(Set Type not found)", 0, 1)</f>
        <v/>
      </c>
      <c r="M1005" s="28">
        <f>tbl_MTG_Set[[#This Row],[Released On]]+tbl_MTG_Set[[#This Row],[Buy Window Month End]]*365.25/12</f>
        <v/>
      </c>
      <c r="N1005" s="28">
        <f>AND(NOW()&gt;=tbl_MTG_Set[[#This Row],[Buy Window Start]], NOW()&lt;=tbl_MTG_Set[[#This Row],[Buy Window End]])</f>
        <v/>
      </c>
      <c r="O1005" s="19">
        <f>_xlfn.xlookup(tbl_MTG_Set[[#This Row],[Type Name]], tbl_MTG_Set_Type[Set Type], tbl_MTG_Set_Type[Heavy Printing Window Month Start], "(Set Type not found)", 0, 1)</f>
        <v/>
      </c>
      <c r="P1005" s="28">
        <f>tbl_MTG_Set[[#This Row],[Released On]]+tbl_MTG_Set[[#This Row],[Heavy Printing Window Month Start]]*365.25/12</f>
        <v/>
      </c>
      <c r="Q1005" s="19">
        <f>_xlfn.xlookup(tbl_MTG_Set[[#This Row],[Type Name]], tbl_MTG_Set_Type[Set Type], tbl_MTG_Set_Type[Heavy Printing Window Month End], "(Set Type not found)", 0, 1)</f>
        <v/>
      </c>
      <c r="R1005" s="28">
        <f>tbl_MTG_Set[[#This Row],[Released On]]+tbl_MTG_Set[[#This Row],[Heavy Printing Window Month End]]*365.25/12</f>
        <v/>
      </c>
      <c r="S1005" s="28">
        <f>AND(NOW()&gt;=tbl_MTG_Set[[#This Row],[Heavy Printing Window Start]], NOW()&lt;=tbl_MTG_Set[[#This Row],[Heavy Printing Window End]])</f>
        <v/>
      </c>
      <c r="T1005" s="19">
        <f>_xlfn.xlookup(tbl_MTG_Set[[#This Row],[Type Name]], tbl_MTG_Set_Type[Set Type], tbl_MTG_Set_Type[Sell Window Month Start], "(Set Type not found)", 0, 1)</f>
        <v/>
      </c>
      <c r="U1005" s="28">
        <f>tbl_MTG_Set[[#This Row],[Released On]]+tbl_MTG_Set[[#This Row],[Sell Window Month Start]]*365.25/12</f>
        <v/>
      </c>
      <c r="V1005" s="19">
        <f>_xlfn.xlookup(tbl_MTG_Set[[#This Row],[Type Name]], tbl_MTG_Set_Type[Set Type], tbl_MTG_Set_Type[Sell Window Month End], "(Set Type not found)", 0, 1)</f>
        <v/>
      </c>
      <c r="W1005" s="28">
        <f>tbl_MTG_Set[[#This Row],[Released On]]+tbl_MTG_Set[[#This Row],[Sell Window Month End]]*365.25/12</f>
        <v/>
      </c>
      <c r="X1005" s="28">
        <f>AND(NOW()&gt;=tbl_MTG_Set[[#This Row],[Sell Window Start]], NOW()&lt;=tbl_MTG_Set[[#This Row],[Sell Window End]])</f>
        <v/>
      </c>
      <c r="AG1005" s="23" t="n"/>
      <c r="AH1005" s="23" t="n"/>
      <c r="AJ1005" s="23">
        <f t="array" ref="AJ1005:AJ1005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1005" s="23">
        <f t="array" ref="AK1005:AK1005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1005" s="24">
        <f>_xlfn.xlookup(tbl_MTG_Set[[#This Row],[Play Booster Box Product Id]], tbl_Product[Product Id], tbl_Product[Pack Size])</f>
        <v/>
      </c>
      <c r="AM1005" s="23">
        <f>(tbl_MTG_Set[[#This Row],[Play Booster Box Cost]]+v_Item_Shipping_Cost_In)/tbl_MTG_Set[[#This Row],[Play Booster Box Size]]</f>
        <v/>
      </c>
      <c r="AN1005" s="23" t="n"/>
      <c r="AO1005" s="23" t="n"/>
      <c r="AP1005" s="23" t="n"/>
      <c r="AQ1005" s="23" t="n"/>
      <c r="AT1005" s="23">
        <f>tbl_MTG_Set[[#This Row],[Play Booster Sell Price CardMarket]]*tbl_MTG_Set[[#This Row],[Play Booster Expected Market Value]]/tbl_MTG_Set[[#This Row],[Play Boost Sealed Market Value]]</f>
        <v/>
      </c>
    </row>
    <row r="1006" ht="15" customHeight="1" s="20">
      <c r="A1006" s="19" t="n">
        <v>516</v>
      </c>
      <c r="B1006" s="19" t="inlineStr">
        <is>
          <t>XLN Treasure Chest PXTC</t>
        </is>
      </c>
      <c r="C1006" s="19" t="n">
        <v>10</v>
      </c>
      <c r="D1006" s="28" t="n">
        <v>43063</v>
      </c>
      <c r="F1006" s="19" t="inlineStr">
        <is>
          <t>en es fr de it pt ja ko ru 汉语 漢語</t>
        </is>
      </c>
      <c r="G1006" s="19" t="n">
        <v>978</v>
      </c>
      <c r="H1006" s="19">
        <f>MONTH(NOW())+12*YEAR(NOW())-MONTH(tbl_MTG_Set[[#This Row],[Released On]])-12*YEAR(tbl_MTG_Set[[#This Row],[Released On]])</f>
        <v/>
      </c>
      <c r="I1006" s="19">
        <f>_xlfn.xlookup(tbl_MTG_Set[[#This Row],[Type Name]], tbl_MTG_Set_Type[Set Type], tbl_MTG_Set_Type[Index], "(Set Type not found)")</f>
        <v/>
      </c>
      <c r="J1006" s="19">
        <f>_xlfn.xlookup(tbl_MTG_Set[[#This Row],[Type Name]], tbl_MTG_Set_Type[Set Type], tbl_MTG_Set_Type[Buy Window Month Start], "(Set Type not found)")</f>
        <v/>
      </c>
      <c r="K1006" s="28">
        <f>tbl_MTG_Set[[#This Row],[Released On]]+tbl_MTG_Set[[#This Row],[Buy Window Month Start]]*365.25/12</f>
        <v/>
      </c>
      <c r="L1006" s="19">
        <f>_xlfn.xlookup(tbl_MTG_Set[[#This Row],[Type Name]], tbl_MTG_Set_Type[Set Type], tbl_MTG_Set_Type[Buy Window Month End], "(Set Type not found)", 0, 1)</f>
        <v/>
      </c>
      <c r="M1006" s="28">
        <f>tbl_MTG_Set[[#This Row],[Released On]]+tbl_MTG_Set[[#This Row],[Buy Window Month End]]*365.25/12</f>
        <v/>
      </c>
      <c r="N1006" s="28">
        <f>AND(NOW()&gt;=tbl_MTG_Set[[#This Row],[Buy Window Start]], NOW()&lt;=tbl_MTG_Set[[#This Row],[Buy Window End]])</f>
        <v/>
      </c>
      <c r="O1006" s="19">
        <f>_xlfn.xlookup(tbl_MTG_Set[[#This Row],[Type Name]], tbl_MTG_Set_Type[Set Type], tbl_MTG_Set_Type[Heavy Printing Window Month Start], "(Set Type not found)", 0, 1)</f>
        <v/>
      </c>
      <c r="P1006" s="28">
        <f>tbl_MTG_Set[[#This Row],[Released On]]+tbl_MTG_Set[[#This Row],[Heavy Printing Window Month Start]]*365.25/12</f>
        <v/>
      </c>
      <c r="Q1006" s="19">
        <f>_xlfn.xlookup(tbl_MTG_Set[[#This Row],[Type Name]], tbl_MTG_Set_Type[Set Type], tbl_MTG_Set_Type[Heavy Printing Window Month End], "(Set Type not found)", 0, 1)</f>
        <v/>
      </c>
      <c r="R1006" s="28">
        <f>tbl_MTG_Set[[#This Row],[Released On]]+tbl_MTG_Set[[#This Row],[Heavy Printing Window Month End]]*365.25/12</f>
        <v/>
      </c>
      <c r="S1006" s="28">
        <f>AND(NOW()&gt;=tbl_MTG_Set[[#This Row],[Heavy Printing Window Start]], NOW()&lt;=tbl_MTG_Set[[#This Row],[Heavy Printing Window End]])</f>
        <v/>
      </c>
      <c r="T1006" s="19">
        <f>_xlfn.xlookup(tbl_MTG_Set[[#This Row],[Type Name]], tbl_MTG_Set_Type[Set Type], tbl_MTG_Set_Type[Sell Window Month Start], "(Set Type not found)", 0, 1)</f>
        <v/>
      </c>
      <c r="U1006" s="28">
        <f>tbl_MTG_Set[[#This Row],[Released On]]+tbl_MTG_Set[[#This Row],[Sell Window Month Start]]*365.25/12</f>
        <v/>
      </c>
      <c r="V1006" s="19">
        <f>_xlfn.xlookup(tbl_MTG_Set[[#This Row],[Type Name]], tbl_MTG_Set_Type[Set Type], tbl_MTG_Set_Type[Sell Window Month End], "(Set Type not found)", 0, 1)</f>
        <v/>
      </c>
      <c r="W1006" s="28">
        <f>tbl_MTG_Set[[#This Row],[Released On]]+tbl_MTG_Set[[#This Row],[Sell Window Month End]]*365.25/12</f>
        <v/>
      </c>
      <c r="X1006" s="28">
        <f>AND(NOW()&gt;=tbl_MTG_Set[[#This Row],[Sell Window Start]], NOW()&lt;=tbl_MTG_Set[[#This Row],[Sell Window End]])</f>
        <v/>
      </c>
      <c r="AG1006" s="23" t="n"/>
      <c r="AH1006" s="23" t="n"/>
      <c r="AJ1006" s="23">
        <f t="array" ref="AJ1006:AJ1006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1006" s="23">
        <f t="array" ref="AK1006:AK1006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1006" s="24">
        <f>_xlfn.xlookup(tbl_MTG_Set[[#This Row],[Play Booster Box Product Id]], tbl_Product[Product Id], tbl_Product[Pack Size])</f>
        <v/>
      </c>
      <c r="AM1006" s="23">
        <f>(tbl_MTG_Set[[#This Row],[Play Booster Box Cost]]+v_Item_Shipping_Cost_In)/tbl_MTG_Set[[#This Row],[Play Booster Box Size]]</f>
        <v/>
      </c>
      <c r="AN1006" s="23" t="n"/>
      <c r="AO1006" s="23" t="n"/>
      <c r="AP1006" s="23" t="n"/>
      <c r="AQ1006" s="23" t="n"/>
      <c r="AT1006" s="23">
        <f>tbl_MTG_Set[[#This Row],[Play Booster Sell Price CardMarket]]*tbl_MTG_Set[[#This Row],[Play Booster Expected Market Value]]/tbl_MTG_Set[[#This Row],[Play Boost Sealed Market Value]]</f>
        <v/>
      </c>
    </row>
    <row r="1007" ht="15" customHeight="1" s="20">
      <c r="A1007" s="19" t="n">
        <v>135</v>
      </c>
      <c r="B1007" s="19" t="inlineStr">
        <is>
          <t>Year of the Dragon 2024 PL24</t>
        </is>
      </c>
      <c r="C1007" s="19" t="n">
        <v>7</v>
      </c>
      <c r="D1007" s="28" t="n">
        <v>45330</v>
      </c>
      <c r="F1007" s="19" t="inlineStr">
        <is>
          <t>en es fr de it pt ja ko ru 汉语 漢語</t>
        </is>
      </c>
      <c r="G1007" s="19" t="n">
        <v>216</v>
      </c>
      <c r="H1007" s="19">
        <f>MONTH(NOW())+12*YEAR(NOW())-MONTH(tbl_MTG_Set[[#This Row],[Released On]])-12*YEAR(tbl_MTG_Set[[#This Row],[Released On]])</f>
        <v/>
      </c>
      <c r="I1007" s="19">
        <f>_xlfn.xlookup(tbl_MTG_Set[[#This Row],[Type Name]], tbl_MTG_Set_Type[Set Type], tbl_MTG_Set_Type[Index], "(Set Type not found)")</f>
        <v/>
      </c>
      <c r="J1007" s="19">
        <f>_xlfn.xlookup(tbl_MTG_Set[[#This Row],[Type Name]], tbl_MTG_Set_Type[Set Type], tbl_MTG_Set_Type[Buy Window Month Start], "(Set Type not found)")</f>
        <v/>
      </c>
      <c r="K1007" s="28">
        <f>tbl_MTG_Set[[#This Row],[Released On]]+tbl_MTG_Set[[#This Row],[Buy Window Month Start]]*365.25/12</f>
        <v/>
      </c>
      <c r="L1007" s="19">
        <f>_xlfn.xlookup(tbl_MTG_Set[[#This Row],[Type Name]], tbl_MTG_Set_Type[Set Type], tbl_MTG_Set_Type[Buy Window Month End], "(Set Type not found)", 0, 1)</f>
        <v/>
      </c>
      <c r="M1007" s="28">
        <f>tbl_MTG_Set[[#This Row],[Released On]]+tbl_MTG_Set[[#This Row],[Buy Window Month End]]*365.25/12</f>
        <v/>
      </c>
      <c r="N1007" s="28">
        <f>AND(NOW()&gt;=tbl_MTG_Set[[#This Row],[Buy Window Start]], NOW()&lt;=tbl_MTG_Set[[#This Row],[Buy Window End]])</f>
        <v/>
      </c>
      <c r="O1007" s="19">
        <f>_xlfn.xlookup(tbl_MTG_Set[[#This Row],[Type Name]], tbl_MTG_Set_Type[Set Type], tbl_MTG_Set_Type[Heavy Printing Window Month Start], "(Set Type not found)", 0, 1)</f>
        <v/>
      </c>
      <c r="P1007" s="28">
        <f>tbl_MTG_Set[[#This Row],[Released On]]+tbl_MTG_Set[[#This Row],[Heavy Printing Window Month Start]]*365.25/12</f>
        <v/>
      </c>
      <c r="Q1007" s="19">
        <f>_xlfn.xlookup(tbl_MTG_Set[[#This Row],[Type Name]], tbl_MTG_Set_Type[Set Type], tbl_MTG_Set_Type[Heavy Printing Window Month End], "(Set Type not found)", 0, 1)</f>
        <v/>
      </c>
      <c r="R1007" s="28">
        <f>tbl_MTG_Set[[#This Row],[Released On]]+tbl_MTG_Set[[#This Row],[Heavy Printing Window Month End]]*365.25/12</f>
        <v/>
      </c>
      <c r="S1007" s="28">
        <f>AND(NOW()&gt;=tbl_MTG_Set[[#This Row],[Heavy Printing Window Start]], NOW()&lt;=tbl_MTG_Set[[#This Row],[Heavy Printing Window End]])</f>
        <v/>
      </c>
      <c r="T1007" s="19">
        <f>_xlfn.xlookup(tbl_MTG_Set[[#This Row],[Type Name]], tbl_MTG_Set_Type[Set Type], tbl_MTG_Set_Type[Sell Window Month Start], "(Set Type not found)", 0, 1)</f>
        <v/>
      </c>
      <c r="U1007" s="28">
        <f>tbl_MTG_Set[[#This Row],[Released On]]+tbl_MTG_Set[[#This Row],[Sell Window Month Start]]*365.25/12</f>
        <v/>
      </c>
      <c r="V1007" s="19">
        <f>_xlfn.xlookup(tbl_MTG_Set[[#This Row],[Type Name]], tbl_MTG_Set_Type[Set Type], tbl_MTG_Set_Type[Sell Window Month End], "(Set Type not found)", 0, 1)</f>
        <v/>
      </c>
      <c r="W1007" s="28">
        <f>tbl_MTG_Set[[#This Row],[Released On]]+tbl_MTG_Set[[#This Row],[Sell Window Month End]]*365.25/12</f>
        <v/>
      </c>
      <c r="X1007" s="28">
        <f>AND(NOW()&gt;=tbl_MTG_Set[[#This Row],[Sell Window Start]], NOW()&lt;=tbl_MTG_Set[[#This Row],[Sell Window End]])</f>
        <v/>
      </c>
      <c r="AG1007" s="23" t="n"/>
      <c r="AH1007" s="23" t="n"/>
      <c r="AJ1007" s="23">
        <f t="array" ref="AJ1007:AJ1007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1007" s="23">
        <f t="array" ref="AK1007:AK1007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1007" s="24">
        <f>_xlfn.xlookup(tbl_MTG_Set[[#This Row],[Play Booster Box Product Id]], tbl_Product[Product Id], tbl_Product[Pack Size])</f>
        <v/>
      </c>
      <c r="AM1007" s="23">
        <f>(tbl_MTG_Set[[#This Row],[Play Booster Box Cost]]+v_Item_Shipping_Cost_In)/tbl_MTG_Set[[#This Row],[Play Booster Box Size]]</f>
        <v/>
      </c>
      <c r="AN1007" s="23" t="n"/>
      <c r="AO1007" s="23" t="n"/>
      <c r="AP1007" s="23" t="n"/>
      <c r="AQ1007" s="23" t="n"/>
      <c r="AT1007" s="23">
        <f>tbl_MTG_Set[[#This Row],[Play Booster Sell Price CardMarket]]*tbl_MTG_Set[[#This Row],[Play Booster Expected Market Value]]/tbl_MTG_Set[[#This Row],[Play Boost Sealed Market Value]]</f>
        <v/>
      </c>
    </row>
    <row r="1008" ht="15" customHeight="1" s="20">
      <c r="A1008" s="19" t="n">
        <v>363</v>
      </c>
      <c r="B1008" s="19" t="inlineStr">
        <is>
          <t>Year of the Ox 2021 PL21</t>
        </is>
      </c>
      <c r="C1008" s="19" t="n">
        <v>6</v>
      </c>
      <c r="D1008" s="28" t="n">
        <v>44221</v>
      </c>
      <c r="F1008" s="19" t="inlineStr">
        <is>
          <t>en es fr de it pt ja ko ru 汉语 漢語</t>
        </is>
      </c>
      <c r="G1008" s="19" t="n">
        <v>672</v>
      </c>
      <c r="H1008" s="19">
        <f>MONTH(NOW())+12*YEAR(NOW())-MONTH(tbl_MTG_Set[[#This Row],[Released On]])-12*YEAR(tbl_MTG_Set[[#This Row],[Released On]])</f>
        <v/>
      </c>
      <c r="I1008" s="19">
        <f>_xlfn.xlookup(tbl_MTG_Set[[#This Row],[Type Name]], tbl_MTG_Set_Type[Set Type], tbl_MTG_Set_Type[Index], "(Set Type not found)")</f>
        <v/>
      </c>
      <c r="J1008" s="19">
        <f>_xlfn.xlookup(tbl_MTG_Set[[#This Row],[Type Name]], tbl_MTG_Set_Type[Set Type], tbl_MTG_Set_Type[Buy Window Month Start], "(Set Type not found)")</f>
        <v/>
      </c>
      <c r="K1008" s="28">
        <f>tbl_MTG_Set[[#This Row],[Released On]]+tbl_MTG_Set[[#This Row],[Buy Window Month Start]]*365.25/12</f>
        <v/>
      </c>
      <c r="L1008" s="19">
        <f>_xlfn.xlookup(tbl_MTG_Set[[#This Row],[Type Name]], tbl_MTG_Set_Type[Set Type], tbl_MTG_Set_Type[Buy Window Month End], "(Set Type not found)", 0, 1)</f>
        <v/>
      </c>
      <c r="M1008" s="28">
        <f>tbl_MTG_Set[[#This Row],[Released On]]+tbl_MTG_Set[[#This Row],[Buy Window Month End]]*365.25/12</f>
        <v/>
      </c>
      <c r="N1008" s="28">
        <f>AND(NOW()&gt;=tbl_MTG_Set[[#This Row],[Buy Window Start]], NOW()&lt;=tbl_MTG_Set[[#This Row],[Buy Window End]])</f>
        <v/>
      </c>
      <c r="O1008" s="19">
        <f>_xlfn.xlookup(tbl_MTG_Set[[#This Row],[Type Name]], tbl_MTG_Set_Type[Set Type], tbl_MTG_Set_Type[Heavy Printing Window Month Start], "(Set Type not found)", 0, 1)</f>
        <v/>
      </c>
      <c r="P1008" s="28">
        <f>tbl_MTG_Set[[#This Row],[Released On]]+tbl_MTG_Set[[#This Row],[Heavy Printing Window Month Start]]*365.25/12</f>
        <v/>
      </c>
      <c r="Q1008" s="19">
        <f>_xlfn.xlookup(tbl_MTG_Set[[#This Row],[Type Name]], tbl_MTG_Set_Type[Set Type], tbl_MTG_Set_Type[Heavy Printing Window Month End], "(Set Type not found)", 0, 1)</f>
        <v/>
      </c>
      <c r="R1008" s="28">
        <f>tbl_MTG_Set[[#This Row],[Released On]]+tbl_MTG_Set[[#This Row],[Heavy Printing Window Month End]]*365.25/12</f>
        <v/>
      </c>
      <c r="S1008" s="28">
        <f>AND(NOW()&gt;=tbl_MTG_Set[[#This Row],[Heavy Printing Window Start]], NOW()&lt;=tbl_MTG_Set[[#This Row],[Heavy Printing Window End]])</f>
        <v/>
      </c>
      <c r="T1008" s="19">
        <f>_xlfn.xlookup(tbl_MTG_Set[[#This Row],[Type Name]], tbl_MTG_Set_Type[Set Type], tbl_MTG_Set_Type[Sell Window Month Start], "(Set Type not found)", 0, 1)</f>
        <v/>
      </c>
      <c r="U1008" s="28">
        <f>tbl_MTG_Set[[#This Row],[Released On]]+tbl_MTG_Set[[#This Row],[Sell Window Month Start]]*365.25/12</f>
        <v/>
      </c>
      <c r="V1008" s="19">
        <f>_xlfn.xlookup(tbl_MTG_Set[[#This Row],[Type Name]], tbl_MTG_Set_Type[Set Type], tbl_MTG_Set_Type[Sell Window Month End], "(Set Type not found)", 0, 1)</f>
        <v/>
      </c>
      <c r="W1008" s="28">
        <f>tbl_MTG_Set[[#This Row],[Released On]]+tbl_MTG_Set[[#This Row],[Sell Window Month End]]*365.25/12</f>
        <v/>
      </c>
      <c r="X1008" s="28">
        <f>AND(NOW()&gt;=tbl_MTG_Set[[#This Row],[Sell Window Start]], NOW()&lt;=tbl_MTG_Set[[#This Row],[Sell Window End]])</f>
        <v/>
      </c>
      <c r="AG1008" s="23" t="n"/>
      <c r="AH1008" s="23" t="n"/>
      <c r="AJ1008" s="23">
        <f t="array" ref="AJ1008:AJ1008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1008" s="23">
        <f t="array" ref="AK1008:AK1008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1008" s="24">
        <f>_xlfn.xlookup(tbl_MTG_Set[[#This Row],[Play Booster Box Product Id]], tbl_Product[Product Id], tbl_Product[Pack Size])</f>
        <v/>
      </c>
      <c r="AM1008" s="23">
        <f>(tbl_MTG_Set[[#This Row],[Play Booster Box Cost]]+v_Item_Shipping_Cost_In)/tbl_MTG_Set[[#This Row],[Play Booster Box Size]]</f>
        <v/>
      </c>
      <c r="AN1008" s="23" t="n"/>
      <c r="AO1008" s="23" t="n"/>
      <c r="AP1008" s="23" t="n"/>
      <c r="AQ1008" s="23" t="n"/>
      <c r="AT1008" s="23">
        <f>tbl_MTG_Set[[#This Row],[Play Booster Sell Price CardMarket]]*tbl_MTG_Set[[#This Row],[Play Booster Expected Market Value]]/tbl_MTG_Set[[#This Row],[Play Boost Sealed Market Value]]</f>
        <v/>
      </c>
    </row>
    <row r="1009" ht="15" customHeight="1" s="20">
      <c r="A1009" s="19" t="n">
        <v>197</v>
      </c>
      <c r="B1009" s="19" t="inlineStr">
        <is>
          <t>Year of the Rabbit 2023 PL23</t>
        </is>
      </c>
      <c r="C1009" s="19" t="n">
        <v>6</v>
      </c>
      <c r="D1009" s="28" t="n">
        <v>44967</v>
      </c>
      <c r="F1009" s="19" t="inlineStr">
        <is>
          <t>en es fr de it pt ja ko ru 汉语 漢語</t>
        </is>
      </c>
      <c r="G1009" s="19" t="n">
        <v>340</v>
      </c>
      <c r="H1009" s="19">
        <f>MONTH(NOW())+12*YEAR(NOW())-MONTH(tbl_MTG_Set[[#This Row],[Released On]])-12*YEAR(tbl_MTG_Set[[#This Row],[Released On]])</f>
        <v/>
      </c>
      <c r="I1009" s="19">
        <f>_xlfn.xlookup(tbl_MTG_Set[[#This Row],[Type Name]], tbl_MTG_Set_Type[Set Type], tbl_MTG_Set_Type[Index], "(Set Type not found)")</f>
        <v/>
      </c>
      <c r="J1009" s="19">
        <f>_xlfn.xlookup(tbl_MTG_Set[[#This Row],[Type Name]], tbl_MTG_Set_Type[Set Type], tbl_MTG_Set_Type[Buy Window Month Start], "(Set Type not found)")</f>
        <v/>
      </c>
      <c r="K1009" s="28">
        <f>tbl_MTG_Set[[#This Row],[Released On]]+tbl_MTG_Set[[#This Row],[Buy Window Month Start]]*365.25/12</f>
        <v/>
      </c>
      <c r="L1009" s="19">
        <f>_xlfn.xlookup(tbl_MTG_Set[[#This Row],[Type Name]], tbl_MTG_Set_Type[Set Type], tbl_MTG_Set_Type[Buy Window Month End], "(Set Type not found)", 0, 1)</f>
        <v/>
      </c>
      <c r="M1009" s="28">
        <f>tbl_MTG_Set[[#This Row],[Released On]]+tbl_MTG_Set[[#This Row],[Buy Window Month End]]*365.25/12</f>
        <v/>
      </c>
      <c r="N1009" s="28">
        <f>AND(NOW()&gt;=tbl_MTG_Set[[#This Row],[Buy Window Start]], NOW()&lt;=tbl_MTG_Set[[#This Row],[Buy Window End]])</f>
        <v/>
      </c>
      <c r="O1009" s="19">
        <f>_xlfn.xlookup(tbl_MTG_Set[[#This Row],[Type Name]], tbl_MTG_Set_Type[Set Type], tbl_MTG_Set_Type[Heavy Printing Window Month Start], "(Set Type not found)", 0, 1)</f>
        <v/>
      </c>
      <c r="P1009" s="28">
        <f>tbl_MTG_Set[[#This Row],[Released On]]+tbl_MTG_Set[[#This Row],[Heavy Printing Window Month Start]]*365.25/12</f>
        <v/>
      </c>
      <c r="Q1009" s="19">
        <f>_xlfn.xlookup(tbl_MTG_Set[[#This Row],[Type Name]], tbl_MTG_Set_Type[Set Type], tbl_MTG_Set_Type[Heavy Printing Window Month End], "(Set Type not found)", 0, 1)</f>
        <v/>
      </c>
      <c r="R1009" s="28">
        <f>tbl_MTG_Set[[#This Row],[Released On]]+tbl_MTG_Set[[#This Row],[Heavy Printing Window Month End]]*365.25/12</f>
        <v/>
      </c>
      <c r="S1009" s="28">
        <f>AND(NOW()&gt;=tbl_MTG_Set[[#This Row],[Heavy Printing Window Start]], NOW()&lt;=tbl_MTG_Set[[#This Row],[Heavy Printing Window End]])</f>
        <v/>
      </c>
      <c r="T1009" s="19">
        <f>_xlfn.xlookup(tbl_MTG_Set[[#This Row],[Type Name]], tbl_MTG_Set_Type[Set Type], tbl_MTG_Set_Type[Sell Window Month Start], "(Set Type not found)", 0, 1)</f>
        <v/>
      </c>
      <c r="U1009" s="28">
        <f>tbl_MTG_Set[[#This Row],[Released On]]+tbl_MTG_Set[[#This Row],[Sell Window Month Start]]*365.25/12</f>
        <v/>
      </c>
      <c r="V1009" s="19">
        <f>_xlfn.xlookup(tbl_MTG_Set[[#This Row],[Type Name]], tbl_MTG_Set_Type[Set Type], tbl_MTG_Set_Type[Sell Window Month End], "(Set Type not found)", 0, 1)</f>
        <v/>
      </c>
      <c r="W1009" s="28">
        <f>tbl_MTG_Set[[#This Row],[Released On]]+tbl_MTG_Set[[#This Row],[Sell Window Month End]]*365.25/12</f>
        <v/>
      </c>
      <c r="X1009" s="28">
        <f>AND(NOW()&gt;=tbl_MTG_Set[[#This Row],[Sell Window Start]], NOW()&lt;=tbl_MTG_Set[[#This Row],[Sell Window End]])</f>
        <v/>
      </c>
      <c r="AG1009" s="23" t="n"/>
      <c r="AH1009" s="23" t="n"/>
      <c r="AJ1009" s="23">
        <f t="array" ref="AJ1009:AJ1009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1009" s="23">
        <f t="array" ref="AK1009:AK1009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1009" s="24">
        <f>_xlfn.xlookup(tbl_MTG_Set[[#This Row],[Play Booster Box Product Id]], tbl_Product[Product Id], tbl_Product[Pack Size])</f>
        <v/>
      </c>
      <c r="AM1009" s="23">
        <f>(tbl_MTG_Set[[#This Row],[Play Booster Box Cost]]+v_Item_Shipping_Cost_In)/tbl_MTG_Set[[#This Row],[Play Booster Box Size]]</f>
        <v/>
      </c>
      <c r="AN1009" s="23" t="n"/>
      <c r="AO1009" s="23" t="n"/>
      <c r="AP1009" s="23" t="n"/>
      <c r="AQ1009" s="23" t="n"/>
      <c r="AT1009" s="23">
        <f>tbl_MTG_Set[[#This Row],[Play Booster Sell Price CardMarket]]*tbl_MTG_Set[[#This Row],[Play Booster Expected Market Value]]/tbl_MTG_Set[[#This Row],[Play Boost Sealed Market Value]]</f>
        <v/>
      </c>
    </row>
    <row r="1010" ht="15" customHeight="1" s="20">
      <c r="A1010" s="19" t="n">
        <v>57</v>
      </c>
      <c r="B1010" s="19" t="inlineStr">
        <is>
          <t>Year of the Snake 2025 PL25</t>
        </is>
      </c>
      <c r="C1010" s="19" t="n">
        <v>6</v>
      </c>
      <c r="D1010" s="28" t="n">
        <v>45702</v>
      </c>
      <c r="F1010" s="19" t="inlineStr">
        <is>
          <t>en es fr de it pt ja ko ru 汉语 漢語</t>
        </is>
      </c>
      <c r="G1010" s="19" t="n">
        <v>60</v>
      </c>
      <c r="H1010" s="19">
        <f>MONTH(NOW())+12*YEAR(NOW())-MONTH(tbl_MTG_Set[[#This Row],[Released On]])-12*YEAR(tbl_MTG_Set[[#This Row],[Released On]])</f>
        <v/>
      </c>
      <c r="I1010" s="19">
        <f>_xlfn.xlookup(tbl_MTG_Set[[#This Row],[Type Name]], tbl_MTG_Set_Type[Set Type], tbl_MTG_Set_Type[Index], "(Set Type not found)")</f>
        <v/>
      </c>
      <c r="J1010" s="19">
        <f>_xlfn.xlookup(tbl_MTG_Set[[#This Row],[Type Name]], tbl_MTG_Set_Type[Set Type], tbl_MTG_Set_Type[Buy Window Month Start], "(Set Type not found)")</f>
        <v/>
      </c>
      <c r="K1010" s="28">
        <f>tbl_MTG_Set[[#This Row],[Released On]]+tbl_MTG_Set[[#This Row],[Buy Window Month Start]]*365.25/12</f>
        <v/>
      </c>
      <c r="L1010" s="19">
        <f>_xlfn.xlookup(tbl_MTG_Set[[#This Row],[Type Name]], tbl_MTG_Set_Type[Set Type], tbl_MTG_Set_Type[Buy Window Month End], "(Set Type not found)", 0, 1)</f>
        <v/>
      </c>
      <c r="M1010" s="28">
        <f>tbl_MTG_Set[[#This Row],[Released On]]+tbl_MTG_Set[[#This Row],[Buy Window Month End]]*365.25/12</f>
        <v/>
      </c>
      <c r="N1010" s="28">
        <f>AND(NOW()&gt;=tbl_MTG_Set[[#This Row],[Buy Window Start]], NOW()&lt;=tbl_MTG_Set[[#This Row],[Buy Window End]])</f>
        <v/>
      </c>
      <c r="O1010" s="19">
        <f>_xlfn.xlookup(tbl_MTG_Set[[#This Row],[Type Name]], tbl_MTG_Set_Type[Set Type], tbl_MTG_Set_Type[Heavy Printing Window Month Start], "(Set Type not found)", 0, 1)</f>
        <v/>
      </c>
      <c r="P1010" s="28">
        <f>tbl_MTG_Set[[#This Row],[Released On]]+tbl_MTG_Set[[#This Row],[Heavy Printing Window Month Start]]*365.25/12</f>
        <v/>
      </c>
      <c r="Q1010" s="19">
        <f>_xlfn.xlookup(tbl_MTG_Set[[#This Row],[Type Name]], tbl_MTG_Set_Type[Set Type], tbl_MTG_Set_Type[Heavy Printing Window Month End], "(Set Type not found)", 0, 1)</f>
        <v/>
      </c>
      <c r="R1010" s="28">
        <f>tbl_MTG_Set[[#This Row],[Released On]]+tbl_MTG_Set[[#This Row],[Heavy Printing Window Month End]]*365.25/12</f>
        <v/>
      </c>
      <c r="S1010" s="28">
        <f>AND(NOW()&gt;=tbl_MTG_Set[[#This Row],[Heavy Printing Window Start]], NOW()&lt;=tbl_MTG_Set[[#This Row],[Heavy Printing Window End]])</f>
        <v/>
      </c>
      <c r="T1010" s="19">
        <f>_xlfn.xlookup(tbl_MTG_Set[[#This Row],[Type Name]], tbl_MTG_Set_Type[Set Type], tbl_MTG_Set_Type[Sell Window Month Start], "(Set Type not found)", 0, 1)</f>
        <v/>
      </c>
      <c r="U1010" s="28">
        <f>tbl_MTG_Set[[#This Row],[Released On]]+tbl_MTG_Set[[#This Row],[Sell Window Month Start]]*365.25/12</f>
        <v/>
      </c>
      <c r="V1010" s="19">
        <f>_xlfn.xlookup(tbl_MTG_Set[[#This Row],[Type Name]], tbl_MTG_Set_Type[Set Type], tbl_MTG_Set_Type[Sell Window Month End], "(Set Type not found)", 0, 1)</f>
        <v/>
      </c>
      <c r="W1010" s="28">
        <f>tbl_MTG_Set[[#This Row],[Released On]]+tbl_MTG_Set[[#This Row],[Sell Window Month End]]*365.25/12</f>
        <v/>
      </c>
      <c r="X1010" s="28">
        <f>AND(NOW()&gt;=tbl_MTG_Set[[#This Row],[Sell Window Start]], NOW()&lt;=tbl_MTG_Set[[#This Row],[Sell Window End]])</f>
        <v/>
      </c>
      <c r="AG1010" s="23" t="n"/>
      <c r="AH1010" s="23" t="n"/>
      <c r="AJ1010" s="23">
        <f t="array" ref="AJ1010:AJ1010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1010" s="23">
        <f t="array" ref="AK1010:AK1010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1010" s="24">
        <f>_xlfn.xlookup(tbl_MTG_Set[[#This Row],[Play Booster Box Product Id]], tbl_Product[Product Id], tbl_Product[Pack Size])</f>
        <v/>
      </c>
      <c r="AM1010" s="23">
        <f>(tbl_MTG_Set[[#This Row],[Play Booster Box Cost]]+v_Item_Shipping_Cost_In)/tbl_MTG_Set[[#This Row],[Play Booster Box Size]]</f>
        <v/>
      </c>
      <c r="AN1010" s="23" t="n"/>
      <c r="AO1010" s="23" t="n"/>
      <c r="AP1010" s="23" t="n"/>
      <c r="AQ1010" s="23" t="n"/>
      <c r="AT1010" s="23">
        <f>tbl_MTG_Set[[#This Row],[Play Booster Sell Price CardMarket]]*tbl_MTG_Set[[#This Row],[Play Booster Expected Market Value]]/tbl_MTG_Set[[#This Row],[Play Boost Sealed Market Value]]</f>
        <v/>
      </c>
    </row>
    <row r="1011" ht="15" customHeight="1" s="20">
      <c r="A1011" s="19" t="n">
        <v>286</v>
      </c>
      <c r="B1011" s="19" t="inlineStr">
        <is>
          <t>Year of the Tiger 2022 PL22</t>
        </is>
      </c>
      <c r="C1011" s="19" t="n">
        <v>5</v>
      </c>
      <c r="D1011" s="28" t="n">
        <v>44617</v>
      </c>
      <c r="F1011" s="19" t="inlineStr">
        <is>
          <t>en es fr de it pt ja ko ru 汉语 漢語</t>
        </is>
      </c>
      <c r="G1011" s="19" t="n">
        <v>518</v>
      </c>
      <c r="H1011" s="19">
        <f>MONTH(NOW())+12*YEAR(NOW())-MONTH(tbl_MTG_Set[[#This Row],[Released On]])-12*YEAR(tbl_MTG_Set[[#This Row],[Released On]])</f>
        <v/>
      </c>
      <c r="I1011" s="19">
        <f>_xlfn.xlookup(tbl_MTG_Set[[#This Row],[Type Name]], tbl_MTG_Set_Type[Set Type], tbl_MTG_Set_Type[Index], "(Set Type not found)")</f>
        <v/>
      </c>
      <c r="J1011" s="19">
        <f>_xlfn.xlookup(tbl_MTG_Set[[#This Row],[Type Name]], tbl_MTG_Set_Type[Set Type], tbl_MTG_Set_Type[Buy Window Month Start], "(Set Type not found)")</f>
        <v/>
      </c>
      <c r="K1011" s="28">
        <f>tbl_MTG_Set[[#This Row],[Released On]]+tbl_MTG_Set[[#This Row],[Buy Window Month Start]]*365.25/12</f>
        <v/>
      </c>
      <c r="L1011" s="19">
        <f>_xlfn.xlookup(tbl_MTG_Set[[#This Row],[Type Name]], tbl_MTG_Set_Type[Set Type], tbl_MTG_Set_Type[Buy Window Month End], "(Set Type not found)", 0, 1)</f>
        <v/>
      </c>
      <c r="M1011" s="28">
        <f>tbl_MTG_Set[[#This Row],[Released On]]+tbl_MTG_Set[[#This Row],[Buy Window Month End]]*365.25/12</f>
        <v/>
      </c>
      <c r="N1011" s="28">
        <f>AND(NOW()&gt;=tbl_MTG_Set[[#This Row],[Buy Window Start]], NOW()&lt;=tbl_MTG_Set[[#This Row],[Buy Window End]])</f>
        <v/>
      </c>
      <c r="O1011" s="19">
        <f>_xlfn.xlookup(tbl_MTG_Set[[#This Row],[Type Name]], tbl_MTG_Set_Type[Set Type], tbl_MTG_Set_Type[Heavy Printing Window Month Start], "(Set Type not found)", 0, 1)</f>
        <v/>
      </c>
      <c r="P1011" s="28">
        <f>tbl_MTG_Set[[#This Row],[Released On]]+tbl_MTG_Set[[#This Row],[Heavy Printing Window Month Start]]*365.25/12</f>
        <v/>
      </c>
      <c r="Q1011" s="19">
        <f>_xlfn.xlookup(tbl_MTG_Set[[#This Row],[Type Name]], tbl_MTG_Set_Type[Set Type], tbl_MTG_Set_Type[Heavy Printing Window Month End], "(Set Type not found)", 0, 1)</f>
        <v/>
      </c>
      <c r="R1011" s="28">
        <f>tbl_MTG_Set[[#This Row],[Released On]]+tbl_MTG_Set[[#This Row],[Heavy Printing Window Month End]]*365.25/12</f>
        <v/>
      </c>
      <c r="S1011" s="28">
        <f>AND(NOW()&gt;=tbl_MTG_Set[[#This Row],[Heavy Printing Window Start]], NOW()&lt;=tbl_MTG_Set[[#This Row],[Heavy Printing Window End]])</f>
        <v/>
      </c>
      <c r="T1011" s="19">
        <f>_xlfn.xlookup(tbl_MTG_Set[[#This Row],[Type Name]], tbl_MTG_Set_Type[Set Type], tbl_MTG_Set_Type[Sell Window Month Start], "(Set Type not found)", 0, 1)</f>
        <v/>
      </c>
      <c r="U1011" s="28">
        <f>tbl_MTG_Set[[#This Row],[Released On]]+tbl_MTG_Set[[#This Row],[Sell Window Month Start]]*365.25/12</f>
        <v/>
      </c>
      <c r="V1011" s="19">
        <f>_xlfn.xlookup(tbl_MTG_Set[[#This Row],[Type Name]], tbl_MTG_Set_Type[Set Type], tbl_MTG_Set_Type[Sell Window Month End], "(Set Type not found)", 0, 1)</f>
        <v/>
      </c>
      <c r="W1011" s="28">
        <f>tbl_MTG_Set[[#This Row],[Released On]]+tbl_MTG_Set[[#This Row],[Sell Window Month End]]*365.25/12</f>
        <v/>
      </c>
      <c r="X1011" s="28">
        <f>AND(NOW()&gt;=tbl_MTG_Set[[#This Row],[Sell Window Start]], NOW()&lt;=tbl_MTG_Set[[#This Row],[Sell Window End]])</f>
        <v/>
      </c>
      <c r="AG1011" s="23" t="n"/>
      <c r="AH1011" s="23" t="n"/>
      <c r="AJ1011" s="23">
        <f t="array" ref="AJ1011:AJ1011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1011" s="23">
        <f t="array" ref="AK1011:AK1011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1011" s="24">
        <f>_xlfn.xlookup(tbl_MTG_Set[[#This Row],[Play Booster Box Product Id]], tbl_Product[Product Id], tbl_Product[Pack Size])</f>
        <v/>
      </c>
      <c r="AM1011" s="23">
        <f>(tbl_MTG_Set[[#This Row],[Play Booster Box Cost]]+v_Item_Shipping_Cost_In)/tbl_MTG_Set[[#This Row],[Play Booster Box Size]]</f>
        <v/>
      </c>
      <c r="AN1011" s="23" t="n"/>
      <c r="AO1011" s="23" t="n"/>
      <c r="AP1011" s="23" t="n"/>
      <c r="AQ1011" s="23" t="n"/>
      <c r="AT1011" s="23">
        <f>tbl_MTG_Set[[#This Row],[Play Booster Sell Price CardMarket]]*tbl_MTG_Set[[#This Row],[Play Booster Expected Market Value]]/tbl_MTG_Set[[#This Row],[Play Boost Sealed Market Value]]</f>
        <v/>
      </c>
    </row>
    <row r="1012" ht="15" customHeight="1" s="20">
      <c r="A1012" s="19" t="n">
        <v>587</v>
      </c>
      <c r="B1012" s="19" t="inlineStr">
        <is>
          <t>Zendikar Expeditions EXP</t>
        </is>
      </c>
      <c r="C1012" s="19" t="n">
        <v>45</v>
      </c>
      <c r="D1012" s="28" t="n">
        <v>42279</v>
      </c>
      <c r="E1012" s="19" t="inlineStr">
        <is>
          <t>Standard Expansion</t>
        </is>
      </c>
      <c r="F1012" s="19" t="inlineStr">
        <is>
          <t>en es fr de it pt ja ko ru 汉语 漢語</t>
        </is>
      </c>
      <c r="G1012" s="19" t="n">
        <v>1120</v>
      </c>
      <c r="H1012" s="19">
        <f>MONTH(NOW())+12*YEAR(NOW())-MONTH(tbl_MTG_Set[[#This Row],[Released On]])-12*YEAR(tbl_MTG_Set[[#This Row],[Released On]])</f>
        <v/>
      </c>
      <c r="I1012" s="19">
        <f>_xlfn.xlookup(tbl_MTG_Set[[#This Row],[Type Name]], tbl_MTG_Set_Type[Set Type], tbl_MTG_Set_Type[Index], "(Set Type not found)")</f>
        <v/>
      </c>
      <c r="J1012" s="19">
        <f>_xlfn.xlookup(tbl_MTG_Set[[#This Row],[Type Name]], tbl_MTG_Set_Type[Set Type], tbl_MTG_Set_Type[Buy Window Month Start], "(Set Type not found)")</f>
        <v/>
      </c>
      <c r="K1012" s="28">
        <f>tbl_MTG_Set[[#This Row],[Released On]]+tbl_MTG_Set[[#This Row],[Buy Window Month Start]]*365.25/12</f>
        <v/>
      </c>
      <c r="L1012" s="19">
        <f>_xlfn.xlookup(tbl_MTG_Set[[#This Row],[Type Name]], tbl_MTG_Set_Type[Set Type], tbl_MTG_Set_Type[Buy Window Month End], "(Set Type not found)", 0, 1)</f>
        <v/>
      </c>
      <c r="M1012" s="28">
        <f>tbl_MTG_Set[[#This Row],[Released On]]+tbl_MTG_Set[[#This Row],[Buy Window Month End]]*365.25/12</f>
        <v/>
      </c>
      <c r="N1012" s="28">
        <f>AND(NOW()&gt;=tbl_MTG_Set[[#This Row],[Buy Window Start]], NOW()&lt;=tbl_MTG_Set[[#This Row],[Buy Window End]])</f>
        <v/>
      </c>
      <c r="O1012" s="19">
        <f>_xlfn.xlookup(tbl_MTG_Set[[#This Row],[Type Name]], tbl_MTG_Set_Type[Set Type], tbl_MTG_Set_Type[Heavy Printing Window Month Start], "(Set Type not found)", 0, 1)</f>
        <v/>
      </c>
      <c r="P1012" s="28">
        <f>tbl_MTG_Set[[#This Row],[Released On]]+tbl_MTG_Set[[#This Row],[Heavy Printing Window Month Start]]*365.25/12</f>
        <v/>
      </c>
      <c r="Q1012" s="19">
        <f>_xlfn.xlookup(tbl_MTG_Set[[#This Row],[Type Name]], tbl_MTG_Set_Type[Set Type], tbl_MTG_Set_Type[Heavy Printing Window Month End], "(Set Type not found)", 0, 1)</f>
        <v/>
      </c>
      <c r="R1012" s="28">
        <f>tbl_MTG_Set[[#This Row],[Released On]]+tbl_MTG_Set[[#This Row],[Heavy Printing Window Month End]]*365.25/12</f>
        <v/>
      </c>
      <c r="S1012" s="28">
        <f>AND(NOW()&gt;=tbl_MTG_Set[[#This Row],[Heavy Printing Window Start]], NOW()&lt;=tbl_MTG_Set[[#This Row],[Heavy Printing Window End]])</f>
        <v/>
      </c>
      <c r="T1012" s="19">
        <f>_xlfn.xlookup(tbl_MTG_Set[[#This Row],[Type Name]], tbl_MTG_Set_Type[Set Type], tbl_MTG_Set_Type[Sell Window Month Start], "(Set Type not found)", 0, 1)</f>
        <v/>
      </c>
      <c r="U1012" s="28">
        <f>tbl_MTG_Set[[#This Row],[Released On]]+tbl_MTG_Set[[#This Row],[Sell Window Month Start]]*365.25/12</f>
        <v/>
      </c>
      <c r="V1012" s="19">
        <f>_xlfn.xlookup(tbl_MTG_Set[[#This Row],[Type Name]], tbl_MTG_Set_Type[Set Type], tbl_MTG_Set_Type[Sell Window Month End], "(Set Type not found)", 0, 1)</f>
        <v/>
      </c>
      <c r="W1012" s="28">
        <f>tbl_MTG_Set[[#This Row],[Released On]]+tbl_MTG_Set[[#This Row],[Sell Window Month End]]*365.25/12</f>
        <v/>
      </c>
      <c r="X1012" s="28">
        <f>AND(NOW()&gt;=tbl_MTG_Set[[#This Row],[Sell Window Start]], NOW()&lt;=tbl_MTG_Set[[#This Row],[Sell Window End]])</f>
        <v/>
      </c>
      <c r="AG1012" s="23" t="n"/>
      <c r="AH1012" s="23" t="n"/>
      <c r="AJ1012" s="23">
        <f t="array" ref="AJ1012:AJ1012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1012" s="23">
        <f t="array" ref="AK1012:AK1012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1012" s="24">
        <f>_xlfn.xlookup(tbl_MTG_Set[[#This Row],[Play Booster Box Product Id]], tbl_Product[Product Id], tbl_Product[Pack Size])</f>
        <v/>
      </c>
      <c r="AM1012" s="23">
        <f>(tbl_MTG_Set[[#This Row],[Play Booster Box Cost]]+v_Item_Shipping_Cost_In)/tbl_MTG_Set[[#This Row],[Play Booster Box Size]]</f>
        <v/>
      </c>
      <c r="AN1012" s="23" t="n"/>
      <c r="AO1012" s="23" t="n"/>
      <c r="AP1012" s="23" t="n"/>
      <c r="AQ1012" s="23" t="n"/>
      <c r="AT1012" s="23">
        <f>tbl_MTG_Set[[#This Row],[Play Booster Sell Price CardMarket]]*tbl_MTG_Set[[#This Row],[Play Booster Expected Market Value]]/tbl_MTG_Set[[#This Row],[Play Boost Sealed Market Value]]</f>
        <v/>
      </c>
    </row>
    <row r="1013" ht="15" customHeight="1" s="20">
      <c r="A1013" s="19" t="n">
        <v>777</v>
      </c>
      <c r="B1013" s="19" t="inlineStr">
        <is>
          <t>Zendikar Promos PZEN</t>
        </is>
      </c>
      <c r="C1013" s="19" t="n">
        <v>5</v>
      </c>
      <c r="D1013" s="28" t="n">
        <v>40088</v>
      </c>
      <c r="E1013" s="19" t="inlineStr">
        <is>
          <t>Standard Expansion</t>
        </is>
      </c>
      <c r="F1013" s="19" t="inlineStr">
        <is>
          <t>en es fr de it pt ja ko ru 汉语 漢語</t>
        </is>
      </c>
      <c r="G1013" s="19" t="n">
        <v>1500</v>
      </c>
      <c r="H1013" s="19">
        <f>MONTH(NOW())+12*YEAR(NOW())-MONTH(tbl_MTG_Set[[#This Row],[Released On]])-12*YEAR(tbl_MTG_Set[[#This Row],[Released On]])</f>
        <v/>
      </c>
      <c r="I1013" s="19">
        <f>_xlfn.xlookup(tbl_MTG_Set[[#This Row],[Type Name]], tbl_MTG_Set_Type[Set Type], tbl_MTG_Set_Type[Index], "(Set Type not found)")</f>
        <v/>
      </c>
      <c r="J1013" s="19">
        <f>_xlfn.xlookup(tbl_MTG_Set[[#This Row],[Type Name]], tbl_MTG_Set_Type[Set Type], tbl_MTG_Set_Type[Buy Window Month Start], "(Set Type not found)")</f>
        <v/>
      </c>
      <c r="K1013" s="28">
        <f>tbl_MTG_Set[[#This Row],[Released On]]+tbl_MTG_Set[[#This Row],[Buy Window Month Start]]*365.25/12</f>
        <v/>
      </c>
      <c r="L1013" s="19">
        <f>_xlfn.xlookup(tbl_MTG_Set[[#This Row],[Type Name]], tbl_MTG_Set_Type[Set Type], tbl_MTG_Set_Type[Buy Window Month End], "(Set Type not found)", 0, 1)</f>
        <v/>
      </c>
      <c r="M1013" s="28">
        <f>tbl_MTG_Set[[#This Row],[Released On]]+tbl_MTG_Set[[#This Row],[Buy Window Month End]]*365.25/12</f>
        <v/>
      </c>
      <c r="N1013" s="28">
        <f>AND(NOW()&gt;=tbl_MTG_Set[[#This Row],[Buy Window Start]], NOW()&lt;=tbl_MTG_Set[[#This Row],[Buy Window End]])</f>
        <v/>
      </c>
      <c r="O1013" s="19">
        <f>_xlfn.xlookup(tbl_MTG_Set[[#This Row],[Type Name]], tbl_MTG_Set_Type[Set Type], tbl_MTG_Set_Type[Heavy Printing Window Month Start], "(Set Type not found)", 0, 1)</f>
        <v/>
      </c>
      <c r="P1013" s="28">
        <f>tbl_MTG_Set[[#This Row],[Released On]]+tbl_MTG_Set[[#This Row],[Heavy Printing Window Month Start]]*365.25/12</f>
        <v/>
      </c>
      <c r="Q1013" s="19">
        <f>_xlfn.xlookup(tbl_MTG_Set[[#This Row],[Type Name]], tbl_MTG_Set_Type[Set Type], tbl_MTG_Set_Type[Heavy Printing Window Month End], "(Set Type not found)", 0, 1)</f>
        <v/>
      </c>
      <c r="R1013" s="28">
        <f>tbl_MTG_Set[[#This Row],[Released On]]+tbl_MTG_Set[[#This Row],[Heavy Printing Window Month End]]*365.25/12</f>
        <v/>
      </c>
      <c r="S1013" s="28">
        <f>AND(NOW()&gt;=tbl_MTG_Set[[#This Row],[Heavy Printing Window Start]], NOW()&lt;=tbl_MTG_Set[[#This Row],[Heavy Printing Window End]])</f>
        <v/>
      </c>
      <c r="T1013" s="19">
        <f>_xlfn.xlookup(tbl_MTG_Set[[#This Row],[Type Name]], tbl_MTG_Set_Type[Set Type], tbl_MTG_Set_Type[Sell Window Month Start], "(Set Type not found)", 0, 1)</f>
        <v/>
      </c>
      <c r="U1013" s="28">
        <f>tbl_MTG_Set[[#This Row],[Released On]]+tbl_MTG_Set[[#This Row],[Sell Window Month Start]]*365.25/12</f>
        <v/>
      </c>
      <c r="V1013" s="19">
        <f>_xlfn.xlookup(tbl_MTG_Set[[#This Row],[Type Name]], tbl_MTG_Set_Type[Set Type], tbl_MTG_Set_Type[Sell Window Month End], "(Set Type not found)", 0, 1)</f>
        <v/>
      </c>
      <c r="W1013" s="28">
        <f>tbl_MTG_Set[[#This Row],[Released On]]+tbl_MTG_Set[[#This Row],[Sell Window Month End]]*365.25/12</f>
        <v/>
      </c>
      <c r="X1013" s="28">
        <f>AND(NOW()&gt;=tbl_MTG_Set[[#This Row],[Sell Window Start]], NOW()&lt;=tbl_MTG_Set[[#This Row],[Sell Window End]])</f>
        <v/>
      </c>
      <c r="AG1013" s="23" t="n"/>
      <c r="AH1013" s="23" t="n"/>
      <c r="AJ1013" s="23">
        <f t="array" ref="AJ1013:AJ1013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1013" s="23">
        <f t="array" ref="AK1013:AK1013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1013" s="24">
        <f>_xlfn.xlookup(tbl_MTG_Set[[#This Row],[Play Booster Box Product Id]], tbl_Product[Product Id], tbl_Product[Pack Size])</f>
        <v/>
      </c>
      <c r="AM1013" s="23">
        <f>(tbl_MTG_Set[[#This Row],[Play Booster Box Cost]]+v_Item_Shipping_Cost_In)/tbl_MTG_Set[[#This Row],[Play Booster Box Size]]</f>
        <v/>
      </c>
      <c r="AN1013" s="23" t="n"/>
      <c r="AO1013" s="23" t="n"/>
      <c r="AP1013" s="23" t="n"/>
      <c r="AQ1013" s="23" t="n"/>
      <c r="AT1013" s="23">
        <f>tbl_MTG_Set[[#This Row],[Play Booster Sell Price CardMarket]]*tbl_MTG_Set[[#This Row],[Play Booster Expected Market Value]]/tbl_MTG_Set[[#This Row],[Play Boost Sealed Market Value]]</f>
        <v/>
      </c>
    </row>
    <row r="1014" ht="15" customHeight="1" s="20">
      <c r="A1014" s="19" t="n">
        <v>376</v>
      </c>
      <c r="B1014" s="19" t="inlineStr">
        <is>
          <t>Zendikar Rising Art Series AZNR</t>
        </is>
      </c>
      <c r="C1014" s="19" t="n">
        <v>81</v>
      </c>
      <c r="D1014" s="28" t="n">
        <v>44099</v>
      </c>
      <c r="E1014" s="19" t="inlineStr">
        <is>
          <t>Standard Expansion</t>
        </is>
      </c>
      <c r="F1014" s="19" t="inlineStr">
        <is>
          <t>en es fr de it pt ja ko ru 汉语 漢語</t>
        </is>
      </c>
      <c r="G1014" s="19" t="n">
        <v>698</v>
      </c>
      <c r="H1014" s="19">
        <f>MONTH(NOW())+12*YEAR(NOW())-MONTH(tbl_MTG_Set[[#This Row],[Released On]])-12*YEAR(tbl_MTG_Set[[#This Row],[Released On]])</f>
        <v/>
      </c>
      <c r="I1014" s="19">
        <f>_xlfn.xlookup(tbl_MTG_Set[[#This Row],[Type Name]], tbl_MTG_Set_Type[Set Type], tbl_MTG_Set_Type[Index], "(Set Type not found)")</f>
        <v/>
      </c>
      <c r="J1014" s="19">
        <f>_xlfn.xlookup(tbl_MTG_Set[[#This Row],[Type Name]], tbl_MTG_Set_Type[Set Type], tbl_MTG_Set_Type[Buy Window Month Start], "(Set Type not found)")</f>
        <v/>
      </c>
      <c r="K1014" s="28">
        <f>tbl_MTG_Set[[#This Row],[Released On]]+tbl_MTG_Set[[#This Row],[Buy Window Month Start]]*365.25/12</f>
        <v/>
      </c>
      <c r="L1014" s="19">
        <f>_xlfn.xlookup(tbl_MTG_Set[[#This Row],[Type Name]], tbl_MTG_Set_Type[Set Type], tbl_MTG_Set_Type[Buy Window Month End], "(Set Type not found)", 0, 1)</f>
        <v/>
      </c>
      <c r="M1014" s="28">
        <f>tbl_MTG_Set[[#This Row],[Released On]]+tbl_MTG_Set[[#This Row],[Buy Window Month End]]*365.25/12</f>
        <v/>
      </c>
      <c r="N1014" s="28">
        <f>AND(NOW()&gt;=tbl_MTG_Set[[#This Row],[Buy Window Start]], NOW()&lt;=tbl_MTG_Set[[#This Row],[Buy Window End]])</f>
        <v/>
      </c>
      <c r="O1014" s="19">
        <f>_xlfn.xlookup(tbl_MTG_Set[[#This Row],[Type Name]], tbl_MTG_Set_Type[Set Type], tbl_MTG_Set_Type[Heavy Printing Window Month Start], "(Set Type not found)", 0, 1)</f>
        <v/>
      </c>
      <c r="P1014" s="28">
        <f>tbl_MTG_Set[[#This Row],[Released On]]+tbl_MTG_Set[[#This Row],[Heavy Printing Window Month Start]]*365.25/12</f>
        <v/>
      </c>
      <c r="Q1014" s="19">
        <f>_xlfn.xlookup(tbl_MTG_Set[[#This Row],[Type Name]], tbl_MTG_Set_Type[Set Type], tbl_MTG_Set_Type[Heavy Printing Window Month End], "(Set Type not found)", 0, 1)</f>
        <v/>
      </c>
      <c r="R1014" s="28">
        <f>tbl_MTG_Set[[#This Row],[Released On]]+tbl_MTG_Set[[#This Row],[Heavy Printing Window Month End]]*365.25/12</f>
        <v/>
      </c>
      <c r="S1014" s="28">
        <f>AND(NOW()&gt;=tbl_MTG_Set[[#This Row],[Heavy Printing Window Start]], NOW()&lt;=tbl_MTG_Set[[#This Row],[Heavy Printing Window End]])</f>
        <v/>
      </c>
      <c r="T1014" s="19">
        <f>_xlfn.xlookup(tbl_MTG_Set[[#This Row],[Type Name]], tbl_MTG_Set_Type[Set Type], tbl_MTG_Set_Type[Sell Window Month Start], "(Set Type not found)", 0, 1)</f>
        <v/>
      </c>
      <c r="U1014" s="28">
        <f>tbl_MTG_Set[[#This Row],[Released On]]+tbl_MTG_Set[[#This Row],[Sell Window Month Start]]*365.25/12</f>
        <v/>
      </c>
      <c r="V1014" s="19">
        <f>_xlfn.xlookup(tbl_MTG_Set[[#This Row],[Type Name]], tbl_MTG_Set_Type[Set Type], tbl_MTG_Set_Type[Sell Window Month End], "(Set Type not found)", 0, 1)</f>
        <v/>
      </c>
      <c r="W1014" s="28">
        <f>tbl_MTG_Set[[#This Row],[Released On]]+tbl_MTG_Set[[#This Row],[Sell Window Month End]]*365.25/12</f>
        <v/>
      </c>
      <c r="X1014" s="28">
        <f>AND(NOW()&gt;=tbl_MTG_Set[[#This Row],[Sell Window Start]], NOW()&lt;=tbl_MTG_Set[[#This Row],[Sell Window End]])</f>
        <v/>
      </c>
      <c r="AG1014" s="23" t="n"/>
      <c r="AH1014" s="23" t="n"/>
      <c r="AJ1014" s="23">
        <f t="array" ref="AJ1014:AJ1014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1014" s="23">
        <f t="array" ref="AK1014:AK1014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1014" s="24">
        <f>_xlfn.xlookup(tbl_MTG_Set[[#This Row],[Play Booster Box Product Id]], tbl_Product[Product Id], tbl_Product[Pack Size])</f>
        <v/>
      </c>
      <c r="AM1014" s="23">
        <f>(tbl_MTG_Set[[#This Row],[Play Booster Box Cost]]+v_Item_Shipping_Cost_In)/tbl_MTG_Set[[#This Row],[Play Booster Box Size]]</f>
        <v/>
      </c>
      <c r="AN1014" s="23" t="n"/>
      <c r="AO1014" s="23" t="n"/>
      <c r="AP1014" s="23" t="n"/>
      <c r="AQ1014" s="23" t="n"/>
      <c r="AT1014" s="23">
        <f>tbl_MTG_Set[[#This Row],[Play Booster Sell Price CardMarket]]*tbl_MTG_Set[[#This Row],[Play Booster Expected Market Value]]/tbl_MTG_Set[[#This Row],[Play Boost Sealed Market Value]]</f>
        <v/>
      </c>
    </row>
    <row r="1015" ht="15" customHeight="1" s="20">
      <c r="A1015" s="19" t="n">
        <v>379</v>
      </c>
      <c r="B1015" s="19" t="inlineStr">
        <is>
          <t>Zendikar Rising Commander Tokens TZNC</t>
        </is>
      </c>
      <c r="C1015" s="19" t="n">
        <v>11</v>
      </c>
      <c r="D1015" s="28" t="n">
        <v>44099</v>
      </c>
      <c r="E1015" s="19" t="inlineStr">
        <is>
          <t>Commander</t>
        </is>
      </c>
      <c r="F1015" s="19" t="inlineStr">
        <is>
          <t>en es fr de it pt ja ko ru 汉语 漢語</t>
        </is>
      </c>
      <c r="G1015" s="19" t="n">
        <v>704</v>
      </c>
      <c r="H1015" s="19">
        <f>MONTH(NOW())+12*YEAR(NOW())-MONTH(tbl_MTG_Set[[#This Row],[Released On]])-12*YEAR(tbl_MTG_Set[[#This Row],[Released On]])</f>
        <v/>
      </c>
      <c r="I1015" s="19">
        <f>_xlfn.xlookup(tbl_MTG_Set[[#This Row],[Type Name]], tbl_MTG_Set_Type[Set Type], tbl_MTG_Set_Type[Index], "(Set Type not found)")</f>
        <v/>
      </c>
      <c r="J1015" s="19">
        <f>_xlfn.xlookup(tbl_MTG_Set[[#This Row],[Type Name]], tbl_MTG_Set_Type[Set Type], tbl_MTG_Set_Type[Buy Window Month Start], "(Set Type not found)")</f>
        <v/>
      </c>
      <c r="K1015" s="28">
        <f>tbl_MTG_Set[[#This Row],[Released On]]+tbl_MTG_Set[[#This Row],[Buy Window Month Start]]*365.25/12</f>
        <v/>
      </c>
      <c r="L1015" s="19">
        <f>_xlfn.xlookup(tbl_MTG_Set[[#This Row],[Type Name]], tbl_MTG_Set_Type[Set Type], tbl_MTG_Set_Type[Buy Window Month End], "(Set Type not found)", 0, 1)</f>
        <v/>
      </c>
      <c r="M1015" s="28">
        <f>tbl_MTG_Set[[#This Row],[Released On]]+tbl_MTG_Set[[#This Row],[Buy Window Month End]]*365.25/12</f>
        <v/>
      </c>
      <c r="N1015" s="28">
        <f>AND(NOW()&gt;=tbl_MTG_Set[[#This Row],[Buy Window Start]], NOW()&lt;=tbl_MTG_Set[[#This Row],[Buy Window End]])</f>
        <v/>
      </c>
      <c r="O1015" s="19">
        <f>_xlfn.xlookup(tbl_MTG_Set[[#This Row],[Type Name]], tbl_MTG_Set_Type[Set Type], tbl_MTG_Set_Type[Heavy Printing Window Month Start], "(Set Type not found)", 0, 1)</f>
        <v/>
      </c>
      <c r="P1015" s="28">
        <f>tbl_MTG_Set[[#This Row],[Released On]]+tbl_MTG_Set[[#This Row],[Heavy Printing Window Month Start]]*365.25/12</f>
        <v/>
      </c>
      <c r="Q1015" s="19">
        <f>_xlfn.xlookup(tbl_MTG_Set[[#This Row],[Type Name]], tbl_MTG_Set_Type[Set Type], tbl_MTG_Set_Type[Heavy Printing Window Month End], "(Set Type not found)", 0, 1)</f>
        <v/>
      </c>
      <c r="R1015" s="28">
        <f>tbl_MTG_Set[[#This Row],[Released On]]+tbl_MTG_Set[[#This Row],[Heavy Printing Window Month End]]*365.25/12</f>
        <v/>
      </c>
      <c r="S1015" s="28">
        <f>AND(NOW()&gt;=tbl_MTG_Set[[#This Row],[Heavy Printing Window Start]], NOW()&lt;=tbl_MTG_Set[[#This Row],[Heavy Printing Window End]])</f>
        <v/>
      </c>
      <c r="T1015" s="19">
        <f>_xlfn.xlookup(tbl_MTG_Set[[#This Row],[Type Name]], tbl_MTG_Set_Type[Set Type], tbl_MTG_Set_Type[Sell Window Month Start], "(Set Type not found)", 0, 1)</f>
        <v/>
      </c>
      <c r="U1015" s="28">
        <f>tbl_MTG_Set[[#This Row],[Released On]]+tbl_MTG_Set[[#This Row],[Sell Window Month Start]]*365.25/12</f>
        <v/>
      </c>
      <c r="V1015" s="19">
        <f>_xlfn.xlookup(tbl_MTG_Set[[#This Row],[Type Name]], tbl_MTG_Set_Type[Set Type], tbl_MTG_Set_Type[Sell Window Month End], "(Set Type not found)", 0, 1)</f>
        <v/>
      </c>
      <c r="W1015" s="28">
        <f>tbl_MTG_Set[[#This Row],[Released On]]+tbl_MTG_Set[[#This Row],[Sell Window Month End]]*365.25/12</f>
        <v/>
      </c>
      <c r="X1015" s="28">
        <f>AND(NOW()&gt;=tbl_MTG_Set[[#This Row],[Sell Window Start]], NOW()&lt;=tbl_MTG_Set[[#This Row],[Sell Window End]])</f>
        <v/>
      </c>
      <c r="AG1015" s="23" t="n"/>
      <c r="AH1015" s="23" t="n"/>
      <c r="AJ1015" s="23">
        <f t="array" ref="AJ1015:AJ1015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1015" s="23">
        <f t="array" ref="AK1015:AK1015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1015" s="24">
        <f>_xlfn.xlookup(tbl_MTG_Set[[#This Row],[Play Booster Box Product Id]], tbl_Product[Product Id], tbl_Product[Pack Size])</f>
        <v/>
      </c>
      <c r="AM1015" s="23">
        <f>(tbl_MTG_Set[[#This Row],[Play Booster Box Cost]]+v_Item_Shipping_Cost_In)/tbl_MTG_Set[[#This Row],[Play Booster Box Size]]</f>
        <v/>
      </c>
      <c r="AN1015" s="23" t="n"/>
      <c r="AO1015" s="23" t="n"/>
      <c r="AP1015" s="23" t="n"/>
      <c r="AQ1015" s="23" t="n"/>
      <c r="AT1015" s="23">
        <f>tbl_MTG_Set[[#This Row],[Play Booster Sell Price CardMarket]]*tbl_MTG_Set[[#This Row],[Play Booster Expected Market Value]]/tbl_MTG_Set[[#This Row],[Play Boost Sealed Market Value]]</f>
        <v/>
      </c>
    </row>
    <row r="1016" ht="15" customHeight="1" s="20">
      <c r="A1016" s="19" t="n">
        <v>378</v>
      </c>
      <c r="B1016" s="19" t="inlineStr">
        <is>
          <t>Zendikar Rising Commander ZNC</t>
        </is>
      </c>
      <c r="C1016" s="19" t="n">
        <v>142</v>
      </c>
      <c r="D1016" s="28" t="n">
        <v>44099</v>
      </c>
      <c r="E1016" s="19" t="inlineStr">
        <is>
          <t>Commander</t>
        </is>
      </c>
      <c r="F1016" s="19" t="inlineStr">
        <is>
          <t>en es fr de it pt ja ko ru 汉语 漢語</t>
        </is>
      </c>
      <c r="G1016" s="19" t="n">
        <v>702</v>
      </c>
      <c r="H1016" s="19">
        <f>MONTH(NOW())+12*YEAR(NOW())-MONTH(tbl_MTG_Set[[#This Row],[Released On]])-12*YEAR(tbl_MTG_Set[[#This Row],[Released On]])</f>
        <v/>
      </c>
      <c r="I1016" s="19">
        <f>_xlfn.xlookup(tbl_MTG_Set[[#This Row],[Type Name]], tbl_MTG_Set_Type[Set Type], tbl_MTG_Set_Type[Index], "(Set Type not found)")</f>
        <v/>
      </c>
      <c r="J1016" s="19">
        <f>_xlfn.xlookup(tbl_MTG_Set[[#This Row],[Type Name]], tbl_MTG_Set_Type[Set Type], tbl_MTG_Set_Type[Buy Window Month Start], "(Set Type not found)")</f>
        <v/>
      </c>
      <c r="K1016" s="28">
        <f>tbl_MTG_Set[[#This Row],[Released On]]+tbl_MTG_Set[[#This Row],[Buy Window Month Start]]*365.25/12</f>
        <v/>
      </c>
      <c r="L1016" s="19">
        <f>_xlfn.xlookup(tbl_MTG_Set[[#This Row],[Type Name]], tbl_MTG_Set_Type[Set Type], tbl_MTG_Set_Type[Buy Window Month End], "(Set Type not found)", 0, 1)</f>
        <v/>
      </c>
      <c r="M1016" s="28">
        <f>tbl_MTG_Set[[#This Row],[Released On]]+tbl_MTG_Set[[#This Row],[Buy Window Month End]]*365.25/12</f>
        <v/>
      </c>
      <c r="N1016" s="28">
        <f>AND(NOW()&gt;=tbl_MTG_Set[[#This Row],[Buy Window Start]], NOW()&lt;=tbl_MTG_Set[[#This Row],[Buy Window End]])</f>
        <v/>
      </c>
      <c r="O1016" s="19">
        <f>_xlfn.xlookup(tbl_MTG_Set[[#This Row],[Type Name]], tbl_MTG_Set_Type[Set Type], tbl_MTG_Set_Type[Heavy Printing Window Month Start], "(Set Type not found)", 0, 1)</f>
        <v/>
      </c>
      <c r="P1016" s="28">
        <f>tbl_MTG_Set[[#This Row],[Released On]]+tbl_MTG_Set[[#This Row],[Heavy Printing Window Month Start]]*365.25/12</f>
        <v/>
      </c>
      <c r="Q1016" s="19">
        <f>_xlfn.xlookup(tbl_MTG_Set[[#This Row],[Type Name]], tbl_MTG_Set_Type[Set Type], tbl_MTG_Set_Type[Heavy Printing Window Month End], "(Set Type not found)", 0, 1)</f>
        <v/>
      </c>
      <c r="R1016" s="28">
        <f>tbl_MTG_Set[[#This Row],[Released On]]+tbl_MTG_Set[[#This Row],[Heavy Printing Window Month End]]*365.25/12</f>
        <v/>
      </c>
      <c r="S1016" s="28">
        <f>AND(NOW()&gt;=tbl_MTG_Set[[#This Row],[Heavy Printing Window Start]], NOW()&lt;=tbl_MTG_Set[[#This Row],[Heavy Printing Window End]])</f>
        <v/>
      </c>
      <c r="T1016" s="19">
        <f>_xlfn.xlookup(tbl_MTG_Set[[#This Row],[Type Name]], tbl_MTG_Set_Type[Set Type], tbl_MTG_Set_Type[Sell Window Month Start], "(Set Type not found)", 0, 1)</f>
        <v/>
      </c>
      <c r="U1016" s="28">
        <f>tbl_MTG_Set[[#This Row],[Released On]]+tbl_MTG_Set[[#This Row],[Sell Window Month Start]]*365.25/12</f>
        <v/>
      </c>
      <c r="V1016" s="19">
        <f>_xlfn.xlookup(tbl_MTG_Set[[#This Row],[Type Name]], tbl_MTG_Set_Type[Set Type], tbl_MTG_Set_Type[Sell Window Month End], "(Set Type not found)", 0, 1)</f>
        <v/>
      </c>
      <c r="W1016" s="28">
        <f>tbl_MTG_Set[[#This Row],[Released On]]+tbl_MTG_Set[[#This Row],[Sell Window Month End]]*365.25/12</f>
        <v/>
      </c>
      <c r="X1016" s="28">
        <f>AND(NOW()&gt;=tbl_MTG_Set[[#This Row],[Sell Window Start]], NOW()&lt;=tbl_MTG_Set[[#This Row],[Sell Window End]])</f>
        <v/>
      </c>
      <c r="AG1016" s="23" t="n"/>
      <c r="AH1016" s="23" t="n"/>
      <c r="AJ1016" s="23">
        <f t="array" ref="AJ1016:AJ1016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1016" s="23">
        <f t="array" ref="AK1016:AK1016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1016" s="24">
        <f>_xlfn.xlookup(tbl_MTG_Set[[#This Row],[Play Booster Box Product Id]], tbl_Product[Product Id], tbl_Product[Pack Size])</f>
        <v/>
      </c>
      <c r="AM1016" s="23">
        <f>(tbl_MTG_Set[[#This Row],[Play Booster Box Cost]]+v_Item_Shipping_Cost_In)/tbl_MTG_Set[[#This Row],[Play Booster Box Size]]</f>
        <v/>
      </c>
      <c r="AN1016" s="23" t="n"/>
      <c r="AO1016" s="23" t="n"/>
      <c r="AP1016" s="23" t="n"/>
      <c r="AQ1016" s="23" t="n"/>
      <c r="AT1016" s="23">
        <f>tbl_MTG_Set[[#This Row],[Play Booster Sell Price CardMarket]]*tbl_MTG_Set[[#This Row],[Play Booster Expected Market Value]]/tbl_MTG_Set[[#This Row],[Play Boost Sealed Market Value]]</f>
        <v/>
      </c>
    </row>
    <row r="1017" ht="15" customHeight="1" s="20">
      <c r="A1017" s="19" t="n">
        <v>373</v>
      </c>
      <c r="B1017" s="19" t="inlineStr">
        <is>
          <t>Zendikar Rising Expeditions ZNE</t>
        </is>
      </c>
      <c r="C1017" s="19" t="n">
        <v>30</v>
      </c>
      <c r="D1017" s="28" t="n">
        <v>44099</v>
      </c>
      <c r="E1017" s="19" t="inlineStr">
        <is>
          <t>Standard Expansion</t>
        </is>
      </c>
      <c r="F1017" s="19" t="inlineStr">
        <is>
          <t>en es fr de it pt ja ko ru 汉语 漢語</t>
        </is>
      </c>
      <c r="G1017" s="19" t="n">
        <v>692</v>
      </c>
      <c r="H1017" s="19">
        <f>MONTH(NOW())+12*YEAR(NOW())-MONTH(tbl_MTG_Set[[#This Row],[Released On]])-12*YEAR(tbl_MTG_Set[[#This Row],[Released On]])</f>
        <v/>
      </c>
      <c r="I1017" s="19">
        <f>_xlfn.xlookup(tbl_MTG_Set[[#This Row],[Type Name]], tbl_MTG_Set_Type[Set Type], tbl_MTG_Set_Type[Index], "(Set Type not found)")</f>
        <v/>
      </c>
      <c r="J1017" s="19">
        <f>_xlfn.xlookup(tbl_MTG_Set[[#This Row],[Type Name]], tbl_MTG_Set_Type[Set Type], tbl_MTG_Set_Type[Buy Window Month Start], "(Set Type not found)")</f>
        <v/>
      </c>
      <c r="K1017" s="28">
        <f>tbl_MTG_Set[[#This Row],[Released On]]+tbl_MTG_Set[[#This Row],[Buy Window Month Start]]*365.25/12</f>
        <v/>
      </c>
      <c r="L1017" s="19">
        <f>_xlfn.xlookup(tbl_MTG_Set[[#This Row],[Type Name]], tbl_MTG_Set_Type[Set Type], tbl_MTG_Set_Type[Buy Window Month End], "(Set Type not found)", 0, 1)</f>
        <v/>
      </c>
      <c r="M1017" s="28">
        <f>tbl_MTG_Set[[#This Row],[Released On]]+tbl_MTG_Set[[#This Row],[Buy Window Month End]]*365.25/12</f>
        <v/>
      </c>
      <c r="N1017" s="28">
        <f>AND(NOW()&gt;=tbl_MTG_Set[[#This Row],[Buy Window Start]], NOW()&lt;=tbl_MTG_Set[[#This Row],[Buy Window End]])</f>
        <v/>
      </c>
      <c r="O1017" s="19">
        <f>_xlfn.xlookup(tbl_MTG_Set[[#This Row],[Type Name]], tbl_MTG_Set_Type[Set Type], tbl_MTG_Set_Type[Heavy Printing Window Month Start], "(Set Type not found)", 0, 1)</f>
        <v/>
      </c>
      <c r="P1017" s="28">
        <f>tbl_MTG_Set[[#This Row],[Released On]]+tbl_MTG_Set[[#This Row],[Heavy Printing Window Month Start]]*365.25/12</f>
        <v/>
      </c>
      <c r="Q1017" s="19">
        <f>_xlfn.xlookup(tbl_MTG_Set[[#This Row],[Type Name]], tbl_MTG_Set_Type[Set Type], tbl_MTG_Set_Type[Heavy Printing Window Month End], "(Set Type not found)", 0, 1)</f>
        <v/>
      </c>
      <c r="R1017" s="28">
        <f>tbl_MTG_Set[[#This Row],[Released On]]+tbl_MTG_Set[[#This Row],[Heavy Printing Window Month End]]*365.25/12</f>
        <v/>
      </c>
      <c r="S1017" s="28">
        <f>AND(NOW()&gt;=tbl_MTG_Set[[#This Row],[Heavy Printing Window Start]], NOW()&lt;=tbl_MTG_Set[[#This Row],[Heavy Printing Window End]])</f>
        <v/>
      </c>
      <c r="T1017" s="19">
        <f>_xlfn.xlookup(tbl_MTG_Set[[#This Row],[Type Name]], tbl_MTG_Set_Type[Set Type], tbl_MTG_Set_Type[Sell Window Month Start], "(Set Type not found)", 0, 1)</f>
        <v/>
      </c>
      <c r="U1017" s="28">
        <f>tbl_MTG_Set[[#This Row],[Released On]]+tbl_MTG_Set[[#This Row],[Sell Window Month Start]]*365.25/12</f>
        <v/>
      </c>
      <c r="V1017" s="19">
        <f>_xlfn.xlookup(tbl_MTG_Set[[#This Row],[Type Name]], tbl_MTG_Set_Type[Set Type], tbl_MTG_Set_Type[Sell Window Month End], "(Set Type not found)", 0, 1)</f>
        <v/>
      </c>
      <c r="W1017" s="28">
        <f>tbl_MTG_Set[[#This Row],[Released On]]+tbl_MTG_Set[[#This Row],[Sell Window Month End]]*365.25/12</f>
        <v/>
      </c>
      <c r="X1017" s="28">
        <f>AND(NOW()&gt;=tbl_MTG_Set[[#This Row],[Sell Window Start]], NOW()&lt;=tbl_MTG_Set[[#This Row],[Sell Window End]])</f>
        <v/>
      </c>
      <c r="AG1017" s="23" t="n"/>
      <c r="AH1017" s="23" t="n"/>
      <c r="AJ1017" s="23">
        <f t="array" ref="AJ1017:AJ1017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1017" s="23">
        <f t="array" ref="AK1017:AK1017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1017" s="24">
        <f>_xlfn.xlookup(tbl_MTG_Set[[#This Row],[Play Booster Box Product Id]], tbl_Product[Product Id], tbl_Product[Pack Size])</f>
        <v/>
      </c>
      <c r="AM1017" s="23">
        <f>(tbl_MTG_Set[[#This Row],[Play Booster Box Cost]]+v_Item_Shipping_Cost_In)/tbl_MTG_Set[[#This Row],[Play Booster Box Size]]</f>
        <v/>
      </c>
      <c r="AN1017" s="23" t="n"/>
      <c r="AO1017" s="23" t="n"/>
      <c r="AP1017" s="23" t="n"/>
      <c r="AQ1017" s="23" t="n"/>
      <c r="AT1017" s="23">
        <f>tbl_MTG_Set[[#This Row],[Play Booster Sell Price CardMarket]]*tbl_MTG_Set[[#This Row],[Play Booster Expected Market Value]]/tbl_MTG_Set[[#This Row],[Play Boost Sealed Market Value]]</f>
        <v/>
      </c>
    </row>
    <row r="1018" ht="15" customHeight="1" s="20">
      <c r="A1018" s="19" t="n">
        <v>377</v>
      </c>
      <c r="B1018" s="19" t="inlineStr">
        <is>
          <t>Zendikar Rising Minigames MZNR</t>
        </is>
      </c>
      <c r="C1018" s="19" t="n">
        <v>5</v>
      </c>
      <c r="D1018" s="28" t="n">
        <v>44099</v>
      </c>
      <c r="E1018" s="19" t="inlineStr">
        <is>
          <t>Standard Expansion</t>
        </is>
      </c>
      <c r="F1018" s="19" t="inlineStr">
        <is>
          <t>en es fr de it pt ja ko ru 汉语 漢語</t>
        </is>
      </c>
      <c r="G1018" s="19" t="n">
        <v>700</v>
      </c>
      <c r="H1018" s="19">
        <f>MONTH(NOW())+12*YEAR(NOW())-MONTH(tbl_MTG_Set[[#This Row],[Released On]])-12*YEAR(tbl_MTG_Set[[#This Row],[Released On]])</f>
        <v/>
      </c>
      <c r="I1018" s="19">
        <f>_xlfn.xlookup(tbl_MTG_Set[[#This Row],[Type Name]], tbl_MTG_Set_Type[Set Type], tbl_MTG_Set_Type[Index], "(Set Type not found)")</f>
        <v/>
      </c>
      <c r="J1018" s="19">
        <f>_xlfn.xlookup(tbl_MTG_Set[[#This Row],[Type Name]], tbl_MTG_Set_Type[Set Type], tbl_MTG_Set_Type[Buy Window Month Start], "(Set Type not found)")</f>
        <v/>
      </c>
      <c r="K1018" s="28">
        <f>tbl_MTG_Set[[#This Row],[Released On]]+tbl_MTG_Set[[#This Row],[Buy Window Month Start]]*365.25/12</f>
        <v/>
      </c>
      <c r="L1018" s="19">
        <f>_xlfn.xlookup(tbl_MTG_Set[[#This Row],[Type Name]], tbl_MTG_Set_Type[Set Type], tbl_MTG_Set_Type[Buy Window Month End], "(Set Type not found)", 0, 1)</f>
        <v/>
      </c>
      <c r="M1018" s="28">
        <f>tbl_MTG_Set[[#This Row],[Released On]]+tbl_MTG_Set[[#This Row],[Buy Window Month End]]*365.25/12</f>
        <v/>
      </c>
      <c r="N1018" s="28">
        <f>AND(NOW()&gt;=tbl_MTG_Set[[#This Row],[Buy Window Start]], NOW()&lt;=tbl_MTG_Set[[#This Row],[Buy Window End]])</f>
        <v/>
      </c>
      <c r="O1018" s="19">
        <f>_xlfn.xlookup(tbl_MTG_Set[[#This Row],[Type Name]], tbl_MTG_Set_Type[Set Type], tbl_MTG_Set_Type[Heavy Printing Window Month Start], "(Set Type not found)", 0, 1)</f>
        <v/>
      </c>
      <c r="P1018" s="28">
        <f>tbl_MTG_Set[[#This Row],[Released On]]+tbl_MTG_Set[[#This Row],[Heavy Printing Window Month Start]]*365.25/12</f>
        <v/>
      </c>
      <c r="Q1018" s="19">
        <f>_xlfn.xlookup(tbl_MTG_Set[[#This Row],[Type Name]], tbl_MTG_Set_Type[Set Type], tbl_MTG_Set_Type[Heavy Printing Window Month End], "(Set Type not found)", 0, 1)</f>
        <v/>
      </c>
      <c r="R1018" s="28">
        <f>tbl_MTG_Set[[#This Row],[Released On]]+tbl_MTG_Set[[#This Row],[Heavy Printing Window Month End]]*365.25/12</f>
        <v/>
      </c>
      <c r="S1018" s="28">
        <f>AND(NOW()&gt;=tbl_MTG_Set[[#This Row],[Heavy Printing Window Start]], NOW()&lt;=tbl_MTG_Set[[#This Row],[Heavy Printing Window End]])</f>
        <v/>
      </c>
      <c r="T1018" s="19">
        <f>_xlfn.xlookup(tbl_MTG_Set[[#This Row],[Type Name]], tbl_MTG_Set_Type[Set Type], tbl_MTG_Set_Type[Sell Window Month Start], "(Set Type not found)", 0, 1)</f>
        <v/>
      </c>
      <c r="U1018" s="28">
        <f>tbl_MTG_Set[[#This Row],[Released On]]+tbl_MTG_Set[[#This Row],[Sell Window Month Start]]*365.25/12</f>
        <v/>
      </c>
      <c r="V1018" s="19">
        <f>_xlfn.xlookup(tbl_MTG_Set[[#This Row],[Type Name]], tbl_MTG_Set_Type[Set Type], tbl_MTG_Set_Type[Sell Window Month End], "(Set Type not found)", 0, 1)</f>
        <v/>
      </c>
      <c r="W1018" s="28">
        <f>tbl_MTG_Set[[#This Row],[Released On]]+tbl_MTG_Set[[#This Row],[Sell Window Month End]]*365.25/12</f>
        <v/>
      </c>
      <c r="X1018" s="28">
        <f>AND(NOW()&gt;=tbl_MTG_Set[[#This Row],[Sell Window Start]], NOW()&lt;=tbl_MTG_Set[[#This Row],[Sell Window End]])</f>
        <v/>
      </c>
      <c r="AG1018" s="23" t="n"/>
      <c r="AH1018" s="23" t="n"/>
      <c r="AJ1018" s="23">
        <f t="array" ref="AJ1018:AJ1018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1018" s="23">
        <f t="array" ref="AK1018:AK1018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1018" s="24">
        <f>_xlfn.xlookup(tbl_MTG_Set[[#This Row],[Play Booster Box Product Id]], tbl_Product[Product Id], tbl_Product[Pack Size])</f>
        <v/>
      </c>
      <c r="AM1018" s="23">
        <f>(tbl_MTG_Set[[#This Row],[Play Booster Box Cost]]+v_Item_Shipping_Cost_In)/tbl_MTG_Set[[#This Row],[Play Booster Box Size]]</f>
        <v/>
      </c>
      <c r="AN1018" s="23" t="n"/>
      <c r="AO1018" s="23" t="n"/>
      <c r="AP1018" s="23" t="n"/>
      <c r="AQ1018" s="23" t="n"/>
      <c r="AT1018" s="23">
        <f>tbl_MTG_Set[[#This Row],[Play Booster Sell Price CardMarket]]*tbl_MTG_Set[[#This Row],[Play Booster Expected Market Value]]/tbl_MTG_Set[[#This Row],[Play Boost Sealed Market Value]]</f>
        <v/>
      </c>
    </row>
    <row r="1019" ht="15" customHeight="1" s="20">
      <c r="A1019" s="19" t="n">
        <v>374</v>
      </c>
      <c r="B1019" s="19" t="inlineStr">
        <is>
          <t>Zendikar Rising Promos PZNR</t>
        </is>
      </c>
      <c r="C1019" s="19" t="n">
        <v>153</v>
      </c>
      <c r="D1019" s="28" t="n">
        <v>44099</v>
      </c>
      <c r="E1019" s="19" t="inlineStr">
        <is>
          <t>Standard Expansion</t>
        </is>
      </c>
      <c r="F1019" s="19" t="inlineStr">
        <is>
          <t>en es fr de it pt ja ko ru 汉语 漢語</t>
        </is>
      </c>
      <c r="G1019" s="19" t="n">
        <v>694</v>
      </c>
      <c r="H1019" s="19">
        <f>MONTH(NOW())+12*YEAR(NOW())-MONTH(tbl_MTG_Set[[#This Row],[Released On]])-12*YEAR(tbl_MTG_Set[[#This Row],[Released On]])</f>
        <v/>
      </c>
      <c r="I1019" s="19">
        <f>_xlfn.xlookup(tbl_MTG_Set[[#This Row],[Type Name]], tbl_MTG_Set_Type[Set Type], tbl_MTG_Set_Type[Index], "(Set Type not found)")</f>
        <v/>
      </c>
      <c r="J1019" s="19">
        <f>_xlfn.xlookup(tbl_MTG_Set[[#This Row],[Type Name]], tbl_MTG_Set_Type[Set Type], tbl_MTG_Set_Type[Buy Window Month Start], "(Set Type not found)")</f>
        <v/>
      </c>
      <c r="K1019" s="28">
        <f>tbl_MTG_Set[[#This Row],[Released On]]+tbl_MTG_Set[[#This Row],[Buy Window Month Start]]*365.25/12</f>
        <v/>
      </c>
      <c r="L1019" s="19">
        <f>_xlfn.xlookup(tbl_MTG_Set[[#This Row],[Type Name]], tbl_MTG_Set_Type[Set Type], tbl_MTG_Set_Type[Buy Window Month End], "(Set Type not found)", 0, 1)</f>
        <v/>
      </c>
      <c r="M1019" s="28">
        <f>tbl_MTG_Set[[#This Row],[Released On]]+tbl_MTG_Set[[#This Row],[Buy Window Month End]]*365.25/12</f>
        <v/>
      </c>
      <c r="N1019" s="28">
        <f>AND(NOW()&gt;=tbl_MTG_Set[[#This Row],[Buy Window Start]], NOW()&lt;=tbl_MTG_Set[[#This Row],[Buy Window End]])</f>
        <v/>
      </c>
      <c r="O1019" s="19">
        <f>_xlfn.xlookup(tbl_MTG_Set[[#This Row],[Type Name]], tbl_MTG_Set_Type[Set Type], tbl_MTG_Set_Type[Heavy Printing Window Month Start], "(Set Type not found)", 0, 1)</f>
        <v/>
      </c>
      <c r="P1019" s="28">
        <f>tbl_MTG_Set[[#This Row],[Released On]]+tbl_MTG_Set[[#This Row],[Heavy Printing Window Month Start]]*365.25/12</f>
        <v/>
      </c>
      <c r="Q1019" s="19">
        <f>_xlfn.xlookup(tbl_MTG_Set[[#This Row],[Type Name]], tbl_MTG_Set_Type[Set Type], tbl_MTG_Set_Type[Heavy Printing Window Month End], "(Set Type not found)", 0, 1)</f>
        <v/>
      </c>
      <c r="R1019" s="28">
        <f>tbl_MTG_Set[[#This Row],[Released On]]+tbl_MTG_Set[[#This Row],[Heavy Printing Window Month End]]*365.25/12</f>
        <v/>
      </c>
      <c r="S1019" s="28">
        <f>AND(NOW()&gt;=tbl_MTG_Set[[#This Row],[Heavy Printing Window Start]], NOW()&lt;=tbl_MTG_Set[[#This Row],[Heavy Printing Window End]])</f>
        <v/>
      </c>
      <c r="T1019" s="19">
        <f>_xlfn.xlookup(tbl_MTG_Set[[#This Row],[Type Name]], tbl_MTG_Set_Type[Set Type], tbl_MTG_Set_Type[Sell Window Month Start], "(Set Type not found)", 0, 1)</f>
        <v/>
      </c>
      <c r="U1019" s="28">
        <f>tbl_MTG_Set[[#This Row],[Released On]]+tbl_MTG_Set[[#This Row],[Sell Window Month Start]]*365.25/12</f>
        <v/>
      </c>
      <c r="V1019" s="19">
        <f>_xlfn.xlookup(tbl_MTG_Set[[#This Row],[Type Name]], tbl_MTG_Set_Type[Set Type], tbl_MTG_Set_Type[Sell Window Month End], "(Set Type not found)", 0, 1)</f>
        <v/>
      </c>
      <c r="W1019" s="28">
        <f>tbl_MTG_Set[[#This Row],[Released On]]+tbl_MTG_Set[[#This Row],[Sell Window Month End]]*365.25/12</f>
        <v/>
      </c>
      <c r="X1019" s="28">
        <f>AND(NOW()&gt;=tbl_MTG_Set[[#This Row],[Sell Window Start]], NOW()&lt;=tbl_MTG_Set[[#This Row],[Sell Window End]])</f>
        <v/>
      </c>
      <c r="AG1019" s="23" t="n"/>
      <c r="AH1019" s="23" t="n"/>
      <c r="AJ1019" s="23">
        <f t="array" ref="AJ1019:AJ1019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1019" s="23">
        <f t="array" ref="AK1019:AK1019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1019" s="24">
        <f>_xlfn.xlookup(tbl_MTG_Set[[#This Row],[Play Booster Box Product Id]], tbl_Product[Product Id], tbl_Product[Pack Size])</f>
        <v/>
      </c>
      <c r="AM1019" s="23">
        <f>(tbl_MTG_Set[[#This Row],[Play Booster Box Cost]]+v_Item_Shipping_Cost_In)/tbl_MTG_Set[[#This Row],[Play Booster Box Size]]</f>
        <v/>
      </c>
      <c r="AN1019" s="23" t="n"/>
      <c r="AO1019" s="23" t="n"/>
      <c r="AP1019" s="23" t="n"/>
      <c r="AQ1019" s="23" t="n"/>
      <c r="AT1019" s="23">
        <f>tbl_MTG_Set[[#This Row],[Play Booster Sell Price CardMarket]]*tbl_MTG_Set[[#This Row],[Play Booster Expected Market Value]]/tbl_MTG_Set[[#This Row],[Play Boost Sealed Market Value]]</f>
        <v/>
      </c>
    </row>
    <row r="1020" ht="15" customHeight="1" s="20">
      <c r="A1020" s="19" t="n">
        <v>380</v>
      </c>
      <c r="B1020" s="19" t="inlineStr">
        <is>
          <t>Zendikar Rising Substitute Cards SZNR</t>
        </is>
      </c>
      <c r="C1020" s="19" t="n">
        <v>9</v>
      </c>
      <c r="D1020" s="28" t="n">
        <v>44099</v>
      </c>
      <c r="E1020" s="19" t="inlineStr">
        <is>
          <t>Standard Expansion</t>
        </is>
      </c>
      <c r="F1020" s="19" t="inlineStr">
        <is>
          <t>en es fr de it pt ja ko ru 汉语 漢語</t>
        </is>
      </c>
      <c r="G1020" s="19" t="n">
        <v>706</v>
      </c>
      <c r="H1020" s="19">
        <f>MONTH(NOW())+12*YEAR(NOW())-MONTH(tbl_MTG_Set[[#This Row],[Released On]])-12*YEAR(tbl_MTG_Set[[#This Row],[Released On]])</f>
        <v/>
      </c>
      <c r="I1020" s="19">
        <f>_xlfn.xlookup(tbl_MTG_Set[[#This Row],[Type Name]], tbl_MTG_Set_Type[Set Type], tbl_MTG_Set_Type[Index], "(Set Type not found)")</f>
        <v/>
      </c>
      <c r="J1020" s="19">
        <f>_xlfn.xlookup(tbl_MTG_Set[[#This Row],[Type Name]], tbl_MTG_Set_Type[Set Type], tbl_MTG_Set_Type[Buy Window Month Start], "(Set Type not found)")</f>
        <v/>
      </c>
      <c r="K1020" s="28">
        <f>tbl_MTG_Set[[#This Row],[Released On]]+tbl_MTG_Set[[#This Row],[Buy Window Month Start]]*365.25/12</f>
        <v/>
      </c>
      <c r="L1020" s="19">
        <f>_xlfn.xlookup(tbl_MTG_Set[[#This Row],[Type Name]], tbl_MTG_Set_Type[Set Type], tbl_MTG_Set_Type[Buy Window Month End], "(Set Type not found)", 0, 1)</f>
        <v/>
      </c>
      <c r="M1020" s="28">
        <f>tbl_MTG_Set[[#This Row],[Released On]]+tbl_MTG_Set[[#This Row],[Buy Window Month End]]*365.25/12</f>
        <v/>
      </c>
      <c r="N1020" s="28">
        <f>AND(NOW()&gt;=tbl_MTG_Set[[#This Row],[Buy Window Start]], NOW()&lt;=tbl_MTG_Set[[#This Row],[Buy Window End]])</f>
        <v/>
      </c>
      <c r="O1020" s="19">
        <f>_xlfn.xlookup(tbl_MTG_Set[[#This Row],[Type Name]], tbl_MTG_Set_Type[Set Type], tbl_MTG_Set_Type[Heavy Printing Window Month Start], "(Set Type not found)", 0, 1)</f>
        <v/>
      </c>
      <c r="P1020" s="28">
        <f>tbl_MTG_Set[[#This Row],[Released On]]+tbl_MTG_Set[[#This Row],[Heavy Printing Window Month Start]]*365.25/12</f>
        <v/>
      </c>
      <c r="Q1020" s="19">
        <f>_xlfn.xlookup(tbl_MTG_Set[[#This Row],[Type Name]], tbl_MTG_Set_Type[Set Type], tbl_MTG_Set_Type[Heavy Printing Window Month End], "(Set Type not found)", 0, 1)</f>
        <v/>
      </c>
      <c r="R1020" s="28">
        <f>tbl_MTG_Set[[#This Row],[Released On]]+tbl_MTG_Set[[#This Row],[Heavy Printing Window Month End]]*365.25/12</f>
        <v/>
      </c>
      <c r="S1020" s="28">
        <f>AND(NOW()&gt;=tbl_MTG_Set[[#This Row],[Heavy Printing Window Start]], NOW()&lt;=tbl_MTG_Set[[#This Row],[Heavy Printing Window End]])</f>
        <v/>
      </c>
      <c r="T1020" s="19">
        <f>_xlfn.xlookup(tbl_MTG_Set[[#This Row],[Type Name]], tbl_MTG_Set_Type[Set Type], tbl_MTG_Set_Type[Sell Window Month Start], "(Set Type not found)", 0, 1)</f>
        <v/>
      </c>
      <c r="U1020" s="28">
        <f>tbl_MTG_Set[[#This Row],[Released On]]+tbl_MTG_Set[[#This Row],[Sell Window Month Start]]*365.25/12</f>
        <v/>
      </c>
      <c r="V1020" s="19">
        <f>_xlfn.xlookup(tbl_MTG_Set[[#This Row],[Type Name]], tbl_MTG_Set_Type[Set Type], tbl_MTG_Set_Type[Sell Window Month End], "(Set Type not found)", 0, 1)</f>
        <v/>
      </c>
      <c r="W1020" s="28">
        <f>tbl_MTG_Set[[#This Row],[Released On]]+tbl_MTG_Set[[#This Row],[Sell Window Month End]]*365.25/12</f>
        <v/>
      </c>
      <c r="X1020" s="28">
        <f>AND(NOW()&gt;=tbl_MTG_Set[[#This Row],[Sell Window Start]], NOW()&lt;=tbl_MTG_Set[[#This Row],[Sell Window End]])</f>
        <v/>
      </c>
      <c r="AG1020" s="23" t="n"/>
      <c r="AH1020" s="23" t="n"/>
      <c r="AJ1020" s="23">
        <f t="array" ref="AJ1020:AJ1020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1020" s="23">
        <f t="array" ref="AK1020:AK1020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1020" s="24">
        <f>_xlfn.xlookup(tbl_MTG_Set[[#This Row],[Play Booster Box Product Id]], tbl_Product[Product Id], tbl_Product[Pack Size])</f>
        <v/>
      </c>
      <c r="AM1020" s="23">
        <f>(tbl_MTG_Set[[#This Row],[Play Booster Box Cost]]+v_Item_Shipping_Cost_In)/tbl_MTG_Set[[#This Row],[Play Booster Box Size]]</f>
        <v/>
      </c>
      <c r="AN1020" s="23" t="n"/>
      <c r="AO1020" s="23" t="n"/>
      <c r="AP1020" s="23" t="n"/>
      <c r="AQ1020" s="23" t="n"/>
      <c r="AT1020" s="23">
        <f>tbl_MTG_Set[[#This Row],[Play Booster Sell Price CardMarket]]*tbl_MTG_Set[[#This Row],[Play Booster Expected Market Value]]/tbl_MTG_Set[[#This Row],[Play Boost Sealed Market Value]]</f>
        <v/>
      </c>
    </row>
    <row r="1021" ht="15" customHeight="1" s="20">
      <c r="A1021" s="19" t="n">
        <v>375</v>
      </c>
      <c r="B1021" s="19" t="inlineStr">
        <is>
          <t>Zendikar Rising Tokens TZNR</t>
        </is>
      </c>
      <c r="C1021" s="19" t="n">
        <v>12</v>
      </c>
      <c r="D1021" s="28" t="n">
        <v>44099</v>
      </c>
      <c r="E1021" s="19" t="inlineStr">
        <is>
          <t>Standard Expansion</t>
        </is>
      </c>
      <c r="F1021" s="19" t="inlineStr">
        <is>
          <t>en es fr de it pt ja ko ru 汉语 漢語</t>
        </is>
      </c>
      <c r="G1021" s="19" t="n">
        <v>696</v>
      </c>
      <c r="H1021" s="19">
        <f>MONTH(NOW())+12*YEAR(NOW())-MONTH(tbl_MTG_Set[[#This Row],[Released On]])-12*YEAR(tbl_MTG_Set[[#This Row],[Released On]])</f>
        <v/>
      </c>
      <c r="I1021" s="19">
        <f>_xlfn.xlookup(tbl_MTG_Set[[#This Row],[Type Name]], tbl_MTG_Set_Type[Set Type], tbl_MTG_Set_Type[Index], "(Set Type not found)")</f>
        <v/>
      </c>
      <c r="J1021" s="19">
        <f>_xlfn.xlookup(tbl_MTG_Set[[#This Row],[Type Name]], tbl_MTG_Set_Type[Set Type], tbl_MTG_Set_Type[Buy Window Month Start], "(Set Type not found)")</f>
        <v/>
      </c>
      <c r="K1021" s="28">
        <f>tbl_MTG_Set[[#This Row],[Released On]]+tbl_MTG_Set[[#This Row],[Buy Window Month Start]]*365.25/12</f>
        <v/>
      </c>
      <c r="L1021" s="19">
        <f>_xlfn.xlookup(tbl_MTG_Set[[#This Row],[Type Name]], tbl_MTG_Set_Type[Set Type], tbl_MTG_Set_Type[Buy Window Month End], "(Set Type not found)", 0, 1)</f>
        <v/>
      </c>
      <c r="M1021" s="28">
        <f>tbl_MTG_Set[[#This Row],[Released On]]+tbl_MTG_Set[[#This Row],[Buy Window Month End]]*365.25/12</f>
        <v/>
      </c>
      <c r="N1021" s="28">
        <f>AND(NOW()&gt;=tbl_MTG_Set[[#This Row],[Buy Window Start]], NOW()&lt;=tbl_MTG_Set[[#This Row],[Buy Window End]])</f>
        <v/>
      </c>
      <c r="O1021" s="19">
        <f>_xlfn.xlookup(tbl_MTG_Set[[#This Row],[Type Name]], tbl_MTG_Set_Type[Set Type], tbl_MTG_Set_Type[Heavy Printing Window Month Start], "(Set Type not found)", 0, 1)</f>
        <v/>
      </c>
      <c r="P1021" s="28">
        <f>tbl_MTG_Set[[#This Row],[Released On]]+tbl_MTG_Set[[#This Row],[Heavy Printing Window Month Start]]*365.25/12</f>
        <v/>
      </c>
      <c r="Q1021" s="19">
        <f>_xlfn.xlookup(tbl_MTG_Set[[#This Row],[Type Name]], tbl_MTG_Set_Type[Set Type], tbl_MTG_Set_Type[Heavy Printing Window Month End], "(Set Type not found)", 0, 1)</f>
        <v/>
      </c>
      <c r="R1021" s="28">
        <f>tbl_MTG_Set[[#This Row],[Released On]]+tbl_MTG_Set[[#This Row],[Heavy Printing Window Month End]]*365.25/12</f>
        <v/>
      </c>
      <c r="S1021" s="28">
        <f>AND(NOW()&gt;=tbl_MTG_Set[[#This Row],[Heavy Printing Window Start]], NOW()&lt;=tbl_MTG_Set[[#This Row],[Heavy Printing Window End]])</f>
        <v/>
      </c>
      <c r="T1021" s="19">
        <f>_xlfn.xlookup(tbl_MTG_Set[[#This Row],[Type Name]], tbl_MTG_Set_Type[Set Type], tbl_MTG_Set_Type[Sell Window Month Start], "(Set Type not found)", 0, 1)</f>
        <v/>
      </c>
      <c r="U1021" s="28">
        <f>tbl_MTG_Set[[#This Row],[Released On]]+tbl_MTG_Set[[#This Row],[Sell Window Month Start]]*365.25/12</f>
        <v/>
      </c>
      <c r="V1021" s="19">
        <f>_xlfn.xlookup(tbl_MTG_Set[[#This Row],[Type Name]], tbl_MTG_Set_Type[Set Type], tbl_MTG_Set_Type[Sell Window Month End], "(Set Type not found)", 0, 1)</f>
        <v/>
      </c>
      <c r="W1021" s="28">
        <f>tbl_MTG_Set[[#This Row],[Released On]]+tbl_MTG_Set[[#This Row],[Sell Window Month End]]*365.25/12</f>
        <v/>
      </c>
      <c r="X1021" s="28">
        <f>AND(NOW()&gt;=tbl_MTG_Set[[#This Row],[Sell Window Start]], NOW()&lt;=tbl_MTG_Set[[#This Row],[Sell Window End]])</f>
        <v/>
      </c>
      <c r="AG1021" s="23" t="n"/>
      <c r="AH1021" s="23" t="n"/>
      <c r="AJ1021" s="23">
        <f t="array" ref="AJ1021:AJ1021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1021" s="23">
        <f t="array" ref="AK1021:AK1021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1021" s="24">
        <f>_xlfn.xlookup(tbl_MTG_Set[[#This Row],[Play Booster Box Product Id]], tbl_Product[Product Id], tbl_Product[Pack Size])</f>
        <v/>
      </c>
      <c r="AM1021" s="23">
        <f>(tbl_MTG_Set[[#This Row],[Play Booster Box Cost]]+v_Item_Shipping_Cost_In)/tbl_MTG_Set[[#This Row],[Play Booster Box Size]]</f>
        <v/>
      </c>
      <c r="AN1021" s="23" t="n"/>
      <c r="AO1021" s="23" t="n"/>
      <c r="AP1021" s="23" t="n"/>
      <c r="AQ1021" s="23" t="n"/>
      <c r="AT1021" s="23">
        <f>tbl_MTG_Set[[#This Row],[Play Booster Sell Price CardMarket]]*tbl_MTG_Set[[#This Row],[Play Booster Expected Market Value]]/tbl_MTG_Set[[#This Row],[Play Boost Sealed Market Value]]</f>
        <v/>
      </c>
    </row>
    <row r="1022" ht="15" customHeight="1" s="20">
      <c r="A1022" s="19" t="n">
        <v>372</v>
      </c>
      <c r="B1022" s="19" t="inlineStr">
        <is>
          <t>Zendikar Rising ZNR</t>
        </is>
      </c>
      <c r="C1022" s="19" t="n">
        <v>408</v>
      </c>
      <c r="D1022" s="28" t="n">
        <v>44099</v>
      </c>
      <c r="E1022" s="19" t="inlineStr">
        <is>
          <t>Standard Expansion</t>
        </is>
      </c>
      <c r="F1022" s="19" t="inlineStr">
        <is>
          <t>en es fr de it pt ja ko ru 汉语 漢語</t>
        </is>
      </c>
      <c r="G1022" s="19" t="n">
        <v>690</v>
      </c>
      <c r="H1022" s="19">
        <f>MONTH(NOW())+12*YEAR(NOW())-MONTH(tbl_MTG_Set[[#This Row],[Released On]])-12*YEAR(tbl_MTG_Set[[#This Row],[Released On]])</f>
        <v/>
      </c>
      <c r="I1022" s="19">
        <f>_xlfn.xlookup(tbl_MTG_Set[[#This Row],[Type Name]], tbl_MTG_Set_Type[Set Type], tbl_MTG_Set_Type[Index], "(Set Type not found)")</f>
        <v/>
      </c>
      <c r="J1022" s="19">
        <f>_xlfn.xlookup(tbl_MTG_Set[[#This Row],[Type Name]], tbl_MTG_Set_Type[Set Type], tbl_MTG_Set_Type[Buy Window Month Start], "(Set Type not found)")</f>
        <v/>
      </c>
      <c r="K1022" s="28">
        <f>tbl_MTG_Set[[#This Row],[Released On]]+tbl_MTG_Set[[#This Row],[Buy Window Month Start]]*365.25/12</f>
        <v/>
      </c>
      <c r="L1022" s="19">
        <f>_xlfn.xlookup(tbl_MTG_Set[[#This Row],[Type Name]], tbl_MTG_Set_Type[Set Type], tbl_MTG_Set_Type[Buy Window Month End], "(Set Type not found)", 0, 1)</f>
        <v/>
      </c>
      <c r="M1022" s="28">
        <f>tbl_MTG_Set[[#This Row],[Released On]]+tbl_MTG_Set[[#This Row],[Buy Window Month End]]*365.25/12</f>
        <v/>
      </c>
      <c r="N1022" s="28">
        <f>AND(NOW()&gt;=tbl_MTG_Set[[#This Row],[Buy Window Start]], NOW()&lt;=tbl_MTG_Set[[#This Row],[Buy Window End]])</f>
        <v/>
      </c>
      <c r="O1022" s="19">
        <f>_xlfn.xlookup(tbl_MTG_Set[[#This Row],[Type Name]], tbl_MTG_Set_Type[Set Type], tbl_MTG_Set_Type[Heavy Printing Window Month Start], "(Set Type not found)", 0, 1)</f>
        <v/>
      </c>
      <c r="P1022" s="28">
        <f>tbl_MTG_Set[[#This Row],[Released On]]+tbl_MTG_Set[[#This Row],[Heavy Printing Window Month Start]]*365.25/12</f>
        <v/>
      </c>
      <c r="Q1022" s="19">
        <f>_xlfn.xlookup(tbl_MTG_Set[[#This Row],[Type Name]], tbl_MTG_Set_Type[Set Type], tbl_MTG_Set_Type[Heavy Printing Window Month End], "(Set Type not found)", 0, 1)</f>
        <v/>
      </c>
      <c r="R1022" s="28">
        <f>tbl_MTG_Set[[#This Row],[Released On]]+tbl_MTG_Set[[#This Row],[Heavy Printing Window Month End]]*365.25/12</f>
        <v/>
      </c>
      <c r="S1022" s="28">
        <f>AND(NOW()&gt;=tbl_MTG_Set[[#This Row],[Heavy Printing Window Start]], NOW()&lt;=tbl_MTG_Set[[#This Row],[Heavy Printing Window End]])</f>
        <v/>
      </c>
      <c r="T1022" s="19">
        <f>_xlfn.xlookup(tbl_MTG_Set[[#This Row],[Type Name]], tbl_MTG_Set_Type[Set Type], tbl_MTG_Set_Type[Sell Window Month Start], "(Set Type not found)", 0, 1)</f>
        <v/>
      </c>
      <c r="U1022" s="28">
        <f>tbl_MTG_Set[[#This Row],[Released On]]+tbl_MTG_Set[[#This Row],[Sell Window Month Start]]*365.25/12</f>
        <v/>
      </c>
      <c r="V1022" s="19">
        <f>_xlfn.xlookup(tbl_MTG_Set[[#This Row],[Type Name]], tbl_MTG_Set_Type[Set Type], tbl_MTG_Set_Type[Sell Window Month End], "(Set Type not found)", 0, 1)</f>
        <v/>
      </c>
      <c r="W1022" s="28">
        <f>tbl_MTG_Set[[#This Row],[Released On]]+tbl_MTG_Set[[#This Row],[Sell Window Month End]]*365.25/12</f>
        <v/>
      </c>
      <c r="X1022" s="28">
        <f>AND(NOW()&gt;=tbl_MTG_Set[[#This Row],[Sell Window Start]], NOW()&lt;=tbl_MTG_Set[[#This Row],[Sell Window End]])</f>
        <v/>
      </c>
      <c r="AG1022" s="23" t="n"/>
      <c r="AH1022" s="23" t="n"/>
      <c r="AJ1022" s="23">
        <f t="array" ref="AJ1022:AJ1022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1022" s="23">
        <f t="array" ref="AK1022:AK1022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1022" s="24">
        <f>_xlfn.xlookup(tbl_MTG_Set[[#This Row],[Play Booster Box Product Id]], tbl_Product[Product Id], tbl_Product[Pack Size])</f>
        <v/>
      </c>
      <c r="AM1022" s="23">
        <f>(tbl_MTG_Set[[#This Row],[Play Booster Box Cost]]+v_Item_Shipping_Cost_In)/tbl_MTG_Set[[#This Row],[Play Booster Box Size]]</f>
        <v/>
      </c>
      <c r="AN1022" s="23" t="n"/>
      <c r="AO1022" s="23" t="n"/>
      <c r="AP1022" s="23" t="n"/>
      <c r="AQ1022" s="23" t="n"/>
      <c r="AT1022" s="23">
        <f>tbl_MTG_Set[[#This Row],[Play Booster Sell Price CardMarket]]*tbl_MTG_Set[[#This Row],[Play Booster Expected Market Value]]/tbl_MTG_Set[[#This Row],[Play Boost Sealed Market Value]]</f>
        <v/>
      </c>
    </row>
    <row r="1023" ht="15" customHeight="1" s="20">
      <c r="A1023" s="19" t="n">
        <v>778</v>
      </c>
      <c r="B1023" s="19" t="inlineStr">
        <is>
          <t>Zendikar Tokens TZEN</t>
        </is>
      </c>
      <c r="C1023" s="19" t="n">
        <v>11</v>
      </c>
      <c r="D1023" s="28" t="n">
        <v>40088</v>
      </c>
      <c r="E1023" s="19" t="inlineStr">
        <is>
          <t>Standard Expansion</t>
        </is>
      </c>
      <c r="F1023" s="19" t="inlineStr">
        <is>
          <t>en es fr de it pt ja ko ru 汉语 漢語</t>
        </is>
      </c>
      <c r="G1023" s="19" t="n">
        <v>1502</v>
      </c>
      <c r="H1023" s="19">
        <f>MONTH(NOW())+12*YEAR(NOW())-MONTH(tbl_MTG_Set[[#This Row],[Released On]])-12*YEAR(tbl_MTG_Set[[#This Row],[Released On]])</f>
        <v/>
      </c>
      <c r="I1023" s="19">
        <f>_xlfn.xlookup(tbl_MTG_Set[[#This Row],[Type Name]], tbl_MTG_Set_Type[Set Type], tbl_MTG_Set_Type[Index], "(Set Type not found)")</f>
        <v/>
      </c>
      <c r="J1023" s="19">
        <f>_xlfn.xlookup(tbl_MTG_Set[[#This Row],[Type Name]], tbl_MTG_Set_Type[Set Type], tbl_MTG_Set_Type[Buy Window Month Start], "(Set Type not found)")</f>
        <v/>
      </c>
      <c r="K1023" s="28">
        <f>tbl_MTG_Set[[#This Row],[Released On]]+tbl_MTG_Set[[#This Row],[Buy Window Month Start]]*365.25/12</f>
        <v/>
      </c>
      <c r="L1023" s="19">
        <f>_xlfn.xlookup(tbl_MTG_Set[[#This Row],[Type Name]], tbl_MTG_Set_Type[Set Type], tbl_MTG_Set_Type[Buy Window Month End], "(Set Type not found)", 0, 1)</f>
        <v/>
      </c>
      <c r="M1023" s="28">
        <f>tbl_MTG_Set[[#This Row],[Released On]]+tbl_MTG_Set[[#This Row],[Buy Window Month End]]*365.25/12</f>
        <v/>
      </c>
      <c r="N1023" s="28">
        <f>AND(NOW()&gt;=tbl_MTG_Set[[#This Row],[Buy Window Start]], NOW()&lt;=tbl_MTG_Set[[#This Row],[Buy Window End]])</f>
        <v/>
      </c>
      <c r="O1023" s="19">
        <f>_xlfn.xlookup(tbl_MTG_Set[[#This Row],[Type Name]], tbl_MTG_Set_Type[Set Type], tbl_MTG_Set_Type[Heavy Printing Window Month Start], "(Set Type not found)", 0, 1)</f>
        <v/>
      </c>
      <c r="P1023" s="28">
        <f>tbl_MTG_Set[[#This Row],[Released On]]+tbl_MTG_Set[[#This Row],[Heavy Printing Window Month Start]]*365.25/12</f>
        <v/>
      </c>
      <c r="Q1023" s="19">
        <f>_xlfn.xlookup(tbl_MTG_Set[[#This Row],[Type Name]], tbl_MTG_Set_Type[Set Type], tbl_MTG_Set_Type[Heavy Printing Window Month End], "(Set Type not found)", 0, 1)</f>
        <v/>
      </c>
      <c r="R1023" s="28">
        <f>tbl_MTG_Set[[#This Row],[Released On]]+tbl_MTG_Set[[#This Row],[Heavy Printing Window Month End]]*365.25/12</f>
        <v/>
      </c>
      <c r="S1023" s="28">
        <f>AND(NOW()&gt;=tbl_MTG_Set[[#This Row],[Heavy Printing Window Start]], NOW()&lt;=tbl_MTG_Set[[#This Row],[Heavy Printing Window End]])</f>
        <v/>
      </c>
      <c r="T1023" s="19">
        <f>_xlfn.xlookup(tbl_MTG_Set[[#This Row],[Type Name]], tbl_MTG_Set_Type[Set Type], tbl_MTG_Set_Type[Sell Window Month Start], "(Set Type not found)", 0, 1)</f>
        <v/>
      </c>
      <c r="U1023" s="28">
        <f>tbl_MTG_Set[[#This Row],[Released On]]+tbl_MTG_Set[[#This Row],[Sell Window Month Start]]*365.25/12</f>
        <v/>
      </c>
      <c r="V1023" s="19">
        <f>_xlfn.xlookup(tbl_MTG_Set[[#This Row],[Type Name]], tbl_MTG_Set_Type[Set Type], tbl_MTG_Set_Type[Sell Window Month End], "(Set Type not found)", 0, 1)</f>
        <v/>
      </c>
      <c r="W1023" s="28">
        <f>tbl_MTG_Set[[#This Row],[Released On]]+tbl_MTG_Set[[#This Row],[Sell Window Month End]]*365.25/12</f>
        <v/>
      </c>
      <c r="X1023" s="28">
        <f>AND(NOW()&gt;=tbl_MTG_Set[[#This Row],[Sell Window Start]], NOW()&lt;=tbl_MTG_Set[[#This Row],[Sell Window End]])</f>
        <v/>
      </c>
      <c r="AG1023" s="23" t="n"/>
      <c r="AH1023" s="23" t="n"/>
      <c r="AJ1023" s="23">
        <f t="array" ref="AJ1023:AJ1023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1023" s="23">
        <f t="array" ref="AK1023:AK1023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1023" s="24">
        <f>_xlfn.xlookup(tbl_MTG_Set[[#This Row],[Play Booster Box Product Id]], tbl_Product[Product Id], tbl_Product[Pack Size])</f>
        <v/>
      </c>
      <c r="AM1023" s="23">
        <f>(tbl_MTG_Set[[#This Row],[Play Booster Box Cost]]+v_Item_Shipping_Cost_In)/tbl_MTG_Set[[#This Row],[Play Booster Box Size]]</f>
        <v/>
      </c>
      <c r="AN1023" s="23" t="n"/>
      <c r="AO1023" s="23" t="n"/>
      <c r="AP1023" s="23" t="n"/>
      <c r="AQ1023" s="23" t="n"/>
      <c r="AT1023" s="23">
        <f>tbl_MTG_Set[[#This Row],[Play Booster Sell Price CardMarket]]*tbl_MTG_Set[[#This Row],[Play Booster Expected Market Value]]/tbl_MTG_Set[[#This Row],[Play Boost Sealed Market Value]]</f>
        <v/>
      </c>
    </row>
    <row r="1024" ht="15" customHeight="1" s="20">
      <c r="A1024" s="19" t="n">
        <v>776</v>
      </c>
      <c r="B1024" s="19" t="inlineStr">
        <is>
          <t>Zendikar ZEN</t>
        </is>
      </c>
      <c r="C1024" s="19" t="n">
        <v>269</v>
      </c>
      <c r="D1024" s="28" t="n">
        <v>40088</v>
      </c>
      <c r="E1024" s="19" t="inlineStr">
        <is>
          <t>Standard Expansion</t>
        </is>
      </c>
      <c r="F1024" s="19" t="inlineStr">
        <is>
          <t>en es fr de it pt ja ko ru 汉语 漢語</t>
        </is>
      </c>
      <c r="G1024" s="19" t="n">
        <v>1498</v>
      </c>
      <c r="H1024" s="19">
        <f>MONTH(NOW())+12*YEAR(NOW())-MONTH(tbl_MTG_Set[[#This Row],[Released On]])-12*YEAR(tbl_MTG_Set[[#This Row],[Released On]])</f>
        <v/>
      </c>
      <c r="I1024" s="19">
        <f>_xlfn.xlookup(tbl_MTG_Set[[#This Row],[Type Name]], tbl_MTG_Set_Type[Set Type], tbl_MTG_Set_Type[Index], "(Set Type not found)")</f>
        <v/>
      </c>
      <c r="J1024" s="19">
        <f>_xlfn.xlookup(tbl_MTG_Set[[#This Row],[Type Name]], tbl_MTG_Set_Type[Set Type], tbl_MTG_Set_Type[Buy Window Month Start], "(Set Type not found)")</f>
        <v/>
      </c>
      <c r="K1024" s="28">
        <f>tbl_MTG_Set[[#This Row],[Released On]]+tbl_MTG_Set[[#This Row],[Buy Window Month Start]]*365.25/12</f>
        <v/>
      </c>
      <c r="L1024" s="19">
        <f>_xlfn.xlookup(tbl_MTG_Set[[#This Row],[Type Name]], tbl_MTG_Set_Type[Set Type], tbl_MTG_Set_Type[Buy Window Month End], "(Set Type not found)", 0, 1)</f>
        <v/>
      </c>
      <c r="M1024" s="28">
        <f>tbl_MTG_Set[[#This Row],[Released On]]+tbl_MTG_Set[[#This Row],[Buy Window Month End]]*365.25/12</f>
        <v/>
      </c>
      <c r="N1024" s="28">
        <f>AND(NOW()&gt;=tbl_MTG_Set[[#This Row],[Buy Window Start]], NOW()&lt;=tbl_MTG_Set[[#This Row],[Buy Window End]])</f>
        <v/>
      </c>
      <c r="O1024" s="19">
        <f>_xlfn.xlookup(tbl_MTG_Set[[#This Row],[Type Name]], tbl_MTG_Set_Type[Set Type], tbl_MTG_Set_Type[Heavy Printing Window Month Start], "(Set Type not found)", 0, 1)</f>
        <v/>
      </c>
      <c r="P1024" s="28">
        <f>tbl_MTG_Set[[#This Row],[Released On]]+tbl_MTG_Set[[#This Row],[Heavy Printing Window Month Start]]*365.25/12</f>
        <v/>
      </c>
      <c r="Q1024" s="19">
        <f>_xlfn.xlookup(tbl_MTG_Set[[#This Row],[Type Name]], tbl_MTG_Set_Type[Set Type], tbl_MTG_Set_Type[Heavy Printing Window Month End], "(Set Type not found)", 0, 1)</f>
        <v/>
      </c>
      <c r="R1024" s="28">
        <f>tbl_MTG_Set[[#This Row],[Released On]]+tbl_MTG_Set[[#This Row],[Heavy Printing Window Month End]]*365.25/12</f>
        <v/>
      </c>
      <c r="S1024" s="28">
        <f>AND(NOW()&gt;=tbl_MTG_Set[[#This Row],[Heavy Printing Window Start]], NOW()&lt;=tbl_MTG_Set[[#This Row],[Heavy Printing Window End]])</f>
        <v/>
      </c>
      <c r="T1024" s="19">
        <f>_xlfn.xlookup(tbl_MTG_Set[[#This Row],[Type Name]], tbl_MTG_Set_Type[Set Type], tbl_MTG_Set_Type[Sell Window Month Start], "(Set Type not found)", 0, 1)</f>
        <v/>
      </c>
      <c r="U1024" s="28">
        <f>tbl_MTG_Set[[#This Row],[Released On]]+tbl_MTG_Set[[#This Row],[Sell Window Month Start]]*365.25/12</f>
        <v/>
      </c>
      <c r="V1024" s="19">
        <f>_xlfn.xlookup(tbl_MTG_Set[[#This Row],[Type Name]], tbl_MTG_Set_Type[Set Type], tbl_MTG_Set_Type[Sell Window Month End], "(Set Type not found)", 0, 1)</f>
        <v/>
      </c>
      <c r="W1024" s="28">
        <f>tbl_MTG_Set[[#This Row],[Released On]]+tbl_MTG_Set[[#This Row],[Sell Window Month End]]*365.25/12</f>
        <v/>
      </c>
      <c r="X1024" s="28">
        <f>AND(NOW()&gt;=tbl_MTG_Set[[#This Row],[Sell Window Start]], NOW()&lt;=tbl_MTG_Set[[#This Row],[Sell Window End]])</f>
        <v/>
      </c>
      <c r="AG1024" s="23" t="n"/>
      <c r="AH1024" s="23" t="n"/>
      <c r="AJ1024" s="23">
        <f t="array" ref="AJ1024:AJ1024">IF(ISERROR(MIN(_xlfn._xlws.filter(tbl_Sourcing[Source Unit Cost], (tbl_Sourcing[Product Id]=tbl_MTG_Set[[#This Row],[Play Booster Box Product Id]])*(tbl_Sourcing[Active]=TRUE())))), "", MIN(_xlfn._xlws.filter(tbl_Sourcing[Source Unit Cost], (tbl_Sourcing[Product Id]=tbl_MTG_Set[[#This Row],[Play Booster Box Product Id]])*(tbl_Sourcing[Active]=TRUE()))))</f>
        <v/>
      </c>
      <c r="AK1024" s="23">
        <f t="array" ref="AK1024:AK1024">IF(ISERROR(INDEX(_xlfn._xlws.filter(tbl_Sourcing[Source Name], (tbl_Sourcing[Product Id]=tbl_MTG_Set[[#This Row],[Play Booster Box Product Id]])*(tbl_Sourcing[Active]=TRUE())*(tbl_Sourcing[Source Unit Cost]=tbl_MTG_Set[[#This Row],[Play Booster Box Cost]])), 1)), "", INDEX(_xlfn._xlws.filter(tbl_Sourcing[Source Name], (tbl_Sourcing[Product Id]=tbl_MTG_Set[[#This Row],[Play Booster Box Product Id]])*(tbl_Sourcing[Active]=TRUE())*(tbl_Sourcing[Source Unit Cost]=tbl_MTG_Set[[#This Row],[Play Booster Box Cost]])), 1))</f>
        <v/>
      </c>
      <c r="AL1024" s="24">
        <f>_xlfn.xlookup(tbl_MTG_Set[[#This Row],[Play Booster Box Product Id]], tbl_Product[Product Id], tbl_Product[Pack Size])</f>
        <v/>
      </c>
      <c r="AM1024" s="23">
        <f>(tbl_MTG_Set[[#This Row],[Play Booster Box Cost]]+v_Item_Shipping_Cost_In)/tbl_MTG_Set[[#This Row],[Play Booster Box Size]]</f>
        <v/>
      </c>
      <c r="AN1024" s="23" t="n"/>
      <c r="AO1024" s="23" t="n"/>
      <c r="AP1024" s="23" t="n"/>
      <c r="AQ1024" s="23" t="n"/>
      <c r="AT1024" s="23">
        <f>tbl_MTG_Set[[#This Row],[Play Booster Sell Price CardMarket]]*tbl_MTG_Set[[#This Row],[Play Booster Expected Market Value]]/tbl_MTG_Set[[#This Row],[Play Boost Sealed Market Value]]</f>
        <v/>
      </c>
    </row>
    <row r="1025" ht="13.8" customHeight="1" s="20"/>
    <row r="1026" ht="13.8" customHeight="1" s="20"/>
    <row r="1027" ht="13.8" customHeight="1" s="20"/>
    <row r="1028" ht="13.8" customHeight="1" s="20"/>
    <row r="1029" ht="13.8" customHeight="1" s="20"/>
    <row r="1030" ht="13.8" customHeight="1" s="20"/>
    <row r="1031" ht="13.8" customHeight="1" s="20"/>
    <row r="1032" ht="13.8" customHeight="1" s="20"/>
    <row r="1033" ht="13.8" customHeight="1" s="20"/>
    <row r="1034" ht="13.8" customHeight="1" s="20"/>
    <row r="1035" ht="13.8" customHeight="1" s="20"/>
    <row r="1036" ht="13.8" customHeight="1" s="20"/>
    <row r="1037" ht="13.8" customHeight="1" s="20"/>
    <row r="1038" ht="13.8" customHeight="1" s="20"/>
    <row r="1039" ht="13.8" customHeight="1" s="20"/>
    <row r="1040" ht="13.8" customHeight="1" s="20"/>
    <row r="1041" ht="13.8" customHeight="1" s="20"/>
    <row r="1042" ht="13.8" customHeight="1" s="20"/>
    <row r="1043" ht="13.8" customHeight="1" s="20"/>
    <row r="1044" ht="13.8" customHeight="1" s="20"/>
    <row r="1045" ht="13.8" customHeight="1" s="20"/>
    <row r="1046" ht="13.8" customHeight="1" s="20"/>
    <row r="1047" ht="13.8" customHeight="1" s="20"/>
    <row r="1048" ht="13.8" customHeight="1" s="20"/>
    <row r="1049" ht="13.8" customHeight="1" s="20"/>
    <row r="1050" ht="13.8" customHeight="1" s="20"/>
    <row r="1051" ht="13.8" customHeight="1" s="20"/>
    <row r="1052" ht="13.8" customHeight="1" s="20"/>
    <row r="1053" ht="13.8" customHeight="1" s="20"/>
    <row r="1054" ht="13.8" customHeight="1" s="20"/>
    <row r="1055" ht="13.8" customHeight="1" s="20"/>
    <row r="1056" ht="13.8" customHeight="1" s="20"/>
    <row r="1057" ht="13.8" customHeight="1" s="20"/>
    <row r="1058" ht="13.8" customHeight="1" s="20"/>
    <row r="1059" ht="13.8" customHeight="1" s="20"/>
    <row r="1060" ht="13.8" customHeight="1" s="20"/>
    <row r="1061" ht="13.8" customHeight="1" s="20"/>
    <row r="1062" ht="13.8" customHeight="1" s="20"/>
    <row r="1063" ht="13.8" customHeight="1" s="20"/>
    <row r="1064" ht="13.8" customHeight="1" s="20"/>
    <row r="1065" ht="13.8" customHeight="1" s="20"/>
    <row r="1066" ht="13.8" customHeight="1" s="20"/>
    <row r="1067" ht="13.8" customHeight="1" s="20"/>
    <row r="1068" ht="13.8" customHeight="1" s="20"/>
    <row r="1069" ht="13.8" customHeight="1" s="20"/>
    <row r="1070" ht="13.8" customHeight="1" s="20"/>
    <row r="1071" ht="13.8" customHeight="1" s="20"/>
    <row r="1072" ht="13.8" customHeight="1" s="20"/>
    <row r="1073" ht="13.8" customHeight="1" s="20"/>
    <row r="1074" ht="13.8" customHeight="1" s="20"/>
    <row r="1075" ht="13.8" customHeight="1" s="20"/>
    <row r="1076" ht="13.8" customHeight="1" s="20"/>
    <row r="1077" ht="13.8" customHeight="1" s="20"/>
    <row r="1078" ht="13.8" customHeight="1" s="20"/>
  </sheetData>
  <conditionalFormatting sqref="N1:N1048576 S1:S1048576 X1:X1048576">
    <cfRule type="cellIs" rank="0" priority="2" equalAverage="0" operator="equal" aboveAverage="0" dxfId="2" text="" percent="0" bottom="0">
      <formula>1</formula>
    </cfRule>
  </conditionalFormatting>
  <hyperlinks>
    <hyperlink xmlns:r="http://schemas.openxmlformats.org/officeDocument/2006/relationships" ref="AQ30" location="ev" display="https://www.mtgstocks.com/sets/363-modern-horizons-2#ev" r:id="rId1"/>
    <hyperlink xmlns:r="http://schemas.openxmlformats.org/officeDocument/2006/relationships" ref="AQ224" location="ev" display="https://www.mtgstocks.com/sets/2098-innistrad-remastered#ev" r:id="rId2"/>
    <hyperlink xmlns:r="http://schemas.openxmlformats.org/officeDocument/2006/relationships" ref="AQ232" location="ev" display="https://www.mtgstocks.com/sets/1903-modern-horizons-3#ev" r:id="rId3"/>
    <hyperlink xmlns:r="http://schemas.openxmlformats.org/officeDocument/2006/relationships" ref="AQ305" location="ev" display="https://www.mtgstocks.com/sets/324-war-of-the-spark#ev" r:id="rId4"/>
    <hyperlink xmlns:r="http://schemas.openxmlformats.org/officeDocument/2006/relationships" ref="AQ447" location="ev" display="https://www.mtgstocks.com/sets/1901-outlaws-of-thunder-junction#ev" r:id="rId5"/>
    <hyperlink xmlns:r="http://schemas.openxmlformats.org/officeDocument/2006/relationships" ref="AQ454" location="ev" display="https://www.mtgstocks.com/sets/2197-universes-beyond-final-fantasy#ev" r:id="rId6"/>
    <hyperlink xmlns:r="http://schemas.openxmlformats.org/officeDocument/2006/relationships" ref="AQ521" location="ev" display="https://www.mtgstocks.com/sets/2262-marvels-spider-man#ev" r:id="rId7"/>
    <hyperlink xmlns:r="http://schemas.openxmlformats.org/officeDocument/2006/relationships" ref="AQ659" location="ev" display="https://www.mtgstocks.com/sets/1906-bloomburrow#ev" r:id="rId8"/>
    <hyperlink xmlns:r="http://schemas.openxmlformats.org/officeDocument/2006/relationships" ref="AQ693" location="ev" display="https://www.mtgstocks.com/sets/1998-duskmourn-house-of-horror#ev" r:id="rId9"/>
    <hyperlink xmlns:r="http://schemas.openxmlformats.org/officeDocument/2006/relationships" ref="AQ716" location="ev" display="https://www.mtgstocks.com/sets/2229-tarkir-dragonstorm#ev" r:id="rId10"/>
    <hyperlink xmlns:r="http://schemas.openxmlformats.org/officeDocument/2006/relationships" ref="AQ738" location="ev" display="https://www.mtgstocks.com/sets/255-oath-of-the-gatewatch#ev" r:id="rId11"/>
    <hyperlink xmlns:r="http://schemas.openxmlformats.org/officeDocument/2006/relationships" ref="AQ773" location="ev" display="https://www.mtgstocks.com/sets/2231-edge-of-eternities#ev" r:id="rId12"/>
    <hyperlink xmlns:r="http://schemas.openxmlformats.org/officeDocument/2006/relationships" ref="AQ844" location="ev" display="https://www.mtgstocks.com/sets/2097-aetherdrift#ev" r:id="rId13"/>
    <hyperlink xmlns:r="http://schemas.openxmlformats.org/officeDocument/2006/relationships" ref="AQ871" location="ev" display="https://www.mtgstocks.com/sets/1377-avatar-the-last-airbender#ev" r:id="rId14"/>
    <hyperlink xmlns:r="http://schemas.openxmlformats.org/officeDocument/2006/relationships" ref="AQ901" location="ev" display="https://www.mtgstocks.com/sets/1868-murders-at-karlov-manor#ev" r:id="rId15"/>
    <hyperlink xmlns:r="http://schemas.openxmlformats.org/officeDocument/2006/relationships" ref="AQ970" location="ev" display="https://www.mtgstocks.com/sets/291-dominaria#ev" r:id="rId16"/>
  </hyperlinks>
  <printOptions horizontalCentered="0" verticalCentered="0" headings="0" gridLines="0" gridLinesSet="1"/>
  <pageMargins left="0.7" right="0.7" top="0.75" bottom="0.75" header="0.511811023622047" footer="0.511811023622047"/>
  <pageSetup orientation="portrait" paperSize="9" scale="100" fitToHeight="1" fitToWidth="1" pageOrder="downThenOver" blackAndWhite="0" draft="0" horizontalDpi="300" verticalDpi="300" copies="1"/>
  <tableParts count="1">
    <tablePart xmlns:r="http://schemas.openxmlformats.org/officeDocument/2006/relationships" r:id="rId17"/>
  </tableParts>
</worksheet>
</file>

<file path=xl/worksheets/sheet4.xml><?xml version="1.0" encoding="utf-8"?>
<worksheet xmlns="http://schemas.openxmlformats.org/spreadsheetml/2006/main">
  <sheetPr filterMode="0">
    <outlinePr summaryBelow="1" summaryRight="1"/>
    <pageSetUpPr fitToPage="0"/>
  </sheetPr>
  <dimension ref="A1:H16"/>
  <sheetViews>
    <sheetView showFormulas="0" showGridLines="1" showRowColHeaders="1" showZeros="1" rightToLeft="0" tabSelected="0" showOutlineSymbols="1" defaultGridColor="1" view="normal" topLeftCell="A1" colorId="64" zoomScale="100" zoomScaleNormal="100" zoomScalePageLayoutView="100" workbookViewId="0">
      <selection pane="topLeft" activeCell="A1" activeCellId="0" sqref="A1"/>
    </sheetView>
  </sheetViews>
  <sheetFormatPr baseColWidth="8" defaultColWidth="8.54296875" defaultRowHeight="15" zeroHeight="0" outlineLevelRow="0"/>
  <cols>
    <col width="10.57" customWidth="1" style="19" min="1" max="1"/>
    <col width="16.85" customWidth="1" style="19" min="2" max="2"/>
    <col width="10.57" customWidth="1" style="19" min="3" max="3"/>
    <col width="17.28" customWidth="1" style="19" min="4" max="4"/>
    <col width="12.43" customWidth="1" style="19" min="5" max="5"/>
    <col width="19.43" customWidth="1" style="19" min="6" max="6"/>
    <col width="16.28" customWidth="1" style="19" min="7" max="7"/>
  </cols>
  <sheetData>
    <row r="1" ht="15" customHeight="1" s="20">
      <c r="A1" s="19" t="inlineStr">
        <is>
          <t>Order ID</t>
        </is>
      </c>
      <c r="B1" s="19" t="inlineStr">
        <is>
          <t>Customer Name</t>
        </is>
      </c>
      <c r="C1" s="19" t="inlineStr">
        <is>
          <t>Platform</t>
        </is>
      </c>
      <c r="D1" s="19" t="inlineStr">
        <is>
          <t>Delivery Address</t>
        </is>
      </c>
      <c r="E1" s="19" t="inlineStr">
        <is>
          <t>Date</t>
        </is>
      </c>
      <c r="F1" s="19" t="inlineStr">
        <is>
          <t>CardMarket Sale ID</t>
        </is>
      </c>
      <c r="G1" s="19" t="inlineStr">
        <is>
          <t>Total Value GBP</t>
        </is>
      </c>
      <c r="H1" s="19" t="inlineStr">
        <is>
          <t>Include In Statistics</t>
        </is>
      </c>
    </row>
    <row r="2" ht="15" customHeight="1" s="20">
      <c r="A2" s="19" t="n">
        <v>1</v>
      </c>
      <c r="B2" s="19" t="inlineStr">
        <is>
          <t>Tierney Gullen</t>
        </is>
      </c>
      <c r="C2" s="19" t="inlineStr">
        <is>
          <t>CardMarket</t>
        </is>
      </c>
      <c r="D2" s="19" t="inlineStr">
        <is>
          <t>Tierney Gullen, Russet, Sawbridge Road, Grandborough, CV23 8DN</t>
        </is>
      </c>
      <c r="E2" s="28" t="n">
        <v>45992</v>
      </c>
      <c r="F2" s="19" t="n">
        <v>1244091248</v>
      </c>
      <c r="G2" s="19" t="n">
        <v>6.49</v>
      </c>
    </row>
    <row r="3" ht="54.75" customHeight="1" s="20">
      <c r="A3" s="19" t="n">
        <v>2</v>
      </c>
      <c r="B3" s="19" t="inlineStr">
        <is>
          <t>Tierney Gullen</t>
        </is>
      </c>
      <c r="C3" s="19" t="inlineStr">
        <is>
          <t>CardMarket</t>
        </is>
      </c>
      <c r="D3" s="21" t="inlineStr">
        <is>
          <t>Bethany Davies
20A Southway
LE8 4BB Leicester
United Kingdom</t>
        </is>
      </c>
      <c r="E3" s="28" t="n">
        <v>45995</v>
      </c>
      <c r="F3" s="19" t="n">
        <v>1244511206</v>
      </c>
      <c r="G3" s="19" t="n">
        <v>14.79</v>
      </c>
    </row>
    <row r="4" ht="15" customHeight="1" s="20">
      <c r="A4" s="19" t="n">
        <v>3</v>
      </c>
      <c r="B4" s="19" t="inlineStr">
        <is>
          <t>Tierney Gullen</t>
        </is>
      </c>
      <c r="C4" s="19" t="inlineStr">
        <is>
          <t>CardMarket</t>
        </is>
      </c>
      <c r="D4" s="19" t="inlineStr">
        <is>
          <t>Tierney Gullen, Russet, Sawbridge Road, Grandborough, CV23 8DN</t>
        </is>
      </c>
      <c r="E4" s="28" t="n">
        <v>45996</v>
      </c>
      <c r="F4" s="19" t="n">
        <v>1244684674</v>
      </c>
      <c r="G4" s="19" t="n">
        <v>6.49</v>
      </c>
    </row>
    <row r="5" ht="54.75" customHeight="1" s="20">
      <c r="A5" s="19" t="n">
        <v>4</v>
      </c>
      <c r="B5" s="19" t="inlineStr">
        <is>
          <t>Tierney Gullen</t>
        </is>
      </c>
      <c r="C5" s="19" t="inlineStr">
        <is>
          <t>CardMarket</t>
        </is>
      </c>
      <c r="D5" s="21" t="inlineStr">
        <is>
          <t>Bethany Davies
20A Southway
LE8 4BB Leicester
United Kingdom</t>
        </is>
      </c>
      <c r="E5" s="28" t="n">
        <v>45997</v>
      </c>
      <c r="F5" s="19" t="n">
        <v>1244900348</v>
      </c>
      <c r="G5" s="19" t="n">
        <v>13.29</v>
      </c>
    </row>
    <row r="6" ht="15" customHeight="1" s="20">
      <c r="A6" s="19" t="n">
        <v>5</v>
      </c>
      <c r="B6" s="19" t="inlineStr">
        <is>
          <t>callum-mysticwarren</t>
        </is>
      </c>
      <c r="C6" s="19" t="inlineStr">
        <is>
          <t>CardMarket</t>
        </is>
      </c>
      <c r="E6" s="28" t="n">
        <v>45997</v>
      </c>
      <c r="F6" s="19" t="n">
        <v>1244517093</v>
      </c>
      <c r="G6" s="19" t="n">
        <v>117.82</v>
      </c>
      <c r="H6" s="19">
        <f>TRUE()</f>
        <v/>
      </c>
    </row>
    <row r="7" ht="15" customHeight="1" s="20">
      <c r="A7" s="19" t="n">
        <v>6</v>
      </c>
      <c r="B7" s="19" t="inlineStr">
        <is>
          <t>Gathering-The-Magic</t>
        </is>
      </c>
      <c r="C7" s="19" t="inlineStr">
        <is>
          <t>CardMarket</t>
        </is>
      </c>
      <c r="E7" s="28" t="n">
        <v>45999</v>
      </c>
      <c r="F7" s="19" t="n">
        <v>1244525204</v>
      </c>
      <c r="G7" s="19" t="n">
        <v>19.93</v>
      </c>
      <c r="H7" s="19">
        <f>TRUE()</f>
        <v/>
      </c>
    </row>
    <row r="8" ht="15" customHeight="1" s="20">
      <c r="A8" s="19" t="n">
        <v>7</v>
      </c>
      <c r="B8" s="19" t="inlineStr">
        <is>
          <t>Tierney Gullen</t>
        </is>
      </c>
      <c r="C8" s="19" t="inlineStr">
        <is>
          <t>CardMarket</t>
        </is>
      </c>
      <c r="E8" s="28" t="n">
        <v>46002</v>
      </c>
      <c r="F8" s="19" t="n">
        <v>1245062013</v>
      </c>
      <c r="G8" s="19" t="n">
        <v>6.49</v>
      </c>
    </row>
    <row r="9" ht="15" customHeight="1" s="20">
      <c r="A9" s="19" t="n">
        <v>8</v>
      </c>
      <c r="B9" s="19" t="inlineStr">
        <is>
          <t>Disneydayna55</t>
        </is>
      </c>
      <c r="C9" s="19" t="inlineStr">
        <is>
          <t>CardMarket</t>
        </is>
      </c>
      <c r="E9" s="28" t="n">
        <v>46004</v>
      </c>
      <c r="F9" s="19" t="n">
        <v>1244288521</v>
      </c>
      <c r="G9" s="19" t="n">
        <v>9.890000000000001</v>
      </c>
      <c r="H9" s="19">
        <f>TRUE()</f>
        <v/>
      </c>
    </row>
    <row r="10" ht="15" customHeight="1" s="20">
      <c r="A10" s="19" t="n">
        <v>9</v>
      </c>
      <c r="B10" s="19" t="inlineStr">
        <is>
          <t>BrettUKHolt</t>
        </is>
      </c>
      <c r="C10" s="19" t="inlineStr">
        <is>
          <t>CardMarket</t>
        </is>
      </c>
      <c r="E10" s="28" t="n">
        <v>46006</v>
      </c>
      <c r="F10" s="19" t="n">
        <v>1245657893</v>
      </c>
      <c r="G10" s="19" t="n">
        <v>6.38</v>
      </c>
      <c r="H10" s="19">
        <f>TRUE()</f>
        <v/>
      </c>
    </row>
    <row r="11" ht="15" customHeight="1" s="20">
      <c r="A11" s="19" t="n">
        <v>10</v>
      </c>
      <c r="B11" s="19" t="inlineStr">
        <is>
          <t>Tierney Gullen</t>
        </is>
      </c>
      <c r="C11" s="19" t="inlineStr">
        <is>
          <t>CardMarket</t>
        </is>
      </c>
      <c r="E11" s="28" t="n">
        <v>46008</v>
      </c>
      <c r="F11" s="19" t="n">
        <v>1246666429</v>
      </c>
      <c r="G11" s="19" t="n">
        <v>6.18</v>
      </c>
    </row>
    <row r="12" ht="15" customHeight="1" s="20">
      <c r="A12" s="19" t="n">
        <v>11</v>
      </c>
      <c r="B12" s="19" t="inlineStr">
        <is>
          <t>AsadoSiopao</t>
        </is>
      </c>
      <c r="C12" s="19" t="inlineStr">
        <is>
          <t>CardMarket</t>
        </is>
      </c>
      <c r="E12" s="28" t="n">
        <v>46008</v>
      </c>
      <c r="F12" s="19" t="n">
        <v>1245983428</v>
      </c>
      <c r="G12" s="19" t="n">
        <v>56.58</v>
      </c>
      <c r="H12" s="19">
        <f>TRUE()</f>
        <v/>
      </c>
    </row>
    <row r="13" ht="15" customHeight="1" s="20">
      <c r="A13" s="19" t="n">
        <v>12</v>
      </c>
      <c r="B13" s="19" t="inlineStr">
        <is>
          <t>DiabloBlade1122</t>
        </is>
      </c>
      <c r="C13" s="19" t="inlineStr">
        <is>
          <t>CardMarket</t>
        </is>
      </c>
      <c r="E13" s="28" t="n">
        <v>46010</v>
      </c>
      <c r="F13" s="19" t="n">
        <v>1245339901</v>
      </c>
      <c r="G13" s="19" t="n">
        <v>16.4</v>
      </c>
      <c r="H13" s="19">
        <f>TRUE()</f>
        <v/>
      </c>
    </row>
    <row r="14" ht="15" customHeight="1" s="20">
      <c r="A14" s="19" t="n">
        <v>13</v>
      </c>
      <c r="B14" s="19" t="inlineStr">
        <is>
          <t>KrombopulosKatie</t>
        </is>
      </c>
      <c r="C14" s="19" t="inlineStr">
        <is>
          <t>CardMarket</t>
        </is>
      </c>
      <c r="E14" s="28" t="n">
        <v>46011</v>
      </c>
      <c r="F14" s="19" t="n">
        <v>1244607604</v>
      </c>
      <c r="G14" s="19" t="n">
        <v>40.78</v>
      </c>
      <c r="H14" s="19">
        <f>TRUE()</f>
        <v/>
      </c>
    </row>
    <row r="15" ht="15" customHeight="1" s="20">
      <c r="A15" s="19" t="n">
        <v>14</v>
      </c>
      <c r="B15" s="19" t="inlineStr">
        <is>
          <t>Pokemaniac91</t>
        </is>
      </c>
      <c r="C15" s="19" t="inlineStr">
        <is>
          <t>CardMarket</t>
        </is>
      </c>
      <c r="E15" s="28" t="n"/>
      <c r="F15" s="19" t="n">
        <v>1244625524</v>
      </c>
      <c r="G15" s="19" t="n">
        <v>10.59</v>
      </c>
      <c r="H15" s="19">
        <f>TRUE()</f>
        <v/>
      </c>
    </row>
    <row r="16" ht="15" customHeight="1" s="20">
      <c r="A16" s="19" t="n">
        <v>15</v>
      </c>
      <c r="B16" s="19" t="inlineStr">
        <is>
          <t>LeFrog</t>
        </is>
      </c>
      <c r="C16" s="19" t="inlineStr">
        <is>
          <t>CardMarket</t>
        </is>
      </c>
      <c r="E16" s="28" t="n">
        <v>46012</v>
      </c>
      <c r="F16" s="19" t="n">
        <v>1247162536</v>
      </c>
      <c r="G16" s="19" t="n">
        <v>13.77</v>
      </c>
      <c r="H16" s="19">
        <f>TRUE()</f>
        <v/>
      </c>
    </row>
  </sheetData>
  <printOptions horizontalCentered="0" verticalCentered="0" headings="0" gridLines="0" gridLinesSet="1"/>
  <pageMargins left="0.7" right="0.7" top="0.75" bottom="0.75" header="0.511811023622047" footer="0.511811023622047"/>
  <pageSetup orientation="portrait" paperSize="9" scale="100" fitToHeight="1" fitToWidth="1" pageOrder="downThenOver" blackAndWhite="0" draft="0" horizontalDpi="300" verticalDpi="300" copies="1"/>
  <tableParts count="1">
    <tablePart xmlns:r="http://schemas.openxmlformats.org/officeDocument/2006/relationships" r:id="rId1"/>
  </tableParts>
</worksheet>
</file>

<file path=xl/worksheets/sheet5.xml><?xml version="1.0" encoding="utf-8"?>
<worksheet xmlns="http://schemas.openxmlformats.org/spreadsheetml/2006/main">
  <sheetPr filterMode="0">
    <outlinePr summaryBelow="1" summaryRight="1"/>
    <pageSetUpPr fitToPage="0"/>
  </sheetPr>
  <dimension ref="A1:H48"/>
  <sheetViews>
    <sheetView showFormulas="0" showGridLines="1" showRowColHeaders="1" showZeros="1" rightToLeft="0" tabSelected="0" showOutlineSymbols="1" defaultGridColor="1" view="normal" topLeftCell="A1" colorId="64" zoomScale="100" zoomScaleNormal="100" zoomScalePageLayoutView="100" workbookViewId="0">
      <selection pane="topLeft" activeCell="A2" activeCellId="0" sqref="A2"/>
    </sheetView>
  </sheetViews>
  <sheetFormatPr baseColWidth="8" defaultColWidth="8.54296875" defaultRowHeight="15" zeroHeight="0" outlineLevelRow="0"/>
  <cols>
    <col width="14.14" customWidth="1" style="19" min="1" max="1"/>
    <col width="10.14" customWidth="1" style="19" min="2" max="2"/>
    <col width="12" customWidth="1" style="19" min="3" max="3"/>
    <col width="10.43" customWidth="1" style="19" min="4" max="4"/>
    <col width="12.28" customWidth="1" style="19" min="5" max="5"/>
    <col width="52" customWidth="1" style="19" min="6" max="6"/>
  </cols>
  <sheetData>
    <row r="1" ht="15" customHeight="1" s="20">
      <c r="A1" s="19" t="inlineStr">
        <is>
          <t>Order Item Id</t>
        </is>
      </c>
      <c r="B1" s="19" t="inlineStr">
        <is>
          <t>Order Id</t>
        </is>
      </c>
      <c r="C1" s="19" t="inlineStr">
        <is>
          <t>Product Id</t>
        </is>
      </c>
      <c r="D1" s="19" t="inlineStr">
        <is>
          <t>Quantity</t>
        </is>
      </c>
      <c r="E1" s="19" t="inlineStr">
        <is>
          <t>Order Ref</t>
        </is>
      </c>
      <c r="F1" s="19" t="inlineStr">
        <is>
          <t>Product Name</t>
        </is>
      </c>
      <c r="G1" s="19" t="inlineStr">
        <is>
          <t>Subtotal Price</t>
        </is>
      </c>
      <c r="H1" s="19" t="inlineStr">
        <is>
          <t>Order Included In Statistics</t>
        </is>
      </c>
    </row>
    <row r="2" ht="15" customHeight="1" s="20">
      <c r="A2" s="19" t="n">
        <v>1</v>
      </c>
      <c r="B2" s="19" t="n">
        <v>1</v>
      </c>
      <c r="C2" s="19" t="n">
        <v>36</v>
      </c>
      <c r="D2" s="19" t="n">
        <v>1</v>
      </c>
      <c r="E2" s="19">
        <f>_xlfn.xlookup(tbl_Sales_Order_Item[[#This Row],[Order Id]], 'Sales Order'!A:A, 'Sales Order'!F:F)</f>
        <v/>
      </c>
      <c r="F2" s="19">
        <f>_xlfn.xlookup(tbl_Sales_Order_Item[[#This Row],[Product Id]],Product!A:A,Product!B:B)</f>
        <v/>
      </c>
      <c r="H2" s="19">
        <f>IF(_xlfn.xlookup(tbl_Sales_Order_Item[[#This Row],[Order Id]], 'Sales Order'!A:A, 'Sales Order'!H:H)=0, FALSE(), TRUE())</f>
        <v/>
      </c>
    </row>
    <row r="3" ht="15" customHeight="1" s="20">
      <c r="A3" s="19" t="n">
        <v>2</v>
      </c>
      <c r="B3" s="19" t="n">
        <v>2</v>
      </c>
      <c r="C3" s="19" t="n">
        <v>38</v>
      </c>
      <c r="D3" s="19" t="n">
        <v>1</v>
      </c>
      <c r="E3" s="19">
        <f>_xlfn.xlookup(tbl_Sales_Order_Item[[#This Row],[Order Id]], 'Sales Order'!A:A, 'Sales Order'!F:F)</f>
        <v/>
      </c>
      <c r="F3" s="19">
        <f>_xlfn.xlookup(tbl_Sales_Order_Item[[#This Row],[Product Id]],Product!A:A,Product!B:B)</f>
        <v/>
      </c>
      <c r="H3" s="19">
        <f>IF(_xlfn.xlookup(tbl_Sales_Order_Item[[#This Row],[Order Id]], 'Sales Order'!A:A, 'Sales Order'!H:H)=0, FALSE(), TRUE())</f>
        <v/>
      </c>
    </row>
    <row r="4" ht="15" customHeight="1" s="20">
      <c r="A4" s="19" t="n">
        <v>3</v>
      </c>
      <c r="B4" s="19" t="n">
        <v>2</v>
      </c>
      <c r="C4" s="19" t="n">
        <v>39</v>
      </c>
      <c r="D4" s="19" t="n">
        <v>1</v>
      </c>
      <c r="E4" s="19">
        <f>_xlfn.xlookup(tbl_Sales_Order_Item[[#This Row],[Order Id]], 'Sales Order'!A:A, 'Sales Order'!F:F)</f>
        <v/>
      </c>
      <c r="F4" s="19">
        <f>_xlfn.xlookup(tbl_Sales_Order_Item[[#This Row],[Product Id]],Product!A:A,Product!B:B)</f>
        <v/>
      </c>
      <c r="H4" s="19">
        <f>IF(_xlfn.xlookup(tbl_Sales_Order_Item[[#This Row],[Order Id]], 'Sales Order'!A:A, 'Sales Order'!H:H)=0, FALSE(), TRUE())</f>
        <v/>
      </c>
    </row>
    <row r="5" ht="15" customHeight="1" s="20">
      <c r="A5" s="19" t="n">
        <v>4</v>
      </c>
      <c r="B5" s="19" t="n">
        <v>3</v>
      </c>
      <c r="C5" s="19" t="n">
        <v>36</v>
      </c>
      <c r="D5" s="19" t="n">
        <v>1</v>
      </c>
      <c r="E5" s="19">
        <f>_xlfn.xlookup(tbl_Sales_Order_Item[[#This Row],[Order Id]], 'Sales Order'!A:A, 'Sales Order'!F:F)</f>
        <v/>
      </c>
      <c r="F5" s="19">
        <f>_xlfn.xlookup(tbl_Sales_Order_Item[[#This Row],[Product Id]],Product!A:A,Product!B:B)</f>
        <v/>
      </c>
      <c r="H5" s="19">
        <f>IF(_xlfn.xlookup(tbl_Sales_Order_Item[[#This Row],[Order Id]], 'Sales Order'!A:A, 'Sales Order'!H:H)=0, FALSE(), TRUE())</f>
        <v/>
      </c>
    </row>
    <row r="6" ht="15" customHeight="1" s="20">
      <c r="A6" s="19" t="n">
        <v>5</v>
      </c>
      <c r="B6" s="19" t="n">
        <v>4</v>
      </c>
      <c r="C6" s="19" t="n">
        <v>40</v>
      </c>
      <c r="D6" s="19" t="n">
        <v>1</v>
      </c>
      <c r="E6" s="19">
        <f>_xlfn.xlookup(tbl_Sales_Order_Item[[#This Row],[Order Id]], 'Sales Order'!A:A, 'Sales Order'!F:F)</f>
        <v/>
      </c>
      <c r="F6" s="19">
        <f>_xlfn.xlookup(tbl_Sales_Order_Item[[#This Row],[Product Id]],Product!A:A,Product!B:B)</f>
        <v/>
      </c>
      <c r="H6" s="19">
        <f>IF(_xlfn.xlookup(tbl_Sales_Order_Item[[#This Row],[Order Id]], 'Sales Order'!A:A, 'Sales Order'!H:H)=0, FALSE(), TRUE())</f>
        <v/>
      </c>
    </row>
    <row r="7" ht="15" customHeight="1" s="20">
      <c r="A7" s="19" t="n">
        <v>6</v>
      </c>
      <c r="B7" s="19" t="n">
        <v>4</v>
      </c>
      <c r="C7" s="19" t="n">
        <v>41</v>
      </c>
      <c r="D7" s="19" t="n">
        <v>1</v>
      </c>
      <c r="E7" s="19">
        <f>_xlfn.xlookup(tbl_Sales_Order_Item[[#This Row],[Order Id]], 'Sales Order'!A:A, 'Sales Order'!F:F)</f>
        <v/>
      </c>
      <c r="F7" s="19">
        <f>_xlfn.xlookup(tbl_Sales_Order_Item[[#This Row],[Product Id]],Product!A:A,Product!B:B)</f>
        <v/>
      </c>
      <c r="H7" s="19">
        <f>IF(_xlfn.xlookup(tbl_Sales_Order_Item[[#This Row],[Order Id]], 'Sales Order'!A:A, 'Sales Order'!H:H)=0, FALSE(), TRUE())</f>
        <v/>
      </c>
    </row>
    <row r="8" ht="15" customHeight="1" s="20">
      <c r="A8" s="19" t="n">
        <v>7</v>
      </c>
      <c r="B8" s="19" t="n">
        <v>5</v>
      </c>
      <c r="C8" s="19" t="n">
        <v>17</v>
      </c>
      <c r="D8" s="19" t="n">
        <v>1</v>
      </c>
      <c r="E8" s="19">
        <f>_xlfn.xlookup(tbl_Sales_Order_Item[[#This Row],[Order Id]], 'Sales Order'!A:A, 'Sales Order'!F:F)</f>
        <v/>
      </c>
      <c r="F8" s="19">
        <f>_xlfn.xlookup(tbl_Sales_Order_Item[[#This Row],[Product Id]],Product!A:A,Product!B:B)</f>
        <v/>
      </c>
      <c r="G8" s="19" t="n">
        <v>3.8</v>
      </c>
      <c r="H8" s="19">
        <f>IF(_xlfn.xlookup(tbl_Sales_Order_Item[[#This Row],[Order Id]], 'Sales Order'!A:A, 'Sales Order'!H:H)=0, FALSE(), TRUE())</f>
        <v/>
      </c>
    </row>
    <row r="9" ht="15" customHeight="1" s="20">
      <c r="A9" s="19" t="n">
        <v>8</v>
      </c>
      <c r="B9" s="19" t="n">
        <v>5</v>
      </c>
      <c r="C9" s="19" t="n">
        <v>35</v>
      </c>
      <c r="D9" s="19" t="n">
        <v>1</v>
      </c>
      <c r="E9" s="19">
        <f>_xlfn.xlookup(tbl_Sales_Order_Item[[#This Row],[Order Id]], 'Sales Order'!A:A, 'Sales Order'!F:F)</f>
        <v/>
      </c>
      <c r="F9" s="19">
        <f>_xlfn.xlookup(tbl_Sales_Order_Item[[#This Row],[Product Id]],Product!A:A,Product!B:B)</f>
        <v/>
      </c>
      <c r="G9" s="19" t="n">
        <v>2.8</v>
      </c>
      <c r="H9" s="19">
        <f>IF(_xlfn.xlookup(tbl_Sales_Order_Item[[#This Row],[Order Id]], 'Sales Order'!A:A, 'Sales Order'!H:H)=0, FALSE(), TRUE())</f>
        <v/>
      </c>
    </row>
    <row r="10" ht="15" customHeight="1" s="20">
      <c r="A10" s="19" t="n">
        <v>9</v>
      </c>
      <c r="B10" s="19" t="n">
        <v>5</v>
      </c>
      <c r="C10" s="19" t="n">
        <v>11</v>
      </c>
      <c r="D10" s="19" t="n">
        <v>2</v>
      </c>
      <c r="E10" s="19">
        <f>_xlfn.xlookup(tbl_Sales_Order_Item[[#This Row],[Order Id]], 'Sales Order'!A:A, 'Sales Order'!F:F)</f>
        <v/>
      </c>
      <c r="F10" s="19">
        <f>_xlfn.xlookup(tbl_Sales_Order_Item[[#This Row],[Product Id]],Product!A:A,Product!B:B)</f>
        <v/>
      </c>
      <c r="G10" s="19" t="n">
        <v>6.8</v>
      </c>
      <c r="H10" s="19">
        <f>IF(_xlfn.xlookup(tbl_Sales_Order_Item[[#This Row],[Order Id]], 'Sales Order'!A:A, 'Sales Order'!H:H)=0, FALSE(), TRUE())</f>
        <v/>
      </c>
    </row>
    <row r="11" ht="15" customHeight="1" s="20">
      <c r="A11" s="19" t="n">
        <v>10</v>
      </c>
      <c r="B11" s="19" t="n">
        <v>5</v>
      </c>
      <c r="C11" s="19" t="n">
        <v>26</v>
      </c>
      <c r="D11" s="19" t="n">
        <v>1</v>
      </c>
      <c r="E11" s="19">
        <f>_xlfn.xlookup(tbl_Sales_Order_Item[[#This Row],[Order Id]], 'Sales Order'!A:A, 'Sales Order'!F:F)</f>
        <v/>
      </c>
      <c r="F11" s="19">
        <f>_xlfn.xlookup(tbl_Sales_Order_Item[[#This Row],[Product Id]],Product!A:A,Product!B:B)</f>
        <v/>
      </c>
      <c r="G11" s="19" t="n">
        <v>3.3</v>
      </c>
      <c r="H11" s="19">
        <f>IF(_xlfn.xlookup(tbl_Sales_Order_Item[[#This Row],[Order Id]], 'Sales Order'!A:A, 'Sales Order'!H:H)=0, FALSE(), TRUE())</f>
        <v/>
      </c>
    </row>
    <row r="12" ht="15" customHeight="1" s="20">
      <c r="A12" s="19" t="n">
        <v>11</v>
      </c>
      <c r="B12" s="19" t="n">
        <v>5</v>
      </c>
      <c r="C12" s="19" t="n">
        <v>25</v>
      </c>
      <c r="D12" s="19" t="n">
        <v>1</v>
      </c>
      <c r="E12" s="19">
        <f>_xlfn.xlookup(tbl_Sales_Order_Item[[#This Row],[Order Id]], 'Sales Order'!A:A, 'Sales Order'!F:F)</f>
        <v/>
      </c>
      <c r="F12" s="19">
        <f>_xlfn.xlookup(tbl_Sales_Order_Item[[#This Row],[Product Id]],Product!A:A,Product!B:B)</f>
        <v/>
      </c>
      <c r="G12" s="19" t="n">
        <v>2.4</v>
      </c>
      <c r="H12" s="19">
        <f>IF(_xlfn.xlookup(tbl_Sales_Order_Item[[#This Row],[Order Id]], 'Sales Order'!A:A, 'Sales Order'!H:H)=0, FALSE(), TRUE())</f>
        <v/>
      </c>
    </row>
    <row r="13" ht="15" customHeight="1" s="20">
      <c r="A13" s="19" t="n">
        <v>12</v>
      </c>
      <c r="B13" s="19" t="n">
        <v>5</v>
      </c>
      <c r="C13" s="19" t="n">
        <v>42</v>
      </c>
      <c r="D13" s="19" t="n">
        <v>1</v>
      </c>
      <c r="E13" s="19">
        <f>_xlfn.xlookup(tbl_Sales_Order_Item[[#This Row],[Order Id]], 'Sales Order'!A:A, 'Sales Order'!F:F)</f>
        <v/>
      </c>
      <c r="F13" s="19">
        <f>_xlfn.xlookup(tbl_Sales_Order_Item[[#This Row],[Product Id]],Product!A:A,Product!B:B)</f>
        <v/>
      </c>
      <c r="G13" s="19" t="n">
        <v>91.25</v>
      </c>
      <c r="H13" s="19">
        <f>IF(_xlfn.xlookup(tbl_Sales_Order_Item[[#This Row],[Order Id]], 'Sales Order'!A:A, 'Sales Order'!H:H)=0, FALSE(), TRUE())</f>
        <v/>
      </c>
    </row>
    <row r="14" ht="15" customHeight="1" s="20">
      <c r="A14" s="19" t="n">
        <v>13</v>
      </c>
      <c r="B14" s="19" t="n">
        <v>6</v>
      </c>
      <c r="C14" s="19" t="n">
        <v>33</v>
      </c>
      <c r="D14" s="19" t="n">
        <v>1</v>
      </c>
      <c r="E14" s="19">
        <f>_xlfn.xlookup(tbl_Sales_Order_Item[[#This Row],[Order Id]], 'Sales Order'!A:A, 'Sales Order'!F:F)</f>
        <v/>
      </c>
      <c r="F14" s="19">
        <f>_xlfn.xlookup(tbl_Sales_Order_Item[[#This Row],[Product Id]],Product!A:A,Product!B:B)</f>
        <v/>
      </c>
      <c r="G14" s="19" t="n">
        <v>6.2</v>
      </c>
      <c r="H14" s="19">
        <f>IF(_xlfn.xlookup(tbl_Sales_Order_Item[[#This Row],[Order Id]], 'Sales Order'!A:A, 'Sales Order'!H:H)=0, FALSE(), TRUE())</f>
        <v/>
      </c>
    </row>
    <row r="15" ht="15" customHeight="1" s="20">
      <c r="A15" s="19" t="n">
        <v>14</v>
      </c>
      <c r="B15" s="19" t="n">
        <v>6</v>
      </c>
      <c r="C15" s="19" t="n">
        <v>20</v>
      </c>
      <c r="D15" s="19" t="n">
        <v>1</v>
      </c>
      <c r="E15" s="19">
        <f>_xlfn.xlookup(tbl_Sales_Order_Item[[#This Row],[Order Id]], 'Sales Order'!A:A, 'Sales Order'!F:F)</f>
        <v/>
      </c>
      <c r="F15" s="19">
        <f>_xlfn.xlookup(tbl_Sales_Order_Item[[#This Row],[Product Id]],Product!A:A,Product!B:B)</f>
        <v/>
      </c>
      <c r="G15" s="19" t="n">
        <v>4.3</v>
      </c>
      <c r="H15" s="19">
        <f>IF(_xlfn.xlookup(tbl_Sales_Order_Item[[#This Row],[Order Id]], 'Sales Order'!A:A, 'Sales Order'!H:H)=0, FALSE(), TRUE())</f>
        <v/>
      </c>
    </row>
    <row r="16" ht="15" customHeight="1" s="20">
      <c r="A16" s="19" t="n">
        <v>15</v>
      </c>
      <c r="B16" s="19" t="n">
        <v>6</v>
      </c>
      <c r="C16" s="19" t="n">
        <v>19</v>
      </c>
      <c r="D16" s="19" t="n">
        <v>1</v>
      </c>
      <c r="E16" s="19">
        <f>_xlfn.xlookup(tbl_Sales_Order_Item[[#This Row],[Order Id]], 'Sales Order'!A:A, 'Sales Order'!F:F)</f>
        <v/>
      </c>
      <c r="F16" s="19">
        <f>_xlfn.xlookup(tbl_Sales_Order_Item[[#This Row],[Product Id]],Product!A:A,Product!B:B)</f>
        <v/>
      </c>
      <c r="G16" s="19" t="n">
        <v>2.99</v>
      </c>
      <c r="H16" s="19">
        <f>IF(_xlfn.xlookup(tbl_Sales_Order_Item[[#This Row],[Order Id]], 'Sales Order'!A:A, 'Sales Order'!H:H)=0, FALSE(), TRUE())</f>
        <v/>
      </c>
    </row>
    <row r="17" ht="15" customHeight="1" s="20">
      <c r="A17" s="19" t="n">
        <v>16</v>
      </c>
      <c r="B17" s="19" t="n">
        <v>6</v>
      </c>
      <c r="C17" s="19" t="n">
        <v>12</v>
      </c>
      <c r="D17" s="19" t="n">
        <v>1</v>
      </c>
      <c r="E17" s="19">
        <f>_xlfn.xlookup(tbl_Sales_Order_Item[[#This Row],[Order Id]], 'Sales Order'!A:A, 'Sales Order'!F:F)</f>
        <v/>
      </c>
      <c r="F17" s="19">
        <f>_xlfn.xlookup(tbl_Sales_Order_Item[[#This Row],[Product Id]],Product!A:A,Product!B:B)</f>
        <v/>
      </c>
      <c r="G17" s="19" t="n">
        <v>4</v>
      </c>
      <c r="H17" s="19">
        <f>IF(_xlfn.xlookup(tbl_Sales_Order_Item[[#This Row],[Order Id]], 'Sales Order'!A:A, 'Sales Order'!H:H)=0, FALSE(), TRUE())</f>
        <v/>
      </c>
    </row>
    <row r="18" ht="15" customHeight="1" s="20">
      <c r="A18" s="19" t="n">
        <v>17</v>
      </c>
      <c r="B18" s="19" t="n">
        <v>7</v>
      </c>
      <c r="C18" s="19" t="n">
        <v>36</v>
      </c>
      <c r="D18" s="19" t="n">
        <v>1</v>
      </c>
      <c r="E18" s="19">
        <f>_xlfn.xlookup(tbl_Sales_Order_Item[[#This Row],[Order Id]], 'Sales Order'!A:A, 'Sales Order'!F:F)</f>
        <v/>
      </c>
      <c r="F18" s="19">
        <f>_xlfn.xlookup(tbl_Sales_Order_Item[[#This Row],[Product Id]],Product!A:A,Product!B:B)</f>
        <v/>
      </c>
      <c r="G18" s="19" t="n">
        <v>4.5</v>
      </c>
      <c r="H18" s="19">
        <f>IF(_xlfn.xlookup(tbl_Sales_Order_Item[[#This Row],[Order Id]], 'Sales Order'!A:A, 'Sales Order'!H:H)=0, FALSE(), TRUE())</f>
        <v/>
      </c>
    </row>
    <row r="19" ht="15" customHeight="1" s="20">
      <c r="A19" s="19" t="n">
        <v>18</v>
      </c>
      <c r="B19" s="19" t="n">
        <v>8</v>
      </c>
      <c r="C19" s="19" t="n">
        <v>27</v>
      </c>
      <c r="D19" s="19" t="n">
        <v>2</v>
      </c>
      <c r="E19" s="19">
        <f>_xlfn.xlookup(tbl_Sales_Order_Item[[#This Row],[Order Id]], 'Sales Order'!A:A, 'Sales Order'!F:F)</f>
        <v/>
      </c>
      <c r="F19" s="19">
        <f>_xlfn.xlookup(tbl_Sales_Order_Item[[#This Row],[Product Id]],Product!A:A,Product!B:B)</f>
        <v/>
      </c>
      <c r="G19" s="19" t="n">
        <v>6</v>
      </c>
      <c r="H19" s="19">
        <f>IF(_xlfn.xlookup(tbl_Sales_Order_Item[[#This Row],[Order Id]], 'Sales Order'!A:A, 'Sales Order'!H:H)=0, FALSE(), TRUE())</f>
        <v/>
      </c>
    </row>
    <row r="20" ht="15" customHeight="1" s="20">
      <c r="A20" s="19" t="n">
        <v>19</v>
      </c>
      <c r="B20" s="19" t="n">
        <v>9</v>
      </c>
      <c r="C20" s="19" t="n">
        <v>37</v>
      </c>
      <c r="D20" s="19" t="n">
        <v>1</v>
      </c>
      <c r="E20" s="19">
        <f>_xlfn.xlookup(tbl_Sales_Order_Item[[#This Row],[Order Id]], 'Sales Order'!A:A, 'Sales Order'!F:F)</f>
        <v/>
      </c>
      <c r="F20" s="19">
        <f>_xlfn.xlookup(tbl_Sales_Order_Item[[#This Row],[Product Id]],Product!A:A,Product!B:B)</f>
        <v/>
      </c>
      <c r="G20" s="19" t="n">
        <v>4.39</v>
      </c>
      <c r="H20" s="19">
        <f>IF(_xlfn.xlookup(tbl_Sales_Order_Item[[#This Row],[Order Id]], 'Sales Order'!A:A, 'Sales Order'!H:H)=0, FALSE(), TRUE())</f>
        <v/>
      </c>
    </row>
    <row r="21" ht="15" customHeight="1" s="20">
      <c r="A21" s="19" t="n">
        <v>20</v>
      </c>
      <c r="B21" s="19" t="n">
        <v>10</v>
      </c>
      <c r="C21" s="19" t="n">
        <v>12</v>
      </c>
      <c r="D21" s="19" t="n">
        <v>1</v>
      </c>
      <c r="E21" s="19">
        <f>_xlfn.xlookup(tbl_Sales_Order_Item[[#This Row],[Order Id]], 'Sales Order'!A:A, 'Sales Order'!F:F)</f>
        <v/>
      </c>
      <c r="F21" s="19">
        <f>_xlfn.xlookup(tbl_Sales_Order_Item[[#This Row],[Product Id]],Product!A:A,Product!B:B)</f>
        <v/>
      </c>
      <c r="G21" s="19" t="n">
        <v>4.19</v>
      </c>
      <c r="H21" s="19">
        <f>IF(_xlfn.xlookup(tbl_Sales_Order_Item[[#This Row],[Order Id]], 'Sales Order'!A:A, 'Sales Order'!H:H)=0, FALSE(), TRUE())</f>
        <v/>
      </c>
    </row>
    <row r="22" ht="15" customHeight="1" s="20">
      <c r="A22" s="19" t="n">
        <v>21</v>
      </c>
      <c r="B22" s="19" t="n">
        <v>11</v>
      </c>
      <c r="C22" s="19" t="n">
        <v>32</v>
      </c>
      <c r="D22" s="19" t="n">
        <v>1</v>
      </c>
      <c r="E22" s="19">
        <f>_xlfn.xlookup(tbl_Sales_Order_Item[[#This Row],[Order Id]], 'Sales Order'!A:A, 'Sales Order'!F:F)</f>
        <v/>
      </c>
      <c r="F22" s="19">
        <f>_xlfn.xlookup(tbl_Sales_Order_Item[[#This Row],[Product Id]],Product!A:A,Product!B:B)</f>
        <v/>
      </c>
      <c r="G22" s="19" t="n">
        <v>3.7</v>
      </c>
      <c r="H22" s="19">
        <f>IF(_xlfn.xlookup(tbl_Sales_Order_Item[[#This Row],[Order Id]], 'Sales Order'!A:A, 'Sales Order'!H:H)=0, FALSE(), TRUE())</f>
        <v/>
      </c>
    </row>
    <row r="23" ht="15" customHeight="1" s="20">
      <c r="A23" s="19" t="n">
        <v>22</v>
      </c>
      <c r="B23" s="19" t="n">
        <v>11</v>
      </c>
      <c r="C23" s="19" t="n">
        <v>43</v>
      </c>
      <c r="D23" s="19" t="n">
        <v>1</v>
      </c>
      <c r="E23" s="19">
        <f>_xlfn.xlookup(tbl_Sales_Order_Item[[#This Row],[Order Id]], 'Sales Order'!A:A, 'Sales Order'!F:F)</f>
        <v/>
      </c>
      <c r="F23" s="19">
        <f>_xlfn.xlookup(tbl_Sales_Order_Item[[#This Row],[Product Id]],Product!A:A,Product!B:B)</f>
        <v/>
      </c>
      <c r="G23" s="19" t="n">
        <v>3.3</v>
      </c>
      <c r="H23" s="19">
        <f>IF(_xlfn.xlookup(tbl_Sales_Order_Item[[#This Row],[Order Id]], 'Sales Order'!A:A, 'Sales Order'!H:H)=0, FALSE(), TRUE())</f>
        <v/>
      </c>
    </row>
    <row r="24" ht="15" customHeight="1" s="20">
      <c r="A24" s="19" t="n">
        <v>23</v>
      </c>
      <c r="B24" s="19" t="n">
        <v>11</v>
      </c>
      <c r="C24" s="19" t="n">
        <v>17</v>
      </c>
      <c r="D24" s="19" t="n">
        <v>1</v>
      </c>
      <c r="E24" s="19">
        <f>_xlfn.xlookup(tbl_Sales_Order_Item[[#This Row],[Order Id]], 'Sales Order'!A:A, 'Sales Order'!F:F)</f>
        <v/>
      </c>
      <c r="F24" s="19">
        <f>_xlfn.xlookup(tbl_Sales_Order_Item[[#This Row],[Product Id]],Product!A:A,Product!B:B)</f>
        <v/>
      </c>
      <c r="G24" s="19" t="n">
        <v>4.2</v>
      </c>
      <c r="H24" s="19">
        <f>IF(_xlfn.xlookup(tbl_Sales_Order_Item[[#This Row],[Order Id]], 'Sales Order'!A:A, 'Sales Order'!H:H)=0, FALSE(), TRUE())</f>
        <v/>
      </c>
    </row>
    <row r="25" ht="15" customHeight="1" s="20">
      <c r="A25" s="19" t="n">
        <v>24</v>
      </c>
      <c r="B25" s="19" t="n">
        <v>11</v>
      </c>
      <c r="C25" s="19" t="n">
        <v>44</v>
      </c>
      <c r="D25" s="19" t="n">
        <v>1</v>
      </c>
      <c r="E25" s="19">
        <f>_xlfn.xlookup(tbl_Sales_Order_Item[[#This Row],[Order Id]], 'Sales Order'!A:A, 'Sales Order'!F:F)</f>
        <v/>
      </c>
      <c r="F25" s="19">
        <f>_xlfn.xlookup(tbl_Sales_Order_Item[[#This Row],[Product Id]],Product!A:A,Product!B:B)</f>
        <v/>
      </c>
      <c r="G25" s="19" t="n">
        <v>4.8</v>
      </c>
      <c r="H25" s="19">
        <f>IF(_xlfn.xlookup(tbl_Sales_Order_Item[[#This Row],[Order Id]], 'Sales Order'!A:A, 'Sales Order'!H:H)=0, FALSE(), TRUE())</f>
        <v/>
      </c>
    </row>
    <row r="26" ht="15" customHeight="1" s="20">
      <c r="A26" s="19" t="n">
        <v>25</v>
      </c>
      <c r="B26" s="19" t="n">
        <v>11</v>
      </c>
      <c r="C26" s="19" t="n">
        <v>8</v>
      </c>
      <c r="D26" s="19" t="n">
        <v>1</v>
      </c>
      <c r="E26" s="19">
        <f>_xlfn.xlookup(tbl_Sales_Order_Item[[#This Row],[Order Id]], 'Sales Order'!A:A, 'Sales Order'!F:F)</f>
        <v/>
      </c>
      <c r="F26" s="19">
        <f>_xlfn.xlookup(tbl_Sales_Order_Item[[#This Row],[Product Id]],Product!A:A,Product!B:B)</f>
        <v/>
      </c>
      <c r="G26" s="19" t="n">
        <v>5.8</v>
      </c>
      <c r="H26" s="19">
        <f>IF(_xlfn.xlookup(tbl_Sales_Order_Item[[#This Row],[Order Id]], 'Sales Order'!A:A, 'Sales Order'!H:H)=0, FALSE(), TRUE())</f>
        <v/>
      </c>
    </row>
    <row r="27" ht="15" customHeight="1" s="20">
      <c r="A27" s="19" t="n">
        <v>26</v>
      </c>
      <c r="B27" s="19" t="n">
        <v>11</v>
      </c>
      <c r="C27" s="19" t="n">
        <v>45</v>
      </c>
      <c r="D27" s="19" t="n">
        <v>1</v>
      </c>
      <c r="E27" s="19">
        <f>_xlfn.xlookup(tbl_Sales_Order_Item[[#This Row],[Order Id]], 'Sales Order'!A:A, 'Sales Order'!F:F)</f>
        <v/>
      </c>
      <c r="F27" s="19">
        <f>_xlfn.xlookup(tbl_Sales_Order_Item[[#This Row],[Product Id]],Product!A:A,Product!B:B)</f>
        <v/>
      </c>
      <c r="G27" s="19" t="n">
        <v>3.4</v>
      </c>
      <c r="H27" s="19">
        <f>IF(_xlfn.xlookup(tbl_Sales_Order_Item[[#This Row],[Order Id]], 'Sales Order'!A:A, 'Sales Order'!H:H)=0, FALSE(), TRUE())</f>
        <v/>
      </c>
    </row>
    <row r="28" ht="15" customHeight="1" s="20">
      <c r="A28" s="19" t="n">
        <v>27</v>
      </c>
      <c r="B28" s="19" t="n">
        <v>11</v>
      </c>
      <c r="C28" s="19" t="n">
        <v>5</v>
      </c>
      <c r="D28" s="19" t="n">
        <v>1</v>
      </c>
      <c r="E28" s="19">
        <f>_xlfn.xlookup(tbl_Sales_Order_Item[[#This Row],[Order Id]], 'Sales Order'!A:A, 'Sales Order'!F:F)</f>
        <v/>
      </c>
      <c r="F28" s="19">
        <f>_xlfn.xlookup(tbl_Sales_Order_Item[[#This Row],[Product Id]],Product!A:A,Product!B:B)</f>
        <v/>
      </c>
      <c r="G28" s="19" t="n">
        <v>3.3</v>
      </c>
      <c r="H28" s="19">
        <f>IF(_xlfn.xlookup(tbl_Sales_Order_Item[[#This Row],[Order Id]], 'Sales Order'!A:A, 'Sales Order'!H:H)=0, FALSE(), TRUE())</f>
        <v/>
      </c>
    </row>
    <row r="29" ht="15" customHeight="1" s="20">
      <c r="A29" s="19" t="n">
        <v>28</v>
      </c>
      <c r="B29" s="19" t="n">
        <v>11</v>
      </c>
      <c r="C29" s="19" t="n">
        <v>31</v>
      </c>
      <c r="D29" s="19" t="n">
        <v>1</v>
      </c>
      <c r="E29" s="19">
        <f>_xlfn.xlookup(tbl_Sales_Order_Item[[#This Row],[Order Id]], 'Sales Order'!A:A, 'Sales Order'!F:F)</f>
        <v/>
      </c>
      <c r="F29" s="19">
        <f>_xlfn.xlookup(tbl_Sales_Order_Item[[#This Row],[Product Id]],Product!A:A,Product!B:B)</f>
        <v/>
      </c>
      <c r="G29" s="19" t="n">
        <v>3.79</v>
      </c>
      <c r="H29" s="19">
        <f>IF(_xlfn.xlookup(tbl_Sales_Order_Item[[#This Row],[Order Id]], 'Sales Order'!A:A, 'Sales Order'!H:H)=0, FALSE(), TRUE())</f>
        <v/>
      </c>
    </row>
    <row r="30" ht="15" customHeight="1" s="20">
      <c r="A30" s="19" t="n">
        <v>29</v>
      </c>
      <c r="B30" s="19" t="n">
        <v>11</v>
      </c>
      <c r="C30" s="19" t="n">
        <v>35</v>
      </c>
      <c r="D30" s="19" t="n">
        <v>1</v>
      </c>
      <c r="E30" s="19">
        <f>_xlfn.xlookup(tbl_Sales_Order_Item[[#This Row],[Order Id]], 'Sales Order'!A:A, 'Sales Order'!F:F)</f>
        <v/>
      </c>
      <c r="F30" s="19">
        <f>_xlfn.xlookup(tbl_Sales_Order_Item[[#This Row],[Product Id]],Product!A:A,Product!B:B)</f>
        <v/>
      </c>
      <c r="G30" s="19" t="n">
        <v>2.89</v>
      </c>
      <c r="H30" s="19">
        <f>IF(_xlfn.xlookup(tbl_Sales_Order_Item[[#This Row],[Order Id]], 'Sales Order'!A:A, 'Sales Order'!H:H)=0, FALSE(), TRUE())</f>
        <v/>
      </c>
    </row>
    <row r="31" ht="15" customHeight="1" s="20">
      <c r="A31" s="19" t="n">
        <v>30</v>
      </c>
      <c r="B31" s="19" t="n">
        <v>11</v>
      </c>
      <c r="C31" s="19" t="n">
        <v>11</v>
      </c>
      <c r="D31" s="19" t="n">
        <v>1</v>
      </c>
      <c r="E31" s="19">
        <f>_xlfn.xlookup(tbl_Sales_Order_Item[[#This Row],[Order Id]], 'Sales Order'!A:A, 'Sales Order'!F:F)</f>
        <v/>
      </c>
      <c r="F31" s="19">
        <f>_xlfn.xlookup(tbl_Sales_Order_Item[[#This Row],[Product Id]],Product!A:A,Product!B:B)</f>
        <v/>
      </c>
      <c r="G31" s="19" t="n">
        <v>3.4</v>
      </c>
      <c r="H31" s="19">
        <f>IF(_xlfn.xlookup(tbl_Sales_Order_Item[[#This Row],[Order Id]], 'Sales Order'!A:A, 'Sales Order'!H:H)=0, FALSE(), TRUE())</f>
        <v/>
      </c>
    </row>
    <row r="32" ht="15" customHeight="1" s="20">
      <c r="A32" s="19" t="n">
        <v>31</v>
      </c>
      <c r="B32" s="19" t="n">
        <v>11</v>
      </c>
      <c r="C32" s="19" t="n">
        <v>26</v>
      </c>
      <c r="D32" s="19" t="n">
        <v>1</v>
      </c>
      <c r="E32" s="19">
        <f>_xlfn.xlookup(tbl_Sales_Order_Item[[#This Row],[Order Id]], 'Sales Order'!A:A, 'Sales Order'!F:F)</f>
        <v/>
      </c>
      <c r="F32" s="19">
        <f>_xlfn.xlookup(tbl_Sales_Order_Item[[#This Row],[Product Id]],Product!A:A,Product!B:B)</f>
        <v/>
      </c>
      <c r="G32" s="19" t="n">
        <v>3.39</v>
      </c>
      <c r="H32" s="19">
        <f>IF(_xlfn.xlookup(tbl_Sales_Order_Item[[#This Row],[Order Id]], 'Sales Order'!A:A, 'Sales Order'!H:H)=0, FALSE(), TRUE())</f>
        <v/>
      </c>
    </row>
    <row r="33" ht="15" customHeight="1" s="20">
      <c r="A33" s="19" t="n">
        <v>32</v>
      </c>
      <c r="B33" s="19" t="n">
        <v>11</v>
      </c>
      <c r="C33" s="19" t="n">
        <v>25</v>
      </c>
      <c r="D33" s="19" t="n">
        <v>1</v>
      </c>
      <c r="E33" s="19">
        <f>_xlfn.xlookup(tbl_Sales_Order_Item[[#This Row],[Order Id]], 'Sales Order'!A:A, 'Sales Order'!F:F)</f>
        <v/>
      </c>
      <c r="F33" s="19">
        <f>_xlfn.xlookup(tbl_Sales_Order_Item[[#This Row],[Product Id]],Product!A:A,Product!B:B)</f>
        <v/>
      </c>
      <c r="G33" s="19" t="n">
        <v>2.49</v>
      </c>
      <c r="H33" s="19">
        <f>IF(_xlfn.xlookup(tbl_Sales_Order_Item[[#This Row],[Order Id]], 'Sales Order'!A:A, 'Sales Order'!H:H)=0, FALSE(), TRUE())</f>
        <v/>
      </c>
    </row>
    <row r="34" ht="15" customHeight="1" s="20">
      <c r="A34" s="19" t="n">
        <v>33</v>
      </c>
      <c r="B34" s="19" t="n">
        <v>11</v>
      </c>
      <c r="C34" s="19" t="n">
        <v>20</v>
      </c>
      <c r="D34" s="19" t="n">
        <v>1</v>
      </c>
      <c r="E34" s="19">
        <f>_xlfn.xlookup(tbl_Sales_Order_Item[[#This Row],[Order Id]], 'Sales Order'!A:A, 'Sales Order'!F:F)</f>
        <v/>
      </c>
      <c r="F34" s="19">
        <f>_xlfn.xlookup(tbl_Sales_Order_Item[[#This Row],[Product Id]],Product!A:A,Product!B:B)</f>
        <v/>
      </c>
      <c r="G34" s="19" t="n">
        <v>4.39</v>
      </c>
      <c r="H34" s="19">
        <f>IF(_xlfn.xlookup(tbl_Sales_Order_Item[[#This Row],[Order Id]], 'Sales Order'!A:A, 'Sales Order'!H:H)=0, FALSE(), TRUE())</f>
        <v/>
      </c>
    </row>
    <row r="35" ht="15" customHeight="1" s="20">
      <c r="A35" s="19" t="n">
        <v>34</v>
      </c>
      <c r="B35" s="19" t="n">
        <v>11</v>
      </c>
      <c r="C35" s="19" t="n">
        <v>19</v>
      </c>
      <c r="D35" s="19" t="n">
        <v>1</v>
      </c>
      <c r="E35" s="19">
        <f>_xlfn.xlookup(tbl_Sales_Order_Item[[#This Row],[Order Id]], 'Sales Order'!A:A, 'Sales Order'!F:F)</f>
        <v/>
      </c>
      <c r="F35" s="19">
        <f>_xlfn.xlookup(tbl_Sales_Order_Item[[#This Row],[Product Id]],Product!A:A,Product!B:B)</f>
        <v/>
      </c>
      <c r="G35" s="19" t="n">
        <v>2.99</v>
      </c>
      <c r="H35" s="19">
        <f>IF(_xlfn.xlookup(tbl_Sales_Order_Item[[#This Row],[Order Id]], 'Sales Order'!A:A, 'Sales Order'!H:H)=0, FALSE(), TRUE())</f>
        <v/>
      </c>
    </row>
    <row r="36" ht="15" customHeight="1" s="20">
      <c r="A36" s="19" t="n">
        <v>35</v>
      </c>
      <c r="B36" s="19" t="n">
        <v>12</v>
      </c>
      <c r="C36" s="19" t="n">
        <v>27</v>
      </c>
      <c r="D36" s="19" t="n">
        <v>4</v>
      </c>
      <c r="E36" s="19">
        <f>_xlfn.xlookup(tbl_Sales_Order_Item[[#This Row],[Order Id]], 'Sales Order'!A:A, 'Sales Order'!F:F)</f>
        <v/>
      </c>
      <c r="F36" s="19">
        <f>_xlfn.xlookup(tbl_Sales_Order_Item[[#This Row],[Product Id]],Product!A:A,Product!B:B)</f>
        <v/>
      </c>
      <c r="G36" s="19" t="n">
        <v>13.96</v>
      </c>
      <c r="H36" s="19">
        <f>IF(_xlfn.xlookup(tbl_Sales_Order_Item[[#This Row],[Order Id]], 'Sales Order'!A:A, 'Sales Order'!H:H)=0, FALSE(), TRUE())</f>
        <v/>
      </c>
    </row>
    <row r="37" ht="15" customHeight="1" s="20">
      <c r="A37" s="19" t="n">
        <v>36</v>
      </c>
      <c r="B37" s="19" t="n">
        <v>13</v>
      </c>
      <c r="C37" s="19" t="n">
        <v>13</v>
      </c>
      <c r="D37" s="19" t="n">
        <v>1</v>
      </c>
      <c r="E37" s="19">
        <f>_xlfn.xlookup(tbl_Sales_Order_Item[[#This Row],[Order Id]], 'Sales Order'!A:A, 'Sales Order'!F:F)</f>
        <v/>
      </c>
      <c r="F37" s="19">
        <f>_xlfn.xlookup(tbl_Sales_Order_Item[[#This Row],[Product Id]],Product!A:A,Product!B:B)</f>
        <v/>
      </c>
      <c r="G37" s="19" t="n">
        <v>3.4</v>
      </c>
      <c r="H37" s="19">
        <f>IF(_xlfn.xlookup(tbl_Sales_Order_Item[[#This Row],[Order Id]], 'Sales Order'!A:A, 'Sales Order'!H:H)=0, FALSE(), TRUE())</f>
        <v/>
      </c>
    </row>
    <row r="38" ht="15" customHeight="1" s="20">
      <c r="A38" s="19" t="n">
        <v>37</v>
      </c>
      <c r="B38" s="19" t="n">
        <v>13</v>
      </c>
      <c r="C38" s="19" t="n">
        <v>22</v>
      </c>
      <c r="D38" s="19" t="n">
        <v>1</v>
      </c>
      <c r="E38" s="19">
        <f>_xlfn.xlookup(tbl_Sales_Order_Item[[#This Row],[Order Id]], 'Sales Order'!A:A, 'Sales Order'!F:F)</f>
        <v/>
      </c>
      <c r="F38" s="19">
        <f>_xlfn.xlookup(tbl_Sales_Order_Item[[#This Row],[Product Id]],Product!A:A,Product!B:B)</f>
        <v/>
      </c>
      <c r="G38" s="19" t="n">
        <v>5.8</v>
      </c>
      <c r="H38" s="19">
        <f>IF(_xlfn.xlookup(tbl_Sales_Order_Item[[#This Row],[Order Id]], 'Sales Order'!A:A, 'Sales Order'!H:H)=0, FALSE(), TRUE())</f>
        <v/>
      </c>
    </row>
    <row r="39" ht="15" customHeight="1" s="20">
      <c r="A39" s="19" t="n">
        <v>38</v>
      </c>
      <c r="B39" s="19" t="n">
        <v>13</v>
      </c>
      <c r="C39" s="19" t="n">
        <v>35</v>
      </c>
      <c r="D39" s="19" t="n">
        <v>1</v>
      </c>
      <c r="E39" s="19">
        <f>_xlfn.xlookup(tbl_Sales_Order_Item[[#This Row],[Order Id]], 'Sales Order'!A:A, 'Sales Order'!F:F)</f>
        <v/>
      </c>
      <c r="F39" s="19">
        <f>_xlfn.xlookup(tbl_Sales_Order_Item[[#This Row],[Product Id]],Product!A:A,Product!B:B)</f>
        <v/>
      </c>
      <c r="G39" s="19" t="n">
        <v>2.8</v>
      </c>
      <c r="H39" s="19">
        <f>IF(_xlfn.xlookup(tbl_Sales_Order_Item[[#This Row],[Order Id]], 'Sales Order'!A:A, 'Sales Order'!H:H)=0, FALSE(), TRUE())</f>
        <v/>
      </c>
    </row>
    <row r="40" ht="15" customHeight="1" s="20">
      <c r="A40" s="19" t="n">
        <v>39</v>
      </c>
      <c r="B40" s="19" t="n">
        <v>13</v>
      </c>
      <c r="C40" s="19" t="n">
        <v>26</v>
      </c>
      <c r="D40" s="19" t="n">
        <v>1</v>
      </c>
      <c r="E40" s="19">
        <f>_xlfn.xlookup(tbl_Sales_Order_Item[[#This Row],[Order Id]], 'Sales Order'!A:A, 'Sales Order'!F:F)</f>
        <v/>
      </c>
      <c r="F40" s="19">
        <f>_xlfn.xlookup(tbl_Sales_Order_Item[[#This Row],[Product Id]],Product!A:A,Product!B:B)</f>
        <v/>
      </c>
      <c r="G40" s="19" t="n">
        <v>3.3</v>
      </c>
      <c r="H40" s="19">
        <f>IF(_xlfn.xlookup(tbl_Sales_Order_Item[[#This Row],[Order Id]], 'Sales Order'!A:A, 'Sales Order'!H:H)=0, FALSE(), TRUE())</f>
        <v/>
      </c>
    </row>
    <row r="41" ht="15" customHeight="1" s="20">
      <c r="A41" s="19" t="n">
        <v>40</v>
      </c>
      <c r="B41" s="19" t="n">
        <v>13</v>
      </c>
      <c r="C41" s="19" t="n">
        <v>16</v>
      </c>
      <c r="D41" s="19" t="n">
        <v>1</v>
      </c>
      <c r="E41" s="19">
        <f>_xlfn.xlookup(tbl_Sales_Order_Item[[#This Row],[Order Id]], 'Sales Order'!A:A, 'Sales Order'!F:F)</f>
        <v/>
      </c>
      <c r="F41" s="19">
        <f>_xlfn.xlookup(tbl_Sales_Order_Item[[#This Row],[Product Id]],Product!A:A,Product!B:B)</f>
        <v/>
      </c>
      <c r="G41" s="19" t="n">
        <v>3.9</v>
      </c>
      <c r="H41" s="19">
        <f>IF(_xlfn.xlookup(tbl_Sales_Order_Item[[#This Row],[Order Id]], 'Sales Order'!A:A, 'Sales Order'!H:H)=0, FALSE(), TRUE())</f>
        <v/>
      </c>
    </row>
    <row r="42" ht="15" customHeight="1" s="20">
      <c r="A42" s="19" t="n">
        <v>41</v>
      </c>
      <c r="B42" s="19" t="n">
        <v>13</v>
      </c>
      <c r="C42" s="19" t="n">
        <v>25</v>
      </c>
      <c r="D42" s="19" t="n">
        <v>1</v>
      </c>
      <c r="E42" s="19">
        <f>_xlfn.xlookup(tbl_Sales_Order_Item[[#This Row],[Order Id]], 'Sales Order'!A:A, 'Sales Order'!F:F)</f>
        <v/>
      </c>
      <c r="F42" s="19">
        <f>_xlfn.xlookup(tbl_Sales_Order_Item[[#This Row],[Product Id]],Product!A:A,Product!B:B)</f>
        <v/>
      </c>
      <c r="G42" s="19" t="n">
        <v>2.4</v>
      </c>
      <c r="H42" s="19">
        <f>IF(_xlfn.xlookup(tbl_Sales_Order_Item[[#This Row],[Order Id]], 'Sales Order'!A:A, 'Sales Order'!H:H)=0, FALSE(), TRUE())</f>
        <v/>
      </c>
    </row>
    <row r="43" ht="15" customHeight="1" s="20">
      <c r="A43" s="19" t="n">
        <v>42</v>
      </c>
      <c r="B43" s="19" t="n">
        <v>13</v>
      </c>
      <c r="C43" s="19" t="n">
        <v>27</v>
      </c>
      <c r="D43" s="19" t="n">
        <v>1</v>
      </c>
      <c r="E43" s="19">
        <f>_xlfn.xlookup(tbl_Sales_Order_Item[[#This Row],[Order Id]], 'Sales Order'!A:A, 'Sales Order'!F:F)</f>
        <v/>
      </c>
      <c r="F43" s="19">
        <f>_xlfn.xlookup(tbl_Sales_Order_Item[[#This Row],[Product Id]],Product!A:A,Product!B:B)</f>
        <v/>
      </c>
      <c r="G43" s="19" t="n">
        <v>3</v>
      </c>
      <c r="H43" s="19">
        <f>IF(_xlfn.xlookup(tbl_Sales_Order_Item[[#This Row],[Order Id]], 'Sales Order'!A:A, 'Sales Order'!H:H)=0, FALSE(), TRUE())</f>
        <v/>
      </c>
    </row>
    <row r="44" ht="15" customHeight="1" s="20">
      <c r="A44" s="19" t="n">
        <v>43</v>
      </c>
      <c r="B44" s="19" t="n">
        <v>13</v>
      </c>
      <c r="C44" s="19" t="n">
        <v>20</v>
      </c>
      <c r="D44" s="19" t="n">
        <v>1</v>
      </c>
      <c r="E44" s="19">
        <f>_xlfn.xlookup(tbl_Sales_Order_Item[[#This Row],[Order Id]], 'Sales Order'!A:A, 'Sales Order'!F:F)</f>
        <v/>
      </c>
      <c r="F44" s="19">
        <f>_xlfn.xlookup(tbl_Sales_Order_Item[[#This Row],[Product Id]],Product!A:A,Product!B:B)</f>
        <v/>
      </c>
      <c r="G44" s="19" t="n">
        <v>4.25</v>
      </c>
      <c r="H44" s="19">
        <f>IF(_xlfn.xlookup(tbl_Sales_Order_Item[[#This Row],[Order Id]], 'Sales Order'!A:A, 'Sales Order'!H:H)=0, FALSE(), TRUE())</f>
        <v/>
      </c>
    </row>
    <row r="45" ht="15" customHeight="1" s="20">
      <c r="A45" s="19" t="n">
        <v>44</v>
      </c>
      <c r="B45" s="19" t="n">
        <v>13</v>
      </c>
      <c r="C45" s="19" t="n">
        <v>19</v>
      </c>
      <c r="D45" s="19" t="n">
        <v>1</v>
      </c>
      <c r="E45" s="19">
        <f>_xlfn.xlookup(tbl_Sales_Order_Item[[#This Row],[Order Id]], 'Sales Order'!A:A, 'Sales Order'!F:F)</f>
        <v/>
      </c>
      <c r="F45" s="19">
        <f>_xlfn.xlookup(tbl_Sales_Order_Item[[#This Row],[Product Id]],Product!A:A,Product!B:B)</f>
        <v/>
      </c>
      <c r="G45" s="19" t="n">
        <v>2.99</v>
      </c>
      <c r="H45" s="19">
        <f>IF(_xlfn.xlookup(tbl_Sales_Order_Item[[#This Row],[Order Id]], 'Sales Order'!A:A, 'Sales Order'!H:H)=0, FALSE(), TRUE())</f>
        <v/>
      </c>
    </row>
    <row r="46" ht="15" customHeight="1" s="20">
      <c r="A46" s="19" t="n">
        <v>45</v>
      </c>
      <c r="B46" s="19" t="n">
        <v>13</v>
      </c>
      <c r="C46" s="19" t="n">
        <v>12</v>
      </c>
      <c r="D46" s="19" t="n">
        <v>1</v>
      </c>
      <c r="E46" s="19">
        <f>_xlfn.xlookup(tbl_Sales_Order_Item[[#This Row],[Order Id]], 'Sales Order'!A:A, 'Sales Order'!F:F)</f>
        <v/>
      </c>
      <c r="F46" s="19">
        <f>_xlfn.xlookup(tbl_Sales_Order_Item[[#This Row],[Product Id]],Product!A:A,Product!B:B)</f>
        <v/>
      </c>
      <c r="G46" s="19" t="n">
        <v>4.2</v>
      </c>
      <c r="H46" s="19">
        <f>IF(_xlfn.xlookup(tbl_Sales_Order_Item[[#This Row],[Order Id]], 'Sales Order'!A:A, 'Sales Order'!H:H)=0, FALSE(), TRUE())</f>
        <v/>
      </c>
    </row>
    <row r="47" ht="15" customHeight="1" s="20">
      <c r="A47" s="19" t="n">
        <v>46</v>
      </c>
      <c r="B47" s="19" t="n">
        <v>14</v>
      </c>
      <c r="C47" s="19" t="n">
        <v>37</v>
      </c>
      <c r="D47" s="19" t="n">
        <v>2</v>
      </c>
      <c r="E47" s="19">
        <f>_xlfn.xlookup(tbl_Sales_Order_Item[[#This Row],[Order Id]], 'Sales Order'!A:A, 'Sales Order'!F:F)</f>
        <v/>
      </c>
      <c r="F47" s="19">
        <f>_xlfn.xlookup(tbl_Sales_Order_Item[[#This Row],[Product Id]],Product!A:A,Product!B:B)</f>
        <v/>
      </c>
      <c r="G47" s="19" t="n">
        <v>8.6</v>
      </c>
      <c r="H47" s="19">
        <f>IF(_xlfn.xlookup(tbl_Sales_Order_Item[[#This Row],[Order Id]], 'Sales Order'!A:A, 'Sales Order'!H:H)=0, FALSE(), TRUE())</f>
        <v/>
      </c>
    </row>
    <row r="48" ht="15" customHeight="1" s="20">
      <c r="A48" s="19" t="n">
        <v>47</v>
      </c>
      <c r="B48" s="19" t="n">
        <v>15</v>
      </c>
      <c r="C48" s="19" t="n">
        <v>3</v>
      </c>
      <c r="D48" s="19" t="n">
        <v>2</v>
      </c>
      <c r="E48" s="19">
        <f>_xlfn.xlookup(tbl_Sales_Order_Item[[#This Row],[Order Id]], 'Sales Order'!A:A, 'Sales Order'!F:F)</f>
        <v/>
      </c>
      <c r="F48" s="19">
        <f>_xlfn.xlookup(tbl_Sales_Order_Item[[#This Row],[Product Id]],Product!A:A,Product!B:B)</f>
        <v/>
      </c>
      <c r="G48" s="19" t="n">
        <v>11.78</v>
      </c>
      <c r="H48" s="19">
        <f>IF(_xlfn.xlookup(tbl_Sales_Order_Item[[#This Row],[Order Id]], 'Sales Order'!A:A, 'Sales Order'!H:H)=0, FALSE(), TRUE())</f>
        <v/>
      </c>
    </row>
  </sheetData>
  <printOptions horizontalCentered="0" verticalCentered="0" headings="0" gridLines="0" gridLinesSet="1"/>
  <pageMargins left="0.7" right="0.7" top="0.75" bottom="0.75" header="0.511811023622047" footer="0.511811023622047"/>
  <pageSetup orientation="portrait" paperSize="9" scale="100" fitToHeight="1" fitToWidth="1" pageOrder="downThenOver" blackAndWhite="0" draft="0" horizontalDpi="300" verticalDpi="300" copies="1"/>
  <tableParts count="1">
    <tablePart xmlns:r="http://schemas.openxmlformats.org/officeDocument/2006/relationships" r:id="rId1"/>
  </tableParts>
</worksheet>
</file>

<file path=xl/worksheets/sheet6.xml><?xml version="1.0" encoding="utf-8"?>
<worksheet xmlns="http://schemas.openxmlformats.org/spreadsheetml/2006/main">
  <sheetPr filterMode="0">
    <outlinePr summaryBelow="1" summaryRight="1"/>
    <pageSetUpPr fitToPage="0"/>
  </sheetPr>
  <dimension ref="A1:C83"/>
  <sheetViews>
    <sheetView showFormulas="0" showGridLines="1" showRowColHeaders="1" showZeros="1" rightToLeft="0" tabSelected="0" showOutlineSymbols="1" defaultGridColor="1" view="normal" topLeftCell="A40" colorId="64" zoomScale="100" zoomScaleNormal="100" zoomScalePageLayoutView="100" workbookViewId="0">
      <selection pane="topLeft" activeCell="C56" activeCellId="0" sqref="C56"/>
    </sheetView>
  </sheetViews>
  <sheetFormatPr baseColWidth="8" defaultColWidth="8.54296875" defaultRowHeight="15" zeroHeight="0" outlineLevelRow="0"/>
  <cols>
    <col width="12" customWidth="1" style="19" min="1" max="1"/>
    <col width="36.57" customWidth="1" style="19" min="2" max="2"/>
    <col width="11.57" customWidth="1" style="19" min="3" max="3"/>
  </cols>
  <sheetData>
    <row r="1" ht="15" customHeight="1" s="20">
      <c r="A1" s="19" t="inlineStr">
        <is>
          <t>Product Id</t>
        </is>
      </c>
      <c r="B1" s="19" t="inlineStr">
        <is>
          <t>Name</t>
        </is>
      </c>
      <c r="C1" s="19" t="inlineStr">
        <is>
          <t>Pack Size</t>
        </is>
      </c>
    </row>
    <row r="2" ht="15" customHeight="1" s="20">
      <c r="A2" s="19" t="n">
        <v>1</v>
      </c>
      <c r="B2" s="19" t="inlineStr">
        <is>
          <t>MTG Modern Horizons 2 MH2 Set Booster</t>
        </is>
      </c>
      <c r="C2" s="19" t="n">
        <v>1</v>
      </c>
    </row>
    <row r="3" ht="29.25" customHeight="1" s="20">
      <c r="A3" s="19" t="n">
        <v>2</v>
      </c>
      <c r="B3" s="21" t="inlineStr">
        <is>
          <t>MTG The Lost Caverns of Ixalan LCI Set Booster</t>
        </is>
      </c>
      <c r="C3" s="19" t="n">
        <v>1</v>
      </c>
    </row>
    <row r="4" ht="29.25" customHeight="1" s="20">
      <c r="A4" s="19" t="n">
        <v>3</v>
      </c>
      <c r="B4" s="21" t="inlineStr">
        <is>
          <t>MTG Innistrad Remastered INR Play Booster</t>
        </is>
      </c>
      <c r="C4" s="19" t="n">
        <v>1</v>
      </c>
    </row>
    <row r="5" ht="15" customHeight="1" s="20">
      <c r="A5" s="19" t="n">
        <v>4</v>
      </c>
      <c r="B5" s="19" t="inlineStr">
        <is>
          <t>MTG Lorwyn Eclipsed Play Booster</t>
        </is>
      </c>
      <c r="C5" s="19" t="n">
        <v>1</v>
      </c>
    </row>
    <row r="6" ht="15" customHeight="1" s="20">
      <c r="A6" s="19" t="n">
        <v>5</v>
      </c>
      <c r="B6" s="19" t="inlineStr">
        <is>
          <t>MTG Innistrad Midnight Hunt Set Booster</t>
        </is>
      </c>
      <c r="C6" s="19" t="n">
        <v>1</v>
      </c>
    </row>
    <row r="7" ht="15" customHeight="1" s="20">
      <c r="A7" s="19" t="n">
        <v>6</v>
      </c>
      <c r="B7" s="19" t="inlineStr">
        <is>
          <t>MTG Kaldheim Set Booster</t>
        </is>
      </c>
      <c r="C7" s="19" t="n">
        <v>1</v>
      </c>
    </row>
    <row r="8" ht="15" customHeight="1" s="20">
      <c r="A8" s="19" t="n">
        <v>7</v>
      </c>
      <c r="B8" s="19" t="inlineStr">
        <is>
          <t>MTG Commander Masters Set Booster</t>
        </is>
      </c>
      <c r="C8" s="19" t="n">
        <v>1</v>
      </c>
    </row>
    <row r="9" ht="15" customHeight="1" s="20">
      <c r="A9" s="19" t="n">
        <v>8</v>
      </c>
      <c r="B9" s="19" t="inlineStr">
        <is>
          <t>MTG War of the Spark Booster</t>
        </is>
      </c>
      <c r="C9" s="19" t="n">
        <v>1</v>
      </c>
    </row>
    <row r="10" ht="15" customHeight="1" s="20">
      <c r="A10" s="19" t="n">
        <v>9</v>
      </c>
      <c r="B10" s="19" t="inlineStr">
        <is>
          <t>MTG Strixhaven: School of Magic Set Booster</t>
        </is>
      </c>
      <c r="C10" s="19" t="n">
        <v>1</v>
      </c>
    </row>
    <row r="11" ht="15" customHeight="1" s="20">
      <c r="A11" s="19" t="n">
        <v>10</v>
      </c>
      <c r="B11" s="19" t="inlineStr">
        <is>
          <t>MTG Throne of Eldraine Booster</t>
        </is>
      </c>
      <c r="C11" s="19" t="n">
        <v>1</v>
      </c>
    </row>
    <row r="12" ht="15" customHeight="1" s="20">
      <c r="A12" s="19" t="n">
        <v>11</v>
      </c>
      <c r="B12" s="19" t="inlineStr">
        <is>
          <t>MTG Outlaws of Thunder Junction Play Booster</t>
        </is>
      </c>
      <c r="C12" s="19" t="n">
        <v>1</v>
      </c>
    </row>
    <row r="13" ht="15" customHeight="1" s="20">
      <c r="A13" s="19" t="n">
        <v>12</v>
      </c>
      <c r="B13" s="19" t="inlineStr">
        <is>
          <t>MTG Avatar: The Last Airbender Play Booster</t>
        </is>
      </c>
      <c r="C13" s="19" t="n">
        <v>1</v>
      </c>
    </row>
    <row r="14" ht="15" customHeight="1" s="20">
      <c r="A14" s="19" t="n">
        <v>13</v>
      </c>
      <c r="B14" s="19" t="inlineStr">
        <is>
          <t>MTG Innistrad: Crimson Vow Set Booster</t>
        </is>
      </c>
      <c r="C14" s="19" t="n">
        <v>1</v>
      </c>
    </row>
    <row r="15" ht="15" customHeight="1" s="20">
      <c r="A15" s="19" t="n">
        <v>14</v>
      </c>
      <c r="B15" s="19" t="inlineStr">
        <is>
          <t>MTG March of the Machine MOM Booster</t>
        </is>
      </c>
      <c r="C15" s="19" t="n">
        <v>1</v>
      </c>
    </row>
    <row r="16" ht="15" customHeight="1" s="20">
      <c r="A16" s="19" t="n">
        <v>15</v>
      </c>
      <c r="B16" s="19" t="inlineStr">
        <is>
          <t>MTG Modern Horizons 3 Play Booster</t>
        </is>
      </c>
      <c r="C16" s="19" t="n">
        <v>1</v>
      </c>
    </row>
    <row r="17" ht="15" customHeight="1" s="20">
      <c r="A17" s="19" t="n">
        <v>16</v>
      </c>
      <c r="B17" s="19" t="inlineStr">
        <is>
          <t>MTG Foundations Play Booster</t>
        </is>
      </c>
      <c r="C17" s="19" t="n">
        <v>1</v>
      </c>
    </row>
    <row r="18" ht="15" customHeight="1" s="20">
      <c r="A18" s="19" t="n">
        <v>17</v>
      </c>
      <c r="B18" s="19" t="inlineStr">
        <is>
          <t>MTG Dominaria DOM Booster</t>
        </is>
      </c>
      <c r="C18" s="19" t="n">
        <v>1</v>
      </c>
    </row>
    <row r="19" ht="15" customHeight="1" s="20">
      <c r="A19" s="19" t="n">
        <v>18</v>
      </c>
      <c r="B19" s="19" t="inlineStr">
        <is>
          <t>MTG Assassin's Creed Beyond Booster</t>
        </is>
      </c>
      <c r="C19" s="19" t="n">
        <v>1</v>
      </c>
    </row>
    <row r="20" ht="15" customHeight="1" s="20">
      <c r="A20" s="19" t="n">
        <v>19</v>
      </c>
      <c r="B20" s="19" t="inlineStr">
        <is>
          <t>MTG Marvel's Spider-Man Play Booster</t>
        </is>
      </c>
      <c r="C20" s="19" t="n">
        <v>1</v>
      </c>
    </row>
    <row r="21" ht="15" customHeight="1" s="20">
      <c r="A21" s="19" t="n">
        <v>20</v>
      </c>
      <c r="B21" s="19" t="inlineStr">
        <is>
          <t>MTG Edge of Eternities Play Booster</t>
        </is>
      </c>
      <c r="C21" s="19" t="n">
        <v>1</v>
      </c>
    </row>
    <row r="22" ht="15" customHeight="1" s="20">
      <c r="A22" s="19" t="n">
        <v>21</v>
      </c>
      <c r="B22" s="19" t="inlineStr">
        <is>
          <t>MTG The Lord of the Rings: Tales of Middle-earth LTR</t>
        </is>
      </c>
      <c r="C22" s="19" t="n">
        <v>1</v>
      </c>
    </row>
    <row r="23" ht="15" customHeight="1" s="20">
      <c r="A23" s="19" t="n">
        <v>22</v>
      </c>
      <c r="B23" s="19" t="inlineStr">
        <is>
          <t>MTG Phyrexia: All Will Be One Set Booster</t>
        </is>
      </c>
      <c r="C23" s="19" t="n">
        <v>1</v>
      </c>
    </row>
    <row r="24" ht="15" customHeight="1" s="20">
      <c r="A24" s="19" t="n">
        <v>23</v>
      </c>
      <c r="B24" s="19" t="inlineStr">
        <is>
          <t>MTG Ravnica Remastered Draft Booster</t>
        </is>
      </c>
      <c r="C24" s="19" t="n">
        <v>1</v>
      </c>
    </row>
    <row r="25" ht="15" customHeight="1" s="20">
      <c r="A25" s="19" t="n">
        <v>24</v>
      </c>
      <c r="B25" s="19" t="inlineStr">
        <is>
          <t>MTG Kamigawa: Neon Dynasty Set Booster</t>
        </is>
      </c>
      <c r="C25" s="19" t="n">
        <v>1</v>
      </c>
    </row>
    <row r="26" ht="15" customHeight="1" s="20">
      <c r="A26" s="19" t="n">
        <v>25</v>
      </c>
      <c r="B26" s="19" t="inlineStr">
        <is>
          <t>MTG Aetherdrift Play Booster</t>
        </is>
      </c>
      <c r="C26" s="19" t="n">
        <v>1</v>
      </c>
    </row>
    <row r="27" ht="15" customHeight="1" s="20">
      <c r="A27" s="19" t="n">
        <v>26</v>
      </c>
      <c r="B27" s="19" t="inlineStr">
        <is>
          <t>MTG Duskmourn: House of Horror Play Booster</t>
        </is>
      </c>
      <c r="C27" s="19" t="n">
        <v>1</v>
      </c>
    </row>
    <row r="28" ht="15" customHeight="1" s="20">
      <c r="A28" s="19" t="n">
        <v>27</v>
      </c>
      <c r="B28" s="19" t="inlineStr">
        <is>
          <t>MTG Tarkir: Dragonstorm Play Booster</t>
        </is>
      </c>
      <c r="C28" s="19" t="n">
        <v>1</v>
      </c>
    </row>
    <row r="29" ht="15" customHeight="1" s="20">
      <c r="A29" s="19" t="n">
        <v>28</v>
      </c>
      <c r="B29" s="19" t="inlineStr">
        <is>
          <t>MTG The Brothers' War Set Booster</t>
        </is>
      </c>
      <c r="C29" s="19" t="n">
        <v>1</v>
      </c>
    </row>
    <row r="30" ht="15" customHeight="1" s="20">
      <c r="A30" s="19" t="n">
        <v>29</v>
      </c>
      <c r="B30" s="19" t="inlineStr">
        <is>
          <t>MTG Wilds of Eldraine Set Booster</t>
        </is>
      </c>
      <c r="C30" s="19" t="n">
        <v>1</v>
      </c>
    </row>
    <row r="31" ht="15" customHeight="1" s="20">
      <c r="A31" s="19" t="n">
        <v>30</v>
      </c>
      <c r="B31" s="19" t="inlineStr">
        <is>
          <t>MTG Streets of New Capenna Set Booster</t>
        </is>
      </c>
      <c r="C31" s="19" t="n">
        <v>1</v>
      </c>
    </row>
    <row r="32" ht="15" customHeight="1" s="20">
      <c r="A32" s="19" t="n">
        <v>31</v>
      </c>
      <c r="B32" s="19" t="inlineStr">
        <is>
          <t>MTG Dominaria United DMU Booster</t>
        </is>
      </c>
      <c r="C32" s="19" t="n">
        <v>1</v>
      </c>
    </row>
    <row r="33" ht="15" customHeight="1" s="20">
      <c r="A33" s="19" t="n">
        <v>32</v>
      </c>
      <c r="B33" s="19" t="inlineStr">
        <is>
          <t>MTG Oath of the Gatewatch Booster</t>
        </is>
      </c>
      <c r="C33" s="19" t="n">
        <v>1</v>
      </c>
    </row>
    <row r="34" ht="15" customHeight="1" s="20">
      <c r="A34" s="19" t="n">
        <v>33</v>
      </c>
      <c r="B34" s="19" t="inlineStr">
        <is>
          <t>MTG Final Fantasy Play Booster</t>
        </is>
      </c>
      <c r="C34" s="19" t="n">
        <v>1</v>
      </c>
    </row>
    <row r="35" ht="15" customHeight="1" s="20">
      <c r="A35" s="19" t="n">
        <v>34</v>
      </c>
      <c r="B35" s="19" t="inlineStr">
        <is>
          <t>MTG Bloomburrow Play Booster</t>
        </is>
      </c>
      <c r="C35" s="19" t="n">
        <v>1</v>
      </c>
    </row>
    <row r="36" ht="15" customHeight="1" s="20">
      <c r="A36" s="19" t="n">
        <v>35</v>
      </c>
      <c r="B36" s="19" t="inlineStr">
        <is>
          <t>MTG Murders at Karlov Manor Play Booster</t>
        </is>
      </c>
      <c r="C36" s="19" t="n">
        <v>1</v>
      </c>
    </row>
    <row r="37" ht="15" customHeight="1" s="20">
      <c r="A37" s="19" t="n">
        <v>36</v>
      </c>
      <c r="B37" s="19" t="inlineStr">
        <is>
          <t>Dragon Shield Perfect-Fit Inner Sleeves Top-Loading Clear Standard Size Pack of 100</t>
        </is>
      </c>
      <c r="C37" s="19" t="n">
        <v>100</v>
      </c>
    </row>
    <row r="38" ht="15" customHeight="1" s="20">
      <c r="A38" s="19" t="n">
        <v>37</v>
      </c>
      <c r="B38" s="19" t="inlineStr">
        <is>
          <t>Pokémon Mega Evolution Phantasmal Flames Booster</t>
        </is>
      </c>
      <c r="C38" s="19" t="n">
        <v>1</v>
      </c>
    </row>
    <row r="39" ht="15" customHeight="1" s="20">
      <c r="A39" s="19" t="n">
        <v>38</v>
      </c>
      <c r="B39" s="19" t="inlineStr">
        <is>
          <t>Pokémon Scarlet &amp; Violet Paradox Rift Booster</t>
        </is>
      </c>
      <c r="C39" s="19" t="n">
        <v>1</v>
      </c>
    </row>
    <row r="40" ht="15" customHeight="1" s="20">
      <c r="A40" s="19" t="n">
        <v>39</v>
      </c>
      <c r="B40" s="19" t="inlineStr">
        <is>
          <t>Pokémon Mega Evolution Phantasmal Flames: Hydrapple Premium Checklane Blister</t>
        </is>
      </c>
      <c r="C40" s="19" t="n">
        <v>1</v>
      </c>
    </row>
    <row r="41" ht="15" customHeight="1" s="20">
      <c r="A41" s="19" t="n">
        <v>40</v>
      </c>
      <c r="B41" s="19" t="inlineStr">
        <is>
          <t>Pokémon Scarlet &amp; Violet Paldea Evolved Booster</t>
        </is>
      </c>
      <c r="C41" s="19" t="n">
        <v>1</v>
      </c>
    </row>
    <row r="42" ht="15" customHeight="1" s="20">
      <c r="A42" s="19" t="n">
        <v>41</v>
      </c>
      <c r="B42" s="19" t="inlineStr">
        <is>
          <t>Pokémon Scarlet &amp; Violet Temporal Forces Booster</t>
        </is>
      </c>
      <c r="C42" s="19" t="n">
        <v>1</v>
      </c>
    </row>
    <row r="43" ht="15" customHeight="1" s="20">
      <c r="A43" s="19" t="n">
        <v>42</v>
      </c>
      <c r="B43" s="19" t="inlineStr">
        <is>
          <t>MTG Tarkir: Dragonstorm TDM Play Booster Box</t>
        </is>
      </c>
      <c r="C43" s="19" t="n">
        <v>30</v>
      </c>
    </row>
    <row r="44" ht="15" customHeight="1" s="20">
      <c r="A44" s="19" t="n">
        <v>43</v>
      </c>
      <c r="B44" s="19" t="inlineStr">
        <is>
          <t>MTG Rivals of Ixalan Booster</t>
        </is>
      </c>
      <c r="C44" s="19" t="n">
        <v>1</v>
      </c>
    </row>
    <row r="45" ht="15" customHeight="1" s="20">
      <c r="A45" s="19" t="n">
        <v>44</v>
      </c>
      <c r="B45" s="19" t="inlineStr">
        <is>
          <t>MTG Guilds of Ravnica Booster</t>
        </is>
      </c>
      <c r="C45" s="19" t="n">
        <v>1</v>
      </c>
    </row>
    <row r="46" ht="15" customHeight="1" s="20">
      <c r="A46" s="19" t="n">
        <v>45</v>
      </c>
      <c r="B46" s="19" t="inlineStr">
        <is>
          <t>MTG Theros Beyond Death THB Booster</t>
        </is>
      </c>
      <c r="C46" s="19" t="n">
        <v>1</v>
      </c>
    </row>
    <row r="47" ht="15" customHeight="1" s="20">
      <c r="A47" s="19" t="n">
        <v>46</v>
      </c>
      <c r="B47" s="19" t="inlineStr">
        <is>
          <t>MTG Modern Horizons 2 MH2 Set Booster Box</t>
        </is>
      </c>
      <c r="C47" s="19" t="n">
        <v>36</v>
      </c>
    </row>
    <row r="48" ht="15" customHeight="1" s="20">
      <c r="A48" s="19" t="n">
        <v>47</v>
      </c>
      <c r="B48" s="19" t="inlineStr">
        <is>
          <t>MTG The Lost Caverns of Ixalan LCI Set Booster Box</t>
        </is>
      </c>
      <c r="C48" s="19" t="n">
        <v>30</v>
      </c>
    </row>
    <row r="49" ht="15" customHeight="1" s="20">
      <c r="A49" s="19" t="n">
        <v>48</v>
      </c>
      <c r="B49" s="19" t="inlineStr">
        <is>
          <t>MTG Innistrad Remastered INR Play Booster Box</t>
        </is>
      </c>
      <c r="C49" s="19" t="n">
        <v>36</v>
      </c>
    </row>
    <row r="50" ht="15" customHeight="1" s="20">
      <c r="A50" s="19" t="n">
        <v>49</v>
      </c>
      <c r="B50" s="19" t="inlineStr">
        <is>
          <t>MTG Lorwyn Eclipsed Play Booster Box</t>
        </is>
      </c>
      <c r="C50" s="19" t="n">
        <v>30</v>
      </c>
    </row>
    <row r="51" ht="15" customHeight="1" s="20">
      <c r="A51" s="19" t="n">
        <v>50</v>
      </c>
      <c r="B51" s="19" t="inlineStr">
        <is>
          <t>MTG Innistrad Midnight Hunt Set Booster Box</t>
        </is>
      </c>
      <c r="C51" s="19" t="n">
        <v>30</v>
      </c>
    </row>
    <row r="52" ht="15" customHeight="1" s="20">
      <c r="A52" s="19" t="n">
        <v>51</v>
      </c>
      <c r="B52" s="19" t="inlineStr">
        <is>
          <t>MTG Kaldheim Set Booster Box</t>
        </is>
      </c>
      <c r="C52" s="19" t="n">
        <v>30</v>
      </c>
    </row>
    <row r="53" ht="15" customHeight="1" s="20">
      <c r="A53" s="19" t="n">
        <v>52</v>
      </c>
      <c r="B53" s="19" t="inlineStr">
        <is>
          <t>MTG Commander Masters Set Booster Box</t>
        </is>
      </c>
      <c r="C53" s="19" t="n">
        <v>24</v>
      </c>
    </row>
    <row r="54" ht="15" customHeight="1" s="20">
      <c r="A54" s="19" t="n">
        <v>53</v>
      </c>
      <c r="B54" s="19" t="inlineStr">
        <is>
          <t>MTG War of the Spark Booster Box</t>
        </is>
      </c>
      <c r="C54" s="19" t="n">
        <v>36</v>
      </c>
    </row>
    <row r="55" ht="15" customHeight="1" s="20">
      <c r="A55" s="19" t="n">
        <v>54</v>
      </c>
      <c r="B55" s="19" t="inlineStr">
        <is>
          <t>MTG Strixhaven: School of Magic Set Booster Box</t>
        </is>
      </c>
      <c r="C55" s="19" t="n">
        <v>30</v>
      </c>
    </row>
    <row r="56" ht="15" customHeight="1" s="20">
      <c r="A56" s="19" t="n">
        <v>55</v>
      </c>
      <c r="B56" s="19" t="inlineStr">
        <is>
          <t>MTG Throne of Eldraine Booster Box</t>
        </is>
      </c>
      <c r="C56" s="19" t="n">
        <v>36</v>
      </c>
    </row>
    <row r="57" ht="15" customHeight="1" s="20">
      <c r="A57" s="19" t="n">
        <v>56</v>
      </c>
      <c r="B57" s="19" t="inlineStr">
        <is>
          <t>MTG Outlaws of Thunder Junction Play Booster Box</t>
        </is>
      </c>
      <c r="C57" s="19" t="n">
        <v>36</v>
      </c>
    </row>
    <row r="58" ht="15" customHeight="1" s="20">
      <c r="A58" s="19" t="n">
        <v>57</v>
      </c>
      <c r="B58" s="19" t="inlineStr">
        <is>
          <t>MTG Avatar: The Last Airbender Play Booster Box</t>
        </is>
      </c>
      <c r="C58" s="19" t="n">
        <v>30</v>
      </c>
    </row>
    <row r="59" ht="15" customHeight="1" s="20">
      <c r="A59" s="19" t="n">
        <v>58</v>
      </c>
      <c r="B59" s="19" t="inlineStr">
        <is>
          <t>MTG Innistrad: Crimson Vow Set Booster Box</t>
        </is>
      </c>
      <c r="C59" s="19" t="n">
        <v>30</v>
      </c>
    </row>
    <row r="60" ht="29.25" customHeight="1" s="20">
      <c r="A60" s="19" t="n">
        <v>59</v>
      </c>
      <c r="B60" s="21" t="inlineStr">
        <is>
          <t>MTG March of the Machine MOM Booster Box</t>
        </is>
      </c>
      <c r="C60" s="19" t="n">
        <v>30</v>
      </c>
    </row>
    <row r="61" ht="15" customHeight="1" s="20">
      <c r="A61" s="19" t="n">
        <v>60</v>
      </c>
      <c r="B61" s="19" t="inlineStr">
        <is>
          <t>MTG Modern Horizons 3 Play Booster Box</t>
        </is>
      </c>
      <c r="C61" s="19" t="n">
        <v>36</v>
      </c>
    </row>
    <row r="62" ht="15" customHeight="1" s="20">
      <c r="A62" s="19" t="n">
        <v>61</v>
      </c>
      <c r="B62" s="19" t="inlineStr">
        <is>
          <t>MTG Foundations Play Booster Box</t>
        </is>
      </c>
      <c r="C62" s="19" t="n">
        <v>30</v>
      </c>
    </row>
    <row r="63" ht="15" customHeight="1" s="20">
      <c r="A63" s="19" t="n">
        <v>62</v>
      </c>
      <c r="B63" s="19" t="inlineStr">
        <is>
          <t>MTG Dominaria DOM Booster Box</t>
        </is>
      </c>
    </row>
    <row r="64" ht="15" customHeight="1" s="20">
      <c r="A64" s="19" t="n">
        <v>63</v>
      </c>
      <c r="B64" s="19" t="inlineStr">
        <is>
          <t>MTG Assassin's Creed Beyond Booster Box</t>
        </is>
      </c>
      <c r="C64" s="19" t="n">
        <v>24</v>
      </c>
    </row>
    <row r="65" ht="15" customHeight="1" s="20">
      <c r="A65" s="19" t="n">
        <v>64</v>
      </c>
      <c r="B65" s="19" t="inlineStr">
        <is>
          <t>MTG Marvel's Spider-Man Play Booster Box</t>
        </is>
      </c>
      <c r="C65" s="19" t="n">
        <v>30</v>
      </c>
    </row>
    <row r="66" ht="15" customHeight="1" s="20">
      <c r="A66" s="19" t="n">
        <v>65</v>
      </c>
      <c r="B66" s="19" t="inlineStr">
        <is>
          <t>MTG Edge of Eternities Play Booster Box</t>
        </is>
      </c>
      <c r="C66" s="19" t="n">
        <v>30</v>
      </c>
    </row>
    <row r="67" ht="15" customHeight="1" s="20">
      <c r="A67" s="19" t="n">
        <v>66</v>
      </c>
      <c r="B67" s="19" t="inlineStr">
        <is>
          <t>MTG The Lord of the Rings: Tales of Middle-earth LTR Box</t>
        </is>
      </c>
      <c r="C67" s="19" t="n">
        <v>30</v>
      </c>
    </row>
    <row r="68" ht="15" customHeight="1" s="20">
      <c r="A68" s="19" t="n">
        <v>67</v>
      </c>
      <c r="B68" s="19" t="inlineStr">
        <is>
          <t>MTG Phyrexia: All Will Be One Set Booster Box</t>
        </is>
      </c>
      <c r="C68" s="19" t="n">
        <v>30</v>
      </c>
    </row>
    <row r="69" ht="29.25" customHeight="1" s="20">
      <c r="A69" s="19" t="n">
        <v>68</v>
      </c>
      <c r="B69" s="21" t="inlineStr">
        <is>
          <t>MTG Ravnica Remastered Draft Booster Box</t>
        </is>
      </c>
      <c r="C69" s="19" t="n">
        <v>36</v>
      </c>
    </row>
    <row r="70" ht="15" customHeight="1" s="20">
      <c r="A70" s="19" t="n">
        <v>69</v>
      </c>
      <c r="B70" s="19" t="inlineStr">
        <is>
          <t>MTG Kamigawa: Neon Dynasty Set Booster Box</t>
        </is>
      </c>
      <c r="C70" s="19" t="n">
        <v>30</v>
      </c>
    </row>
    <row r="71" ht="15" customHeight="1" s="20">
      <c r="A71" s="19" t="n">
        <v>70</v>
      </c>
      <c r="B71" s="19" t="inlineStr">
        <is>
          <t>MTG Aetherdrift Play Booster Box</t>
        </is>
      </c>
      <c r="C71" s="19" t="n">
        <v>30</v>
      </c>
    </row>
    <row r="72" ht="15" customHeight="1" s="20">
      <c r="A72" s="19" t="n">
        <v>71</v>
      </c>
      <c r="B72" s="19" t="inlineStr">
        <is>
          <t>MTG Duskmourn: House of Horror Play Booster Box</t>
        </is>
      </c>
      <c r="C72" s="19" t="n">
        <v>36</v>
      </c>
    </row>
    <row r="73" ht="15" customHeight="1" s="20">
      <c r="A73" s="19" t="n">
        <v>72</v>
      </c>
      <c r="B73" s="19" t="inlineStr">
        <is>
          <t>MTG Theros Beyond Death THB Booster Box</t>
        </is>
      </c>
    </row>
    <row r="74" ht="15" customHeight="1" s="20">
      <c r="A74" s="19" t="n">
        <v>73</v>
      </c>
      <c r="B74" s="19" t="inlineStr">
        <is>
          <t>MTG The Brothers' War Set Booster Box</t>
        </is>
      </c>
      <c r="C74" s="19" t="n">
        <v>30</v>
      </c>
    </row>
    <row r="75" ht="15" customHeight="1" s="20">
      <c r="A75" s="19" t="n">
        <v>74</v>
      </c>
      <c r="B75" s="19" t="inlineStr">
        <is>
          <t>MTG Wilds of Eldraine Set Booster Box</t>
        </is>
      </c>
      <c r="C75" s="19" t="n">
        <v>30</v>
      </c>
    </row>
    <row r="76" ht="15" customHeight="1" s="20">
      <c r="A76" s="19" t="n">
        <v>75</v>
      </c>
      <c r="B76" s="19" t="inlineStr">
        <is>
          <t>MTG Streets of New Capenna Set Booster Box</t>
        </is>
      </c>
      <c r="C76" s="19" t="n">
        <v>30</v>
      </c>
    </row>
    <row r="77" ht="15" customHeight="1" s="20">
      <c r="A77" s="19" t="n">
        <v>76</v>
      </c>
      <c r="B77" s="19" t="inlineStr">
        <is>
          <t>MTG Dominaria United DMU Booster Box</t>
        </is>
      </c>
      <c r="C77" s="19" t="n">
        <v>30</v>
      </c>
    </row>
    <row r="78" ht="15" customHeight="1" s="20">
      <c r="A78" s="19" t="n">
        <v>77</v>
      </c>
      <c r="B78" s="19" t="inlineStr">
        <is>
          <t>MTG Oath of the Gatewatch Booster Box</t>
        </is>
      </c>
      <c r="C78" s="19" t="n">
        <v>36</v>
      </c>
    </row>
    <row r="79" ht="15" customHeight="1" s="20">
      <c r="A79" s="19" t="n">
        <v>78</v>
      </c>
      <c r="B79" s="19" t="inlineStr">
        <is>
          <t>MTG Final Fantasy Play Booster Box</t>
        </is>
      </c>
      <c r="C79" s="19" t="n">
        <v>30</v>
      </c>
    </row>
    <row r="80" ht="15" customHeight="1" s="20">
      <c r="A80" s="19" t="n">
        <v>79</v>
      </c>
      <c r="B80" s="19" t="inlineStr">
        <is>
          <t>MTG Bloomburrow Play Booster Box</t>
        </is>
      </c>
      <c r="C80" s="19" t="n">
        <v>36</v>
      </c>
    </row>
    <row r="81" ht="15" customHeight="1" s="20">
      <c r="A81" s="19" t="n">
        <v>80</v>
      </c>
      <c r="B81" s="19" t="inlineStr">
        <is>
          <t>MTG Murders at Karlov Manor Play Booster Box</t>
        </is>
      </c>
      <c r="C81" s="19" t="n">
        <v>36</v>
      </c>
    </row>
    <row r="82" ht="15" customHeight="1" s="20">
      <c r="A82" s="19" t="n">
        <v>81</v>
      </c>
      <c r="B82" s="19" t="inlineStr">
        <is>
          <t>MTG Rivals of Ixalan Booster Box</t>
        </is>
      </c>
    </row>
    <row r="83" ht="15" customHeight="1" s="20">
      <c r="A83" s="19" t="n">
        <v>82</v>
      </c>
      <c r="B83" s="19" t="inlineStr">
        <is>
          <t>MTG Guilds of Ravnica Booster Box</t>
        </is>
      </c>
    </row>
  </sheetData>
  <printOptions horizontalCentered="0" verticalCentered="0" headings="0" gridLines="0" gridLinesSet="1"/>
  <pageMargins left="0.7" right="0.7" top="0.75" bottom="0.75" header="0.511811023622047" footer="0.511811023622047"/>
  <pageSetup orientation="portrait" paperSize="9" scale="100" fitToHeight="1" fitToWidth="1" pageOrder="downThenOver" blackAndWhite="0" draft="0" horizontalDpi="300" verticalDpi="300" copies="1"/>
  <tableParts count="1">
    <tablePart xmlns:r="http://schemas.openxmlformats.org/officeDocument/2006/relationships" r:id="rId1"/>
  </tableParts>
</worksheet>
</file>

<file path=xl/worksheets/sheet7.xml><?xml version="1.0" encoding="utf-8"?>
<worksheet xmlns="http://schemas.openxmlformats.org/spreadsheetml/2006/main">
  <sheetPr filterMode="0">
    <outlinePr summaryBelow="1" summaryRight="1"/>
    <pageSetUpPr fitToPage="0"/>
  </sheetPr>
  <dimension ref="A1:I85"/>
  <sheetViews>
    <sheetView showFormulas="0" showGridLines="1" showRowColHeaders="1" showZeros="1" rightToLeft="0" tabSelected="1" showOutlineSymbols="1" defaultGridColor="1" view="normal" topLeftCell="A1" colorId="64" zoomScale="100" zoomScaleNormal="100" zoomScalePageLayoutView="100" workbookViewId="0">
      <selection pane="topLeft" activeCell="D37" activeCellId="0" sqref="D37"/>
    </sheetView>
  </sheetViews>
  <sheetFormatPr baseColWidth="8" defaultColWidth="8.54296875" defaultRowHeight="15" zeroHeight="0" outlineLevelRow="0"/>
  <cols>
    <col width="13" customWidth="1" style="19" min="1" max="1"/>
    <col width="12.28" customWidth="1" style="19" min="2" max="2"/>
    <col width="15.28" customWidth="1" style="19" min="3" max="3"/>
    <col width="13.43" customWidth="1" style="19" min="4" max="4"/>
    <col width="18" customWidth="1" style="19" min="5" max="5"/>
    <col width="17.28" customWidth="1" style="19" min="7" max="7"/>
    <col width="16.85" customWidth="1" style="19" min="9" max="9"/>
  </cols>
  <sheetData>
    <row r="1" ht="15" customHeight="1" s="20">
      <c r="A1" s="19" t="inlineStr">
        <is>
          <t>Sourcing Id</t>
        </is>
      </c>
      <c r="B1" s="19" t="inlineStr">
        <is>
          <t>Product Id</t>
        </is>
      </c>
      <c r="C1" s="19" t="inlineStr">
        <is>
          <t>Source Name</t>
        </is>
      </c>
      <c r="D1" s="19" t="inlineStr">
        <is>
          <t>Source Link</t>
        </is>
      </c>
      <c r="E1" s="19" t="inlineStr">
        <is>
          <t>Source Unit Cost</t>
        </is>
      </c>
      <c r="F1" s="19" t="inlineStr">
        <is>
          <t>Active</t>
        </is>
      </c>
      <c r="G1" s="19" t="inlineStr">
        <is>
          <t>Min Order Value</t>
        </is>
      </c>
      <c r="H1" s="19" t="inlineStr">
        <is>
          <t>Notes</t>
        </is>
      </c>
      <c r="I1" s="19" t="inlineStr">
        <is>
          <t>Product Name</t>
        </is>
      </c>
    </row>
    <row r="2" ht="15" customHeight="1" s="20">
      <c r="A2" s="19" t="n">
        <v>1</v>
      </c>
      <c r="B2" s="19" t="n">
        <v>46</v>
      </c>
      <c r="C2" s="19" t="inlineStr">
        <is>
          <t>Card Market</t>
        </is>
      </c>
      <c r="D2" s="19" t="inlineStr">
        <is>
          <t>https://www.cardmarket.com/en/Magic/Products/Booster-Boxes/Modern-Horizons-2-Set-Booster-Box?sellerCountry=13&amp;language=1</t>
        </is>
      </c>
      <c r="E2" s="19" t="n">
        <v>316.20736</v>
      </c>
      <c r="F2" s="19">
        <f>TRUE()</f>
        <v/>
      </c>
      <c r="I2" s="19">
        <f>_xlfn.xlookup(tbl_Sourcing[[#This Row],[Product Id]], tbl_Product[Product Id], tbl_Product[Name])</f>
        <v/>
      </c>
    </row>
    <row r="3" ht="15" customHeight="1" s="20">
      <c r="A3" s="19" t="n">
        <v>3</v>
      </c>
      <c r="B3" s="19" t="n">
        <v>47</v>
      </c>
      <c r="C3" s="19" t="inlineStr">
        <is>
          <t>Card Market</t>
        </is>
      </c>
      <c r="D3" s="19" t="inlineStr">
        <is>
          <t>https://www.cardmarket.com/en/Magic/Products/Booster-Boxes/The-Lost-Caverns-of-Ixalan-Set-Booster-Box?sellerCountry=13&amp;language=1</t>
        </is>
      </c>
      <c r="E3" s="19" t="n">
        <v>193.48902</v>
      </c>
      <c r="F3" s="19">
        <f>TRUE()</f>
        <v/>
      </c>
      <c r="I3" s="19">
        <f>_xlfn.xlookup(tbl_Sourcing[[#This Row],[Product Id]], tbl_Product[Product Id], tbl_Product[Name])</f>
        <v/>
      </c>
    </row>
    <row r="4" ht="15" customHeight="1" s="20">
      <c r="A4" s="19" t="n">
        <v>5</v>
      </c>
      <c r="B4" s="19" t="n">
        <v>48</v>
      </c>
      <c r="C4" s="19" t="inlineStr">
        <is>
          <t>Card Market</t>
        </is>
      </c>
      <c r="D4" s="19" t="inlineStr">
        <is>
          <t>https://www.cardmarket.com/en/Magic/Products/Booster-Boxes/Innistrad-Remastered-Play-Booster-Box?sellerCountry=13&amp;language=1</t>
        </is>
      </c>
      <c r="E4" s="19" t="n">
        <v>162.6106</v>
      </c>
      <c r="F4" s="19">
        <f>TRUE()</f>
        <v/>
      </c>
      <c r="I4" s="19">
        <f>_xlfn.xlookup(tbl_Sourcing[[#This Row],[Product Id]], tbl_Product[Product Id], tbl_Product[Name])</f>
        <v/>
      </c>
    </row>
    <row r="5" ht="15" customHeight="1" s="20">
      <c r="A5" s="19" t="n">
        <v>9</v>
      </c>
      <c r="B5" s="19" t="n">
        <v>49</v>
      </c>
      <c r="C5" s="19" t="inlineStr">
        <is>
          <t>Card Market</t>
        </is>
      </c>
      <c r="D5" s="19" t="inlineStr">
        <is>
          <t>https://www.cardmarket.com/en/Magic/Products/Booster-Boxes/Lorwyn-Eclipsed-Play-Booster-Box?sellerCountry=13&amp;language=1</t>
        </is>
      </c>
      <c r="E5" s="19" t="n">
        <v>121.39276</v>
      </c>
      <c r="F5" s="19">
        <f>TRUE()</f>
        <v/>
      </c>
      <c r="I5" s="19">
        <f>_xlfn.xlookup(tbl_Sourcing[[#This Row],[Product Id]], tbl_Product[Product Id], tbl_Product[Name])</f>
        <v/>
      </c>
    </row>
    <row r="6" ht="15" customHeight="1" s="20">
      <c r="A6" s="19" t="n">
        <v>12</v>
      </c>
      <c r="B6" s="19" t="n">
        <v>50</v>
      </c>
      <c r="C6" s="19" t="inlineStr">
        <is>
          <t>Card Market</t>
        </is>
      </c>
      <c r="D6" s="19" t="inlineStr">
        <is>
          <t>https://www.cardmarket.com/en/Magic/Products/Booster-Boxes/Innistrad-Midnight-Hunt-Set-Booster-Box?sellerCountry=13&amp;language=1</t>
        </is>
      </c>
      <c r="E6" s="19" t="n">
        <v>110.0395</v>
      </c>
      <c r="F6" s="19">
        <f>TRUE()</f>
        <v/>
      </c>
      <c r="I6" s="19">
        <f>_xlfn.xlookup(tbl_Sourcing[[#This Row],[Product Id]], tbl_Product[Product Id], tbl_Product[Name])</f>
        <v/>
      </c>
    </row>
    <row r="7" ht="15" customHeight="1" s="20">
      <c r="A7" s="19" t="n">
        <v>14</v>
      </c>
      <c r="B7" s="19" t="n">
        <v>51</v>
      </c>
      <c r="C7" s="19" t="inlineStr">
        <is>
          <t>Card Market</t>
        </is>
      </c>
      <c r="D7" s="19" t="inlineStr">
        <is>
          <t>https://www.cardmarket.com/en/Magic/Products/Booster-Boxes/Kaldheim-Set-Booster-Box?sellerCountry=13&amp;language=1</t>
        </is>
      </c>
      <c r="E7" s="19" t="n">
        <v>193.54146</v>
      </c>
      <c r="F7" s="19">
        <f>TRUE()</f>
        <v/>
      </c>
      <c r="I7" s="19">
        <f>_xlfn.xlookup(tbl_Sourcing[[#This Row],[Product Id]], tbl_Product[Product Id], tbl_Product[Name])</f>
        <v/>
      </c>
    </row>
    <row r="8" ht="15" customHeight="1" s="20">
      <c r="A8" s="19" t="n">
        <v>16</v>
      </c>
      <c r="B8" s="19" t="n">
        <v>52</v>
      </c>
      <c r="C8" s="19" t="inlineStr">
        <is>
          <t>Card Market</t>
        </is>
      </c>
      <c r="D8" s="19" t="inlineStr">
        <is>
          <t>https://www.cardmarket.com/en/Magic/Products/Booster-Boxes/Commander-Masters-Set-Booster-Box?sellerCountry=13&amp;language=1</t>
        </is>
      </c>
      <c r="E8" s="19" t="n">
        <v>368.7697199999999</v>
      </c>
      <c r="F8" s="19">
        <f>TRUE()</f>
        <v/>
      </c>
      <c r="I8" s="19">
        <f>_xlfn.xlookup(tbl_Sourcing[[#This Row],[Product Id]], tbl_Product[Product Id], tbl_Product[Name])</f>
        <v/>
      </c>
    </row>
    <row r="9" ht="15" customHeight="1" s="20">
      <c r="A9" s="19" t="n">
        <v>18</v>
      </c>
      <c r="B9" s="19" t="n">
        <v>53</v>
      </c>
      <c r="C9" s="19" t="inlineStr">
        <is>
          <t>Card Market</t>
        </is>
      </c>
      <c r="D9" s="19" t="inlineStr">
        <is>
          <t>https://www.cardmarket.com/en/Magic/Products/Booster-Boxes/War-of-the-Spark-Booster-Box?sellerCountry=13&amp;language=1</t>
        </is>
      </c>
      <c r="E9" s="19" t="n">
        <v>130.36</v>
      </c>
      <c r="F9" s="19">
        <f>TRUE()</f>
        <v/>
      </c>
      <c r="I9" s="19">
        <f>_xlfn.xlookup(tbl_Sourcing[[#This Row],[Product Id]], tbl_Product[Product Id], tbl_Product[Name])</f>
        <v/>
      </c>
    </row>
    <row r="10" ht="15" customHeight="1" s="20">
      <c r="A10" s="19" t="n">
        <v>20</v>
      </c>
      <c r="B10" s="19" t="n">
        <v>54</v>
      </c>
      <c r="C10" s="19" t="inlineStr">
        <is>
          <t>Card Market</t>
        </is>
      </c>
      <c r="D10" s="19" t="inlineStr">
        <is>
          <t>https://www.cardmarket.com/en/Magic/Products/Booster-Boxes/Strixhaven-School-of-Mages-Set-Booster-Box?sellerCountry=13&amp;language=1</t>
        </is>
      </c>
      <c r="E10" s="19" t="n">
        <v>142.00168</v>
      </c>
      <c r="F10" s="19">
        <f>TRUE()</f>
        <v/>
      </c>
      <c r="I10" s="19">
        <f>_xlfn.xlookup(tbl_Sourcing[[#This Row],[Product Id]], tbl_Product[Product Id], tbl_Product[Name])</f>
        <v/>
      </c>
    </row>
    <row r="11" ht="15" customHeight="1" s="20">
      <c r="A11" s="19" t="n">
        <v>22</v>
      </c>
      <c r="B11" s="19" t="n">
        <v>55</v>
      </c>
      <c r="C11" s="19" t="inlineStr">
        <is>
          <t>Card Market</t>
        </is>
      </c>
      <c r="D11" s="19" t="inlineStr">
        <is>
          <t>https://www.cardmarket.com/en/Magic/Products/Booster-Boxes/Throne-of-Eldraine-Booster-Box?sellerCountry=13&amp;language=1</t>
        </is>
      </c>
      <c r="E11" s="19" t="n">
        <v>171.89248</v>
      </c>
      <c r="F11" s="19">
        <f>TRUE()</f>
        <v/>
      </c>
      <c r="I11" s="19">
        <f>_xlfn.xlookup(tbl_Sourcing[[#This Row],[Product Id]], tbl_Product[Product Id], tbl_Product[Name])</f>
        <v/>
      </c>
    </row>
    <row r="12" ht="15" customHeight="1" s="20">
      <c r="A12" s="19" t="n">
        <v>24</v>
      </c>
      <c r="B12" s="19" t="n">
        <v>56</v>
      </c>
      <c r="C12" s="19" t="inlineStr">
        <is>
          <t>Card Market</t>
        </is>
      </c>
      <c r="D12" s="19" t="inlineStr">
        <is>
          <t>https://www.cardmarket.com/en/Magic/Products/Booster-Boxes/Outlaws-of-Thunder-Junction-Play-Booster-Box?sellerCountry=13&amp;language=1</t>
        </is>
      </c>
      <c r="E12" s="19" t="n">
        <v>143.033</v>
      </c>
      <c r="F12" s="19">
        <f>TRUE()</f>
        <v/>
      </c>
      <c r="I12" s="19">
        <f>_xlfn.xlookup(tbl_Sourcing[[#This Row],[Product Id]], tbl_Product[Product Id], tbl_Product[Name])</f>
        <v/>
      </c>
    </row>
    <row r="13" ht="15" customHeight="1" s="20">
      <c r="A13" s="19" t="n">
        <v>26</v>
      </c>
      <c r="B13" s="19" t="n">
        <v>57</v>
      </c>
      <c r="C13" s="19" t="inlineStr">
        <is>
          <t>Card Market</t>
        </is>
      </c>
      <c r="D13" s="19" t="inlineStr">
        <is>
          <t>https://www.cardmarket.com/en/Magic/Products/Booster-Boxes/Magic-The-Gathering-Avatar-The-Last-Airbender-Play-Booster-Box?sellerCountry=13&amp;language=1</t>
        </is>
      </c>
      <c r="E13" s="19" t="n">
        <v>134.73</v>
      </c>
      <c r="F13" s="19">
        <f>TRUE()</f>
        <v/>
      </c>
      <c r="I13" s="19">
        <f>_xlfn.xlookup(tbl_Sourcing[[#This Row],[Product Id]], tbl_Product[Product Id], tbl_Product[Name])</f>
        <v/>
      </c>
    </row>
    <row r="14" ht="15" customHeight="1" s="20">
      <c r="A14" s="19" t="n">
        <v>29</v>
      </c>
      <c r="B14" s="19" t="n">
        <v>58</v>
      </c>
      <c r="C14" s="19" t="inlineStr">
        <is>
          <t>Card Market</t>
        </is>
      </c>
      <c r="D14" s="19" t="inlineStr">
        <is>
          <t>https://www.cardmarket.com/en/Magic/Products/Booster-Boxes/Innistrad-Crimson-Vow-Set-Booster-Box?sellerCountry=13&amp;language=1</t>
        </is>
      </c>
      <c r="E14" s="19" t="n">
        <v>136.85382</v>
      </c>
      <c r="F14" s="19">
        <f>TRUE()</f>
        <v/>
      </c>
      <c r="I14" s="19">
        <f>_xlfn.xlookup(tbl_Sourcing[[#This Row],[Product Id]], tbl_Product[Product Id], tbl_Product[Name])</f>
        <v/>
      </c>
    </row>
    <row r="15" ht="15" customHeight="1" s="20">
      <c r="A15" s="19" t="n">
        <v>31</v>
      </c>
      <c r="B15" s="19" t="n">
        <v>59</v>
      </c>
      <c r="C15" s="19" t="inlineStr">
        <is>
          <t>Card Market</t>
        </is>
      </c>
      <c r="D15" s="19" t="inlineStr">
        <is>
          <t>https://www.cardmarket.com/en/Magic/Products/Booster-Boxes/March-of-the-Machine-Set-Booster-Box?sellerCountry=13&amp;language=1</t>
        </is>
      </c>
      <c r="E15" s="19" t="n">
        <v>139.93904</v>
      </c>
      <c r="F15" s="19">
        <f>TRUE()</f>
        <v/>
      </c>
      <c r="I15" s="19">
        <f>_xlfn.xlookup(tbl_Sourcing[[#This Row],[Product Id]], tbl_Product[Product Id], tbl_Product[Name])</f>
        <v/>
      </c>
    </row>
    <row r="16" ht="15" customHeight="1" s="20">
      <c r="A16" s="19" t="n">
        <v>33</v>
      </c>
      <c r="B16" s="19" t="n">
        <v>60</v>
      </c>
      <c r="C16" s="19" t="inlineStr">
        <is>
          <t>Card Market</t>
        </is>
      </c>
      <c r="D16" s="19" t="inlineStr">
        <is>
          <t>https://www.cardmarket.com/en/Magic/Products/Booster-Boxes/Modern-Horizons-3-Play-Booster-Box?sellerCountry=13&amp;language=1</t>
        </is>
      </c>
      <c r="E16" s="19" t="n">
        <v>235.24</v>
      </c>
      <c r="F16" s="19">
        <f>TRUE()</f>
        <v/>
      </c>
      <c r="I16" s="19">
        <f>_xlfn.xlookup(tbl_Sourcing[[#This Row],[Product Id]], tbl_Product[Product Id], tbl_Product[Name])</f>
        <v/>
      </c>
    </row>
    <row r="17" ht="15" customHeight="1" s="20">
      <c r="A17" s="19" t="n">
        <v>36</v>
      </c>
      <c r="B17" s="19" t="n">
        <v>61</v>
      </c>
      <c r="C17" s="19" t="inlineStr">
        <is>
          <t>Card Market</t>
        </is>
      </c>
      <c r="D17" s="19" t="inlineStr">
        <is>
          <t>https://www.cardmarket.com/en/Magic/Products/Booster-Boxes/Magic-The-Gathering-Foundations-Play-Booster-Box?sellerCountry=13&amp;language=1</t>
        </is>
      </c>
      <c r="E17" s="19" t="n">
        <v>162.5669</v>
      </c>
      <c r="F17" s="19">
        <f>TRUE()</f>
        <v/>
      </c>
      <c r="I17" s="19">
        <f>_xlfn.xlookup(tbl_Sourcing[[#This Row],[Product Id]], tbl_Product[Product Id], tbl_Product[Name])</f>
        <v/>
      </c>
    </row>
    <row r="18" ht="15" customHeight="1" s="20">
      <c r="A18" s="19" t="n">
        <v>41</v>
      </c>
      <c r="B18" s="19" t="n">
        <v>63</v>
      </c>
      <c r="C18" s="19" t="inlineStr">
        <is>
          <t>Card Market</t>
        </is>
      </c>
      <c r="D18" s="19" t="inlineStr">
        <is>
          <t>https://www.cardmarket.com/en/Magic/Products/Booster-Boxes/Universes-Beyond-Assassins-Creed-Beyond-Booster-Display?sellerCountry=13&amp;language=1</t>
        </is>
      </c>
      <c r="E18" s="19" t="n">
        <v>111.02712</v>
      </c>
      <c r="F18" s="19">
        <f>TRUE()</f>
        <v/>
      </c>
      <c r="I18" s="19">
        <f>_xlfn.xlookup(tbl_Sourcing[[#This Row],[Product Id]], tbl_Product[Product Id], tbl_Product[Name])</f>
        <v/>
      </c>
    </row>
    <row r="19" ht="15" customHeight="1" s="20">
      <c r="A19" s="19" t="n">
        <v>44</v>
      </c>
      <c r="B19" s="19" t="n">
        <v>64</v>
      </c>
      <c r="C19" s="19" t="inlineStr">
        <is>
          <t>Card Market</t>
        </is>
      </c>
      <c r="D19" s="19" t="inlineStr">
        <is>
          <t>https://www.cardmarket.com/en/Magic/Products/Booster-Boxes/Magic-The-Gathering-Marvels-Spider-Man-Play-Booster-Box?sellerCountry=13&amp;language=1</t>
        </is>
      </c>
      <c r="E19" s="19" t="n">
        <v>91.03</v>
      </c>
      <c r="F19" s="19">
        <f>TRUE()</f>
        <v/>
      </c>
      <c r="I19" s="19">
        <f>_xlfn.xlookup(tbl_Sourcing[[#This Row],[Product Id]], tbl_Product[Product Id], tbl_Product[Name])</f>
        <v/>
      </c>
    </row>
    <row r="20" ht="15" customHeight="1" s="20">
      <c r="A20" s="19" t="n">
        <v>48</v>
      </c>
      <c r="B20" s="19" t="n">
        <v>65</v>
      </c>
      <c r="C20" s="19" t="inlineStr">
        <is>
          <t>Card Market</t>
        </is>
      </c>
      <c r="D20" s="19" t="inlineStr">
        <is>
          <t>https://www.cardmarket.com/en/Magic/Products/Booster-Boxes/Edge-of-Eternities-Play-Booster-Box?sellerCountry=13&amp;language=1</t>
        </is>
      </c>
      <c r="E20" s="19" t="n">
        <v>136.85382</v>
      </c>
      <c r="F20" s="19">
        <f>TRUE()</f>
        <v/>
      </c>
      <c r="I20" s="19">
        <f>_xlfn.xlookup(tbl_Sourcing[[#This Row],[Product Id]], tbl_Product[Product Id], tbl_Product[Name])</f>
        <v/>
      </c>
    </row>
    <row r="21" ht="15" customHeight="1" s="20">
      <c r="A21" s="19" t="n">
        <v>50</v>
      </c>
      <c r="B21" s="19" t="n">
        <v>66</v>
      </c>
      <c r="C21" s="19" t="inlineStr">
        <is>
          <t>Card Market</t>
        </is>
      </c>
      <c r="D21" s="19" t="inlineStr">
        <is>
          <t>https://www.cardmarket.com/en/Magic/Products/Booster-Boxes/The-Lord-of-the-Rings-Tales-of-Middle-earth-Set-Booster-Box?sellerCountry=13&amp;language=1</t>
        </is>
      </c>
      <c r="E21" s="19" t="n">
        <v>286.26412</v>
      </c>
      <c r="F21" s="19">
        <f>TRUE()</f>
        <v/>
      </c>
      <c r="I21" s="19">
        <f>_xlfn.xlookup(tbl_Sourcing[[#This Row],[Product Id]], tbl_Product[Product Id], tbl_Product[Name])</f>
        <v/>
      </c>
    </row>
    <row r="22" ht="15" customHeight="1" s="20">
      <c r="A22" s="19" t="n">
        <v>52</v>
      </c>
      <c r="B22" s="19" t="n">
        <v>67</v>
      </c>
      <c r="C22" s="19" t="inlineStr">
        <is>
          <t>Card Market</t>
        </is>
      </c>
      <c r="D22" s="19" t="inlineStr">
        <is>
          <t>https://www.cardmarket.com/en/Magic/Products/Booster-Boxes/Phyrexia-All-Will-Be-One-Set-Booster-Box?sellerCountry=13&amp;language=1</t>
        </is>
      </c>
      <c r="E22" s="19" t="n">
        <v>176.99664</v>
      </c>
      <c r="F22" s="19">
        <f>TRUE()</f>
        <v/>
      </c>
      <c r="I22" s="19">
        <f>_xlfn.xlookup(tbl_Sourcing[[#This Row],[Product Id]], tbl_Product[Product Id], tbl_Product[Name])</f>
        <v/>
      </c>
    </row>
    <row r="23" ht="15" customHeight="1" s="20">
      <c r="A23" s="19" t="n">
        <v>54</v>
      </c>
      <c r="B23" s="19" t="n">
        <v>68</v>
      </c>
      <c r="C23" s="19" t="inlineStr">
        <is>
          <t>Card Market</t>
        </is>
      </c>
      <c r="D23" s="19" t="inlineStr">
        <is>
          <t>https://www.cardmarket.com/en/Magic/Products/Booster-Boxes/Ravnica-Remastered-Draft-Booster-Box?sellerCountry=13&amp;language=1</t>
        </is>
      </c>
      <c r="E23" s="19" t="n">
        <v>147.84</v>
      </c>
      <c r="F23" s="19">
        <f>TRUE()</f>
        <v/>
      </c>
      <c r="I23" s="19">
        <f>_xlfn.xlookup(tbl_Sourcing[[#This Row],[Product Id]], tbl_Product[Product Id], tbl_Product[Name])</f>
        <v/>
      </c>
    </row>
    <row r="24" ht="15" customHeight="1" s="20">
      <c r="A24" s="19" t="n">
        <v>57</v>
      </c>
      <c r="B24" s="19" t="n">
        <v>69</v>
      </c>
      <c r="C24" s="19" t="inlineStr">
        <is>
          <t>Card Market</t>
        </is>
      </c>
      <c r="D24" s="19" t="inlineStr">
        <is>
          <t>https://www.cardmarket.com/en/Magic/Products/Booster-Boxes/Kamigawa-Neon-Dynasty-Set-Booster-Box?sellerCountry=13&amp;language=1</t>
        </is>
      </c>
      <c r="E24" s="19" t="n">
        <v>198.69806</v>
      </c>
      <c r="F24" s="19">
        <f>TRUE()</f>
        <v/>
      </c>
      <c r="I24" s="19">
        <f>_xlfn.xlookup(tbl_Sourcing[[#This Row],[Product Id]], tbl_Product[Product Id], tbl_Product[Name])</f>
        <v/>
      </c>
    </row>
    <row r="25" ht="15" customHeight="1" s="20">
      <c r="A25" s="19" t="n">
        <v>59</v>
      </c>
      <c r="B25" s="19" t="n">
        <v>70</v>
      </c>
      <c r="C25" s="19" t="inlineStr">
        <is>
          <t>Card Market</t>
        </is>
      </c>
      <c r="D25" s="19" t="inlineStr">
        <is>
          <t>https://www.cardmarket.com/en/Magic/Products/Booster-Boxes/Aetherdrift-Play-Booster-Box?sellerCountry=13&amp;language=1</t>
        </is>
      </c>
      <c r="E25" s="19" t="n">
        <v>82.29000000000001</v>
      </c>
      <c r="F25" s="19">
        <f>TRUE()</f>
        <v/>
      </c>
      <c r="I25" s="19">
        <f>_xlfn.xlookup(tbl_Sourcing[[#This Row],[Product Id]], tbl_Product[Product Id], tbl_Product[Name])</f>
        <v/>
      </c>
    </row>
    <row r="26" ht="15" customHeight="1" s="20">
      <c r="A26" s="19" t="n">
        <v>63</v>
      </c>
      <c r="B26" s="19" t="n">
        <v>71</v>
      </c>
      <c r="C26" s="19" t="inlineStr">
        <is>
          <t>Card Market</t>
        </is>
      </c>
      <c r="D26" s="19" t="inlineStr">
        <is>
          <t>https://www.cardmarket.com/en/Magic/Products/Booster-Boxes/Duskmourn-House-of-Horror-Play-Booster-Box?sellerCountry=13&amp;language=1</t>
        </is>
      </c>
      <c r="E26" s="19" t="n">
        <v>134.72126</v>
      </c>
      <c r="F26" s="19">
        <f>TRUE()</f>
        <v/>
      </c>
      <c r="I26" s="19">
        <f>_xlfn.xlookup(tbl_Sourcing[[#This Row],[Product Id]], tbl_Product[Product Id], tbl_Product[Name])</f>
        <v/>
      </c>
    </row>
    <row r="27" ht="15" customHeight="1" s="20">
      <c r="A27" s="19" t="n">
        <v>66</v>
      </c>
      <c r="B27" s="19" t="n">
        <v>42</v>
      </c>
      <c r="C27" s="19" t="inlineStr">
        <is>
          <t>Card Market</t>
        </is>
      </c>
      <c r="D27" s="19" t="inlineStr">
        <is>
          <t>https://www.cardmarket.com/en/Magic/Products/Booster-Boxes/Tarkir-Dragonstorm-Play-Booster-Box?sellerCountry=13&amp;language=1</t>
        </is>
      </c>
      <c r="E27" s="19" t="n">
        <v>104.14</v>
      </c>
      <c r="F27" s="19">
        <f>TRUE()</f>
        <v/>
      </c>
      <c r="I27" s="19">
        <f>_xlfn.xlookup(tbl_Sourcing[[#This Row],[Product Id]], tbl_Product[Product Id], tbl_Product[Name])</f>
        <v/>
      </c>
    </row>
    <row r="28" ht="15" customHeight="1" s="20">
      <c r="A28" s="19" t="n">
        <v>68</v>
      </c>
      <c r="B28" s="19" t="n">
        <v>73</v>
      </c>
      <c r="C28" s="19" t="inlineStr">
        <is>
          <t>Card Market</t>
        </is>
      </c>
      <c r="D28" s="19" t="inlineStr">
        <is>
          <t>https://www.cardmarket.com/en/Magic/Products/Booster-Boxes/The-Brothers-War-Set-Booster-Box?sellerCountry=13&amp;language=1</t>
        </is>
      </c>
      <c r="E28" s="19" t="n"/>
      <c r="F28" s="19">
        <f>FALSE()</f>
        <v/>
      </c>
      <c r="I28" s="19">
        <f>_xlfn.xlookup(tbl_Sourcing[[#This Row],[Product Id]], tbl_Product[Product Id], tbl_Product[Name])</f>
        <v/>
      </c>
    </row>
    <row r="29" ht="15" customHeight="1" s="20">
      <c r="A29" s="19" t="n">
        <v>70</v>
      </c>
      <c r="B29" s="19" t="n">
        <v>74</v>
      </c>
      <c r="C29" s="19" t="inlineStr">
        <is>
          <t>Card Market</t>
        </is>
      </c>
      <c r="D29" s="19" t="inlineStr">
        <is>
          <t>https://www.cardmarket.com/en/Magic/Products/Booster-Boxes/Wilds-of-Eldraine-Set-Booster-Box?sellerCountry=13&amp;language=1</t>
        </is>
      </c>
      <c r="E29" s="19" t="n">
        <v>214.15912</v>
      </c>
      <c r="F29" s="19">
        <f>TRUE()</f>
        <v/>
      </c>
      <c r="I29" s="19">
        <f>_xlfn.xlookup(tbl_Sourcing[[#This Row],[Product Id]], tbl_Product[Product Id], tbl_Product[Name])</f>
        <v/>
      </c>
    </row>
    <row r="30" ht="15" customHeight="1" s="20">
      <c r="A30" s="19" t="n">
        <v>72</v>
      </c>
      <c r="B30" s="19" t="n">
        <v>75</v>
      </c>
      <c r="C30" s="19" t="inlineStr">
        <is>
          <t>Card Market</t>
        </is>
      </c>
      <c r="D30" s="19" t="inlineStr">
        <is>
          <t>https://www.cardmarket.com/en/Magic/Products/Booster-Boxes/Streets-of-New-Capenna-Set-Booster-Box?sellerCountry=13&amp;language=1</t>
        </is>
      </c>
      <c r="E30" s="19" t="n">
        <v>136.85382</v>
      </c>
      <c r="F30" s="19">
        <f>TRUE()</f>
        <v/>
      </c>
      <c r="I30" s="19">
        <f>_xlfn.xlookup(tbl_Sourcing[[#This Row],[Product Id]], tbl_Product[Product Id], tbl_Product[Name])</f>
        <v/>
      </c>
    </row>
    <row r="31" ht="15" customHeight="1" s="20">
      <c r="A31" s="19" t="n">
        <v>74</v>
      </c>
      <c r="B31" s="19" t="n">
        <v>76</v>
      </c>
      <c r="C31" s="19" t="inlineStr">
        <is>
          <t>Card Market</t>
        </is>
      </c>
      <c r="D31" s="19" t="inlineStr">
        <is>
          <t>https://www.cardmarket.com/en/Magic/Products/Booster-Boxes/Dominaria-United-Set-Booster-Box?sellerCountry=13&amp;language=1</t>
        </is>
      </c>
      <c r="E31" s="19" t="n">
        <v>147.7963</v>
      </c>
      <c r="F31" s="19">
        <f>TRUE()</f>
        <v/>
      </c>
      <c r="I31" s="19">
        <f>_xlfn.xlookup(tbl_Sourcing[[#This Row],[Product Id]], tbl_Product[Product Id], tbl_Product[Name])</f>
        <v/>
      </c>
    </row>
    <row r="32" ht="15" customHeight="1" s="20">
      <c r="A32" s="19" t="n">
        <v>76</v>
      </c>
      <c r="B32" s="19" t="n">
        <v>77</v>
      </c>
      <c r="C32" s="19" t="inlineStr">
        <is>
          <t>Card Market</t>
        </is>
      </c>
      <c r="D32" s="19" t="inlineStr">
        <is>
          <t>https://www.cardmarket.com/en/Magic/Products/Booster-Boxes/Oath-of-the-Gatewatch-Booster-Box?sellerCountry=13&amp;language=1</t>
        </is>
      </c>
      <c r="E32" s="19" t="n">
        <v>182.8</v>
      </c>
      <c r="F32" s="19">
        <f>TRUE()</f>
        <v/>
      </c>
      <c r="I32" s="19">
        <f>_xlfn.xlookup(tbl_Sourcing[[#This Row],[Product Id]], tbl_Product[Product Id], tbl_Product[Name])</f>
        <v/>
      </c>
    </row>
    <row r="33" ht="15" customHeight="1" s="20">
      <c r="A33" s="19" t="n">
        <v>78</v>
      </c>
      <c r="B33" s="19" t="n">
        <v>78</v>
      </c>
      <c r="C33" s="19" t="inlineStr">
        <is>
          <t>Card Market</t>
        </is>
      </c>
      <c r="D33" s="19" t="inlineStr">
        <is>
          <t>https://www.cardmarket.com/en/Magic/Products/Booster-Boxes/Magic-The-Gathering-FINAL-FANTASY-Play-Booster-Box?sellerCountry=13&amp;language=1</t>
        </is>
      </c>
      <c r="E33" s="19" t="n">
        <v>165.65212</v>
      </c>
      <c r="F33" s="19">
        <f>TRUE()</f>
        <v/>
      </c>
      <c r="I33" s="19">
        <f>_xlfn.xlookup(tbl_Sourcing[[#This Row],[Product Id]], tbl_Product[Product Id], tbl_Product[Name])</f>
        <v/>
      </c>
    </row>
    <row r="34" ht="15" customHeight="1" s="20">
      <c r="A34" s="19" t="n">
        <v>81</v>
      </c>
      <c r="B34" s="19" t="n">
        <v>79</v>
      </c>
      <c r="C34" s="19" t="inlineStr">
        <is>
          <t>Card Market</t>
        </is>
      </c>
      <c r="D34" s="19" t="inlineStr">
        <is>
          <t>https://www.cardmarket.com/en/Magic/Products/Booster-Boxes/Bloomburrow-Play-Booster-Box?sellerCountry=13&amp;language=1</t>
        </is>
      </c>
      <c r="E34" s="19" t="n">
        <v>205.90856</v>
      </c>
      <c r="F34" s="19">
        <f>TRUE()</f>
        <v/>
      </c>
      <c r="I34" s="19">
        <f>_xlfn.xlookup(tbl_Sourcing[[#This Row],[Product Id]], tbl_Product[Product Id], tbl_Product[Name])</f>
        <v/>
      </c>
    </row>
    <row r="35" ht="15" customHeight="1" s="20">
      <c r="A35" s="19" t="n">
        <v>83</v>
      </c>
      <c r="B35" s="19" t="n">
        <v>80</v>
      </c>
      <c r="C35" s="19" t="inlineStr">
        <is>
          <t>Card Market</t>
        </is>
      </c>
      <c r="D35" s="19" t="inlineStr">
        <is>
          <t>https://www.cardmarket.com/en/Magic/Products/Booster-Boxes/Murders-at-Karlov-Manor-Play-Booster-Box?sellerCountry=13&amp;language=1</t>
        </is>
      </c>
      <c r="E35" s="19" t="n">
        <v>131.68848</v>
      </c>
      <c r="F35" s="19">
        <f>TRUE()</f>
        <v/>
      </c>
      <c r="I35" s="19">
        <f>_xlfn.xlookup(tbl_Sourcing[[#This Row],[Product Id]], tbl_Product[Product Id], tbl_Product[Name])</f>
        <v/>
      </c>
    </row>
    <row r="36" ht="15" customHeight="1" s="20">
      <c r="A36" s="19" t="n">
        <v>2</v>
      </c>
      <c r="B36" s="19" t="n">
        <v>46</v>
      </c>
      <c r="C36" s="19" t="inlineStr">
        <is>
          <t>Chaos Cards</t>
        </is>
      </c>
      <c r="E36" s="19" t="n">
        <v>219</v>
      </c>
      <c r="F36" s="19">
        <f>FALSE()</f>
        <v/>
      </c>
      <c r="I36" s="19">
        <f>_xlfn.xlookup(tbl_Sourcing[[#This Row],[Product Id]], tbl_Product[Product Id], tbl_Product[Name])</f>
        <v/>
      </c>
    </row>
    <row r="37" ht="15" customHeight="1" s="20">
      <c r="A37" s="19" t="n">
        <v>4</v>
      </c>
      <c r="B37" s="19" t="n">
        <v>47</v>
      </c>
      <c r="C37" s="19" t="inlineStr">
        <is>
          <t>Chaos Cards</t>
        </is>
      </c>
      <c r="E37" s="19" t="n">
        <v>116</v>
      </c>
      <c r="F37" s="19">
        <f>FALSE()</f>
        <v/>
      </c>
      <c r="I37" s="19">
        <f>_xlfn.xlookup(tbl_Sourcing[[#This Row],[Product Id]], tbl_Product[Product Id], tbl_Product[Name])</f>
        <v/>
      </c>
    </row>
    <row r="38" ht="15" customHeight="1" s="20">
      <c r="A38" s="19" t="n">
        <v>6</v>
      </c>
      <c r="B38" s="19" t="n">
        <v>48</v>
      </c>
      <c r="C38" s="19" t="inlineStr">
        <is>
          <t>Chaos Cards</t>
        </is>
      </c>
      <c r="E38" s="19" t="n">
        <v>195</v>
      </c>
      <c r="F38" s="19">
        <f>FALSE()</f>
        <v/>
      </c>
      <c r="I38" s="19">
        <f>_xlfn.xlookup(tbl_Sourcing[[#This Row],[Product Id]], tbl_Product[Product Id], tbl_Product[Name])</f>
        <v/>
      </c>
    </row>
    <row r="39" ht="15" customHeight="1" s="20">
      <c r="A39" s="19" t="n">
        <v>10</v>
      </c>
      <c r="B39" s="19" t="n">
        <v>49</v>
      </c>
      <c r="C39" s="19" t="inlineStr">
        <is>
          <t>Chaos Cards</t>
        </is>
      </c>
      <c r="E39" s="19" t="n">
        <v>120</v>
      </c>
      <c r="F39" s="19">
        <f>FALSE()</f>
        <v/>
      </c>
      <c r="I39" s="19">
        <f>_xlfn.xlookup(tbl_Sourcing[[#This Row],[Product Id]], tbl_Product[Product Id], tbl_Product[Name])</f>
        <v/>
      </c>
    </row>
    <row r="40" ht="15" customHeight="1" s="20">
      <c r="A40" s="19" t="n">
        <v>13</v>
      </c>
      <c r="B40" s="19" t="n">
        <v>50</v>
      </c>
      <c r="C40" s="19" t="inlineStr">
        <is>
          <t>Chaos Cards</t>
        </is>
      </c>
      <c r="E40" s="19" t="n">
        <v>101</v>
      </c>
      <c r="F40" s="19">
        <f>FALSE()</f>
        <v/>
      </c>
      <c r="I40" s="19">
        <f>_xlfn.xlookup(tbl_Sourcing[[#This Row],[Product Id]], tbl_Product[Product Id], tbl_Product[Name])</f>
        <v/>
      </c>
    </row>
    <row r="41" ht="15" customHeight="1" s="20">
      <c r="A41" s="19" t="n">
        <v>15</v>
      </c>
      <c r="B41" s="19" t="n">
        <v>51</v>
      </c>
      <c r="C41" s="19" t="inlineStr">
        <is>
          <t>Chaos Cards</t>
        </is>
      </c>
      <c r="E41" s="19" t="n">
        <v>135</v>
      </c>
      <c r="F41" s="19">
        <f>FALSE()</f>
        <v/>
      </c>
      <c r="I41" s="19">
        <f>_xlfn.xlookup(tbl_Sourcing[[#This Row],[Product Id]], tbl_Product[Product Id], tbl_Product[Name])</f>
        <v/>
      </c>
    </row>
    <row r="42" ht="15" customHeight="1" s="20">
      <c r="A42" s="19" t="n">
        <v>17</v>
      </c>
      <c r="B42" s="19" t="n">
        <v>52</v>
      </c>
      <c r="C42" s="19" t="inlineStr">
        <is>
          <t>Chaos Cards</t>
        </is>
      </c>
      <c r="E42" s="19" t="n">
        <v>395</v>
      </c>
      <c r="F42" s="19">
        <f>FALSE()</f>
        <v/>
      </c>
      <c r="I42" s="19">
        <f>_xlfn.xlookup(tbl_Sourcing[[#This Row],[Product Id]], tbl_Product[Product Id], tbl_Product[Name])</f>
        <v/>
      </c>
    </row>
    <row r="43" ht="15" customHeight="1" s="20">
      <c r="A43" s="19" t="n">
        <v>19</v>
      </c>
      <c r="B43" s="19" t="n">
        <v>53</v>
      </c>
      <c r="C43" s="19" t="inlineStr">
        <is>
          <t>Chaos Cards</t>
        </is>
      </c>
      <c r="E43" s="19" t="n">
        <v>170</v>
      </c>
      <c r="F43" s="19">
        <f>FALSE()</f>
        <v/>
      </c>
      <c r="I43" s="19">
        <f>_xlfn.xlookup(tbl_Sourcing[[#This Row],[Product Id]], tbl_Product[Product Id], tbl_Product[Name])</f>
        <v/>
      </c>
    </row>
    <row r="44" ht="15" customHeight="1" s="20">
      <c r="A44" s="19" t="n">
        <v>21</v>
      </c>
      <c r="B44" s="19" t="n">
        <v>54</v>
      </c>
      <c r="C44" s="19" t="inlineStr">
        <is>
          <t>Chaos Cards</t>
        </is>
      </c>
      <c r="E44" s="19" t="n">
        <v>94</v>
      </c>
      <c r="F44" s="19">
        <f>FALSE()</f>
        <v/>
      </c>
      <c r="I44" s="19">
        <f>_xlfn.xlookup(tbl_Sourcing[[#This Row],[Product Id]], tbl_Product[Product Id], tbl_Product[Name])</f>
        <v/>
      </c>
    </row>
    <row r="45" ht="15" customHeight="1" s="20">
      <c r="A45" s="19" t="n">
        <v>23</v>
      </c>
      <c r="B45" s="19" t="n">
        <v>55</v>
      </c>
      <c r="C45" s="19" t="inlineStr">
        <is>
          <t>Chaos Cards</t>
        </is>
      </c>
      <c r="E45" s="19" t="n">
        <v>93</v>
      </c>
      <c r="F45" s="19">
        <f>FALSE()</f>
        <v/>
      </c>
      <c r="I45" s="19">
        <f>_xlfn.xlookup(tbl_Sourcing[[#This Row],[Product Id]], tbl_Product[Product Id], tbl_Product[Name])</f>
        <v/>
      </c>
    </row>
    <row r="46" ht="15" customHeight="1" s="20">
      <c r="A46" s="19" t="n">
        <v>25</v>
      </c>
      <c r="B46" s="19" t="n">
        <v>56</v>
      </c>
      <c r="C46" s="19" t="inlineStr">
        <is>
          <t>Chaos Cards</t>
        </is>
      </c>
      <c r="E46" s="19" t="n">
        <v>137</v>
      </c>
      <c r="F46" s="19">
        <f>FALSE()</f>
        <v/>
      </c>
      <c r="I46" s="19">
        <f>_xlfn.xlookup(tbl_Sourcing[[#This Row],[Product Id]], tbl_Product[Product Id], tbl_Product[Name])</f>
        <v/>
      </c>
    </row>
    <row r="47" ht="15" customHeight="1" s="20">
      <c r="A47" s="19" t="n">
        <v>27</v>
      </c>
      <c r="B47" s="19" t="n">
        <v>57</v>
      </c>
      <c r="C47" s="19" t="inlineStr">
        <is>
          <t>Chaos Cards</t>
        </is>
      </c>
      <c r="E47" s="19" t="n">
        <v>145</v>
      </c>
      <c r="F47" s="19">
        <f>FALSE()</f>
        <v/>
      </c>
      <c r="I47" s="19">
        <f>_xlfn.xlookup(tbl_Sourcing[[#This Row],[Product Id]], tbl_Product[Product Id], tbl_Product[Name])</f>
        <v/>
      </c>
    </row>
    <row r="48" ht="15" customHeight="1" s="20">
      <c r="A48" s="19" t="n">
        <v>30</v>
      </c>
      <c r="B48" s="19" t="n">
        <v>58</v>
      </c>
      <c r="C48" s="19" t="inlineStr">
        <is>
          <t>Chaos Cards</t>
        </is>
      </c>
      <c r="E48" s="19" t="n">
        <v>95</v>
      </c>
      <c r="F48" s="19">
        <f>FALSE()</f>
        <v/>
      </c>
      <c r="I48" s="19">
        <f>_xlfn.xlookup(tbl_Sourcing[[#This Row],[Product Id]], tbl_Product[Product Id], tbl_Product[Name])</f>
        <v/>
      </c>
    </row>
    <row r="49" ht="15" customHeight="1" s="20">
      <c r="A49" s="19" t="n">
        <v>32</v>
      </c>
      <c r="B49" s="19" t="n">
        <v>59</v>
      </c>
      <c r="C49" s="19" t="inlineStr">
        <is>
          <t>Chaos Cards</t>
        </is>
      </c>
      <c r="E49" s="19" t="n">
        <v>115</v>
      </c>
      <c r="F49" s="19">
        <f>FALSE()</f>
        <v/>
      </c>
      <c r="I49" s="19">
        <f>_xlfn.xlookup(tbl_Sourcing[[#This Row],[Product Id]], tbl_Product[Product Id], tbl_Product[Name])</f>
        <v/>
      </c>
    </row>
    <row r="50" ht="15" customHeight="1" s="20">
      <c r="A50" s="19" t="n">
        <v>34</v>
      </c>
      <c r="B50" s="19" t="n">
        <v>60</v>
      </c>
      <c r="C50" s="19" t="inlineStr">
        <is>
          <t>Chaos Cards</t>
        </is>
      </c>
      <c r="E50" s="19" t="n">
        <v>250</v>
      </c>
      <c r="F50" s="19">
        <f>FALSE()</f>
        <v/>
      </c>
      <c r="I50" s="19">
        <f>_xlfn.xlookup(tbl_Sourcing[[#This Row],[Product Id]], tbl_Product[Product Id], tbl_Product[Name])</f>
        <v/>
      </c>
    </row>
    <row r="51" ht="15" customHeight="1" s="20">
      <c r="A51" s="19" t="n">
        <v>37</v>
      </c>
      <c r="B51" s="19" t="n">
        <v>61</v>
      </c>
      <c r="C51" s="19" t="inlineStr">
        <is>
          <t>Chaos Cards</t>
        </is>
      </c>
      <c r="E51" s="19" t="n">
        <v>130</v>
      </c>
      <c r="F51" s="19">
        <f>FALSE()</f>
        <v/>
      </c>
      <c r="I51" s="19">
        <f>_xlfn.xlookup(tbl_Sourcing[[#This Row],[Product Id]], tbl_Product[Product Id], tbl_Product[Name])</f>
        <v/>
      </c>
    </row>
    <row r="52" ht="15" customHeight="1" s="20">
      <c r="A52" s="19" t="n">
        <v>40</v>
      </c>
      <c r="B52" s="19" t="n">
        <v>62</v>
      </c>
      <c r="C52" s="19" t="inlineStr">
        <is>
          <t>Chaos Cards</t>
        </is>
      </c>
      <c r="E52" s="19" t="n">
        <v>144</v>
      </c>
      <c r="F52" s="19">
        <f>TRUE()</f>
        <v/>
      </c>
      <c r="I52" s="19">
        <f>_xlfn.xlookup(tbl_Sourcing[[#This Row],[Product Id]], tbl_Product[Product Id], tbl_Product[Name])</f>
        <v/>
      </c>
    </row>
    <row r="53" ht="15" customHeight="1" s="20">
      <c r="A53" s="19" t="n">
        <v>42</v>
      </c>
      <c r="B53" s="19" t="n">
        <v>63</v>
      </c>
      <c r="C53" s="19" t="inlineStr">
        <is>
          <t>Chaos Cards</t>
        </is>
      </c>
      <c r="E53" s="19" t="n">
        <v>115</v>
      </c>
      <c r="F53" s="19">
        <f>FALSE()</f>
        <v/>
      </c>
      <c r="I53" s="19">
        <f>_xlfn.xlookup(tbl_Sourcing[[#This Row],[Product Id]], tbl_Product[Product Id], tbl_Product[Name])</f>
        <v/>
      </c>
    </row>
    <row r="54" ht="15" customHeight="1" s="20">
      <c r="A54" s="19" t="n">
        <v>45</v>
      </c>
      <c r="B54" s="19" t="n">
        <v>64</v>
      </c>
      <c r="C54" s="19" t="inlineStr">
        <is>
          <t>Chaos Cards</t>
        </is>
      </c>
      <c r="E54" s="19" t="n">
        <v>150</v>
      </c>
      <c r="F54" s="19">
        <f>FALSE()</f>
        <v/>
      </c>
      <c r="I54" s="19">
        <f>_xlfn.xlookup(tbl_Sourcing[[#This Row],[Product Id]], tbl_Product[Product Id], tbl_Product[Name])</f>
        <v/>
      </c>
    </row>
    <row r="55" ht="15" customHeight="1" s="20">
      <c r="A55" s="19" t="n">
        <v>49</v>
      </c>
      <c r="B55" s="19" t="n">
        <v>65</v>
      </c>
      <c r="C55" s="19" t="inlineStr">
        <is>
          <t>Chaos Cards</t>
        </is>
      </c>
      <c r="E55" s="19" t="n">
        <v>120</v>
      </c>
      <c r="F55" s="19">
        <f>FALSE()</f>
        <v/>
      </c>
      <c r="I55" s="19">
        <f>_xlfn.xlookup(tbl_Sourcing[[#This Row],[Product Id]], tbl_Product[Product Id], tbl_Product[Name])</f>
        <v/>
      </c>
    </row>
    <row r="56" ht="15" customHeight="1" s="20">
      <c r="A56" s="19" t="n">
        <v>51</v>
      </c>
      <c r="B56" s="19" t="n">
        <v>66</v>
      </c>
      <c r="C56" s="19" t="inlineStr">
        <is>
          <t>Chaos Cards</t>
        </is>
      </c>
      <c r="E56" s="19" t="n">
        <v>175</v>
      </c>
      <c r="F56" s="19">
        <f>FALSE()</f>
        <v/>
      </c>
      <c r="I56" s="19">
        <f>_xlfn.xlookup(tbl_Sourcing[[#This Row],[Product Id]], tbl_Product[Product Id], tbl_Product[Name])</f>
        <v/>
      </c>
    </row>
    <row r="57" ht="15" customHeight="1" s="20">
      <c r="A57" s="19" t="n">
        <v>53</v>
      </c>
      <c r="B57" s="19" t="n">
        <v>67</v>
      </c>
      <c r="C57" s="19" t="inlineStr">
        <is>
          <t>Chaos Cards</t>
        </is>
      </c>
      <c r="E57" s="19" t="n">
        <v>115</v>
      </c>
      <c r="F57" s="19">
        <f>FALSE()</f>
        <v/>
      </c>
      <c r="I57" s="19">
        <f>_xlfn.xlookup(tbl_Sourcing[[#This Row],[Product Id]], tbl_Product[Product Id], tbl_Product[Name])</f>
        <v/>
      </c>
    </row>
    <row r="58" ht="15" customHeight="1" s="20">
      <c r="A58" s="19" t="n">
        <v>55</v>
      </c>
      <c r="B58" s="19" t="n">
        <v>68</v>
      </c>
      <c r="C58" s="19" t="inlineStr">
        <is>
          <t>Chaos Cards</t>
        </is>
      </c>
      <c r="E58" s="19" t="n">
        <v>180</v>
      </c>
      <c r="F58" s="19">
        <f>FALSE()</f>
        <v/>
      </c>
      <c r="I58" s="19">
        <f>_xlfn.xlookup(tbl_Sourcing[[#This Row],[Product Id]], tbl_Product[Product Id], tbl_Product[Name])</f>
        <v/>
      </c>
    </row>
    <row r="59" ht="15" customHeight="1" s="20">
      <c r="A59" s="19" t="n">
        <v>58</v>
      </c>
      <c r="B59" s="19" t="n">
        <v>69</v>
      </c>
      <c r="C59" s="19" t="inlineStr">
        <is>
          <t>Chaos Cards</t>
        </is>
      </c>
      <c r="E59" s="19" t="n">
        <v>117</v>
      </c>
      <c r="F59" s="19">
        <f>FALSE()</f>
        <v/>
      </c>
      <c r="I59" s="19">
        <f>_xlfn.xlookup(tbl_Sourcing[[#This Row],[Product Id]], tbl_Product[Product Id], tbl_Product[Name])</f>
        <v/>
      </c>
    </row>
    <row r="60" ht="15" customHeight="1" s="20">
      <c r="A60" s="19" t="n">
        <v>60</v>
      </c>
      <c r="B60" s="19" t="n">
        <v>70</v>
      </c>
      <c r="C60" s="19" t="inlineStr">
        <is>
          <t>Chaos Cards</t>
        </is>
      </c>
      <c r="E60" s="19" t="n">
        <v>113</v>
      </c>
      <c r="F60" s="19">
        <f>FALSE()</f>
        <v/>
      </c>
      <c r="I60" s="19">
        <f>_xlfn.xlookup(tbl_Sourcing[[#This Row],[Product Id]], tbl_Product[Product Id], tbl_Product[Name])</f>
        <v/>
      </c>
    </row>
    <row r="61" ht="15" customHeight="1" s="20">
      <c r="A61" s="19" t="n">
        <v>64</v>
      </c>
      <c r="B61" s="19" t="n">
        <v>71</v>
      </c>
      <c r="C61" s="19" t="inlineStr">
        <is>
          <t>Chaos Cards</t>
        </is>
      </c>
      <c r="E61" s="19" t="n">
        <v>136</v>
      </c>
      <c r="F61" s="19">
        <f>FALSE()</f>
        <v/>
      </c>
      <c r="I61" s="19">
        <f>_xlfn.xlookup(tbl_Sourcing[[#This Row],[Product Id]], tbl_Product[Product Id], tbl_Product[Name])</f>
        <v/>
      </c>
    </row>
    <row r="62" ht="15" customHeight="1" s="20">
      <c r="A62" s="19" t="n">
        <v>67</v>
      </c>
      <c r="B62" s="19" t="n">
        <v>42</v>
      </c>
      <c r="C62" s="19" t="inlineStr">
        <is>
          <t>Chaos Cards</t>
        </is>
      </c>
      <c r="E62" s="19" t="n">
        <v>107</v>
      </c>
      <c r="F62" s="19">
        <f>FALSE()</f>
        <v/>
      </c>
      <c r="I62" s="19">
        <f>_xlfn.xlookup(tbl_Sourcing[[#This Row],[Product Id]], tbl_Product[Product Id], tbl_Product[Name])</f>
        <v/>
      </c>
    </row>
    <row r="63" ht="15" customHeight="1" s="20">
      <c r="A63" s="19" t="n">
        <v>69</v>
      </c>
      <c r="B63" s="19" t="n">
        <v>73</v>
      </c>
      <c r="C63" s="19" t="inlineStr">
        <is>
          <t>Chaos Cards</t>
        </is>
      </c>
      <c r="E63" s="19" t="n">
        <v>116</v>
      </c>
      <c r="F63" s="19">
        <f>FALSE()</f>
        <v/>
      </c>
      <c r="I63" s="19">
        <f>_xlfn.xlookup(tbl_Sourcing[[#This Row],[Product Id]], tbl_Product[Product Id], tbl_Product[Name])</f>
        <v/>
      </c>
    </row>
    <row r="64" ht="15" customHeight="1" s="20">
      <c r="A64" s="19" t="n">
        <v>71</v>
      </c>
      <c r="B64" s="19" t="n">
        <v>74</v>
      </c>
      <c r="C64" s="19" t="inlineStr">
        <is>
          <t>Chaos Cards</t>
        </is>
      </c>
      <c r="E64" s="19" t="n">
        <v>116</v>
      </c>
      <c r="F64" s="19">
        <f>FALSE()</f>
        <v/>
      </c>
      <c r="I64" s="19">
        <f>_xlfn.xlookup(tbl_Sourcing[[#This Row],[Product Id]], tbl_Product[Product Id], tbl_Product[Name])</f>
        <v/>
      </c>
    </row>
    <row r="65" ht="15" customHeight="1" s="20">
      <c r="A65" s="19" t="n">
        <v>73</v>
      </c>
      <c r="B65" s="19" t="n">
        <v>75</v>
      </c>
      <c r="C65" s="19" t="inlineStr">
        <is>
          <t>Chaos Cards</t>
        </is>
      </c>
      <c r="E65" s="19" t="n">
        <v>95</v>
      </c>
      <c r="F65" s="19">
        <f>FALSE()</f>
        <v/>
      </c>
      <c r="I65" s="19">
        <f>_xlfn.xlookup(tbl_Sourcing[[#This Row],[Product Id]], tbl_Product[Product Id], tbl_Product[Name])</f>
        <v/>
      </c>
    </row>
    <row r="66" ht="15" customHeight="1" s="20">
      <c r="A66" s="19" t="n">
        <v>75</v>
      </c>
      <c r="B66" s="19" t="n">
        <v>76</v>
      </c>
      <c r="C66" s="19" t="inlineStr">
        <is>
          <t>Chaos Cards</t>
        </is>
      </c>
      <c r="E66" s="19" t="n">
        <v>115</v>
      </c>
      <c r="F66" s="19">
        <f>FALSE()</f>
        <v/>
      </c>
      <c r="I66" s="19">
        <f>_xlfn.xlookup(tbl_Sourcing[[#This Row],[Product Id]], tbl_Product[Product Id], tbl_Product[Name])</f>
        <v/>
      </c>
    </row>
    <row r="67" ht="15" customHeight="1" s="20">
      <c r="A67" s="19" t="n">
        <v>77</v>
      </c>
      <c r="B67" s="19" t="n">
        <v>77</v>
      </c>
      <c r="C67" s="19" t="inlineStr">
        <is>
          <t>Chaos Cards</t>
        </is>
      </c>
      <c r="E67" s="19" t="n">
        <v>77</v>
      </c>
      <c r="F67" s="19">
        <f>FALSE()</f>
        <v/>
      </c>
      <c r="I67" s="19">
        <f>_xlfn.xlookup(tbl_Sourcing[[#This Row],[Product Id]], tbl_Product[Product Id], tbl_Product[Name])</f>
        <v/>
      </c>
    </row>
    <row r="68" ht="15" customHeight="1" s="20">
      <c r="A68" s="19" t="n">
        <v>79</v>
      </c>
      <c r="B68" s="19" t="n">
        <v>78</v>
      </c>
      <c r="C68" s="19" t="inlineStr">
        <is>
          <t>Chaos Cards</t>
        </is>
      </c>
      <c r="E68" s="19" t="n">
        <v>98</v>
      </c>
      <c r="F68" s="19">
        <f>TRUE()</f>
        <v/>
      </c>
      <c r="I68" s="19">
        <f>_xlfn.xlookup(tbl_Sourcing[[#This Row],[Product Id]], tbl_Product[Product Id], tbl_Product[Name])</f>
        <v/>
      </c>
    </row>
    <row r="69" ht="15" customHeight="1" s="20">
      <c r="A69" s="19" t="n">
        <v>82</v>
      </c>
      <c r="B69" s="19" t="n">
        <v>79</v>
      </c>
      <c r="C69" s="19" t="inlineStr">
        <is>
          <t>Chaos Cards</t>
        </is>
      </c>
      <c r="E69" s="19" t="n">
        <v>133</v>
      </c>
      <c r="F69" s="19">
        <f>FALSE()</f>
        <v/>
      </c>
      <c r="I69" s="19">
        <f>_xlfn.xlookup(tbl_Sourcing[[#This Row],[Product Id]], tbl_Product[Product Id], tbl_Product[Name])</f>
        <v/>
      </c>
    </row>
    <row r="70" ht="15" customHeight="1" s="20">
      <c r="A70" s="19" t="n">
        <v>84</v>
      </c>
      <c r="B70" s="19" t="n">
        <v>80</v>
      </c>
      <c r="C70" s="19" t="inlineStr">
        <is>
          <t>Chaos Cards</t>
        </is>
      </c>
      <c r="E70" s="19" t="n">
        <v>115</v>
      </c>
      <c r="F70" s="19">
        <f>FALSE()</f>
        <v/>
      </c>
      <c r="I70" s="19">
        <f>_xlfn.xlookup(tbl_Sourcing[[#This Row],[Product Id]], tbl_Product[Product Id], tbl_Product[Name])</f>
        <v/>
      </c>
    </row>
    <row r="71" ht="15" customHeight="1" s="20">
      <c r="A71" s="19" t="n">
        <v>7</v>
      </c>
      <c r="B71" s="19" t="n">
        <v>48</v>
      </c>
      <c r="C71" s="19" t="inlineStr">
        <is>
          <t>Magic Madhouse</t>
        </is>
      </c>
      <c r="E71" s="19" t="n">
        <v>165</v>
      </c>
      <c r="F71" s="19">
        <f>FALSE()</f>
        <v/>
      </c>
      <c r="I71" s="19">
        <f>_xlfn.xlookup(tbl_Sourcing[[#This Row],[Product Id]], tbl_Product[Product Id], tbl_Product[Name])</f>
        <v/>
      </c>
    </row>
    <row r="72" ht="15" customHeight="1" s="20">
      <c r="A72" s="19" t="n">
        <v>46</v>
      </c>
      <c r="B72" s="19" t="n">
        <v>64</v>
      </c>
      <c r="C72" s="19" t="inlineStr">
        <is>
          <t>Magic Madhouse</t>
        </is>
      </c>
      <c r="E72" s="19" t="n">
        <v>100</v>
      </c>
      <c r="F72" s="19">
        <f>FALSE()</f>
        <v/>
      </c>
      <c r="I72" s="19">
        <f>_xlfn.xlookup(tbl_Sourcing[[#This Row],[Product Id]], tbl_Product[Product Id], tbl_Product[Name])</f>
        <v/>
      </c>
    </row>
    <row r="73" ht="15" customHeight="1" s="20">
      <c r="A73" s="19" t="n">
        <v>61</v>
      </c>
      <c r="B73" s="19" t="n">
        <v>70</v>
      </c>
      <c r="C73" s="19" t="inlineStr">
        <is>
          <t>Magic Madhouse</t>
        </is>
      </c>
      <c r="E73" s="19" t="n">
        <v>100</v>
      </c>
      <c r="F73" s="19">
        <f>FALSE()</f>
        <v/>
      </c>
      <c r="I73" s="19">
        <f>_xlfn.xlookup(tbl_Sourcing[[#This Row],[Product Id]], tbl_Product[Product Id], tbl_Product[Name])</f>
        <v/>
      </c>
    </row>
    <row r="74" ht="15" customHeight="1" s="20">
      <c r="A74" s="19" t="n">
        <v>11</v>
      </c>
      <c r="B74" s="19" t="n">
        <v>49</v>
      </c>
      <c r="C74" s="19" t="inlineStr">
        <is>
          <t>Muddle It</t>
        </is>
      </c>
      <c r="E74" s="19" t="n">
        <v>97</v>
      </c>
      <c r="F74" s="19">
        <f>TRUE()</f>
        <v/>
      </c>
      <c r="I74" s="19">
        <f>_xlfn.xlookup(tbl_Sourcing[[#This Row],[Product Id]], tbl_Product[Product Id], tbl_Product[Name])</f>
        <v/>
      </c>
    </row>
    <row r="75" ht="15" customHeight="1" s="20">
      <c r="A75" s="19" t="n">
        <v>38</v>
      </c>
      <c r="B75" s="19" t="n">
        <v>61</v>
      </c>
      <c r="C75" s="19" t="inlineStr">
        <is>
          <t>Muddle It</t>
        </is>
      </c>
      <c r="E75" s="19" t="n">
        <v>135.2</v>
      </c>
      <c r="F75" s="19">
        <f>TRUE()</f>
        <v/>
      </c>
      <c r="I75" s="19">
        <f>_xlfn.xlookup(tbl_Sourcing[[#This Row],[Product Id]], tbl_Product[Product Id], tbl_Product[Name])</f>
        <v/>
      </c>
    </row>
    <row r="76" ht="15" customHeight="1" s="20">
      <c r="A76" s="19" t="n">
        <v>8</v>
      </c>
      <c r="B76" s="19" t="n">
        <v>48</v>
      </c>
      <c r="C76" s="19" t="inlineStr">
        <is>
          <t>Plus Marketing</t>
        </is>
      </c>
      <c r="E76" s="19" t="n">
        <v>180</v>
      </c>
      <c r="F76" s="19">
        <f>FALSE()</f>
        <v/>
      </c>
      <c r="I76" s="19">
        <f>_xlfn.xlookup(tbl_Sourcing[[#This Row],[Product Id]], tbl_Product[Product Id], tbl_Product[Name])</f>
        <v/>
      </c>
    </row>
    <row r="77" ht="15" customHeight="1" s="20">
      <c r="A77" s="19" t="n">
        <v>28</v>
      </c>
      <c r="B77" s="19" t="n">
        <v>57</v>
      </c>
      <c r="C77" s="19" t="inlineStr">
        <is>
          <t>Plus Marketing</t>
        </is>
      </c>
      <c r="E77" s="19" t="n">
        <v>141</v>
      </c>
      <c r="F77" s="19">
        <f>FALSE()</f>
        <v/>
      </c>
      <c r="I77" s="19">
        <f>_xlfn.xlookup(tbl_Sourcing[[#This Row],[Product Id]], tbl_Product[Product Id], tbl_Product[Name])</f>
        <v/>
      </c>
    </row>
    <row r="78" ht="15" customHeight="1" s="20">
      <c r="A78" s="19" t="n">
        <v>35</v>
      </c>
      <c r="B78" s="19" t="n">
        <v>60</v>
      </c>
      <c r="C78" s="19" t="inlineStr">
        <is>
          <t>Plus Marketing</t>
        </is>
      </c>
      <c r="E78" s="19" t="n">
        <v>250</v>
      </c>
      <c r="F78" s="19">
        <f>TRUE()</f>
        <v/>
      </c>
      <c r="I78" s="19">
        <f>_xlfn.xlookup(tbl_Sourcing[[#This Row],[Product Id]], tbl_Product[Product Id], tbl_Product[Name])</f>
        <v/>
      </c>
    </row>
    <row r="79" ht="15" customHeight="1" s="20">
      <c r="A79" s="19" t="n">
        <v>39</v>
      </c>
      <c r="B79" s="19" t="n">
        <v>61</v>
      </c>
      <c r="C79" s="19" t="inlineStr">
        <is>
          <t>Plus Marketing</t>
        </is>
      </c>
      <c r="E79" s="19" t="n">
        <v>119</v>
      </c>
      <c r="F79" s="19">
        <f>FALSE()</f>
        <v/>
      </c>
      <c r="I79" s="19">
        <f>_xlfn.xlookup(tbl_Sourcing[[#This Row],[Product Id]], tbl_Product[Product Id], tbl_Product[Name])</f>
        <v/>
      </c>
    </row>
    <row r="80" ht="15" customHeight="1" s="20">
      <c r="A80" s="19" t="n">
        <v>43</v>
      </c>
      <c r="B80" s="19" t="n">
        <v>63</v>
      </c>
      <c r="C80" s="19" t="inlineStr">
        <is>
          <t>Plus Marketing</t>
        </is>
      </c>
      <c r="E80" s="19" t="n">
        <v>113</v>
      </c>
      <c r="F80" s="19">
        <f>FALSE()</f>
        <v/>
      </c>
      <c r="I80" s="19">
        <f>_xlfn.xlookup(tbl_Sourcing[[#This Row],[Product Id]], tbl_Product[Product Id], tbl_Product[Name])</f>
        <v/>
      </c>
    </row>
    <row r="81" ht="15" customHeight="1" s="20">
      <c r="A81" s="19" t="n">
        <v>47</v>
      </c>
      <c r="B81" s="19" t="n">
        <v>64</v>
      </c>
      <c r="C81" s="19" t="inlineStr">
        <is>
          <t>Plus Marketing</t>
        </is>
      </c>
      <c r="E81" s="19" t="n">
        <v>135</v>
      </c>
      <c r="F81" s="19">
        <f>FALSE()</f>
        <v/>
      </c>
      <c r="I81" s="19">
        <f>_xlfn.xlookup(tbl_Sourcing[[#This Row],[Product Id]], tbl_Product[Product Id], tbl_Product[Name])</f>
        <v/>
      </c>
    </row>
    <row r="82" ht="15" customHeight="1" s="20">
      <c r="A82" s="19" t="n">
        <v>56</v>
      </c>
      <c r="B82" s="19" t="n">
        <v>68</v>
      </c>
      <c r="C82" s="19" t="inlineStr">
        <is>
          <t>Plus Marketing</t>
        </is>
      </c>
      <c r="E82" s="19" t="n">
        <v>170</v>
      </c>
      <c r="F82" s="19">
        <f>FALSE()</f>
        <v/>
      </c>
      <c r="I82" s="19">
        <f>_xlfn.xlookup(tbl_Sourcing[[#This Row],[Product Id]], tbl_Product[Product Id], tbl_Product[Name])</f>
        <v/>
      </c>
    </row>
    <row r="83" ht="15" customHeight="1" s="20">
      <c r="A83" s="19" t="n">
        <v>62</v>
      </c>
      <c r="B83" s="19" t="n">
        <v>70</v>
      </c>
      <c r="C83" s="19" t="inlineStr">
        <is>
          <t>Plus Marketing</t>
        </is>
      </c>
      <c r="E83" s="19" t="n">
        <v>107</v>
      </c>
      <c r="F83" s="19">
        <f>FALSE()</f>
        <v/>
      </c>
      <c r="I83" s="19">
        <f>_xlfn.xlookup(tbl_Sourcing[[#This Row],[Product Id]], tbl_Product[Product Id], tbl_Product[Name])</f>
        <v/>
      </c>
    </row>
    <row r="84" ht="15" customHeight="1" s="20">
      <c r="A84" s="19" t="n">
        <v>65</v>
      </c>
      <c r="B84" s="19" t="n">
        <v>71</v>
      </c>
      <c r="C84" s="19" t="inlineStr">
        <is>
          <t>Plus Marketing</t>
        </is>
      </c>
      <c r="E84" s="19" t="n">
        <v>132</v>
      </c>
      <c r="F84" s="19">
        <f>FALSE()</f>
        <v/>
      </c>
      <c r="I84" s="19">
        <f>_xlfn.xlookup(tbl_Sourcing[[#This Row],[Product Id]], tbl_Product[Product Id], tbl_Product[Name])</f>
        <v/>
      </c>
    </row>
    <row r="85" ht="15" customHeight="1" s="20">
      <c r="A85" s="19" t="n">
        <v>80</v>
      </c>
      <c r="B85" s="19" t="n">
        <v>78</v>
      </c>
      <c r="C85" s="19" t="inlineStr">
        <is>
          <t>Plus Marketing</t>
        </is>
      </c>
      <c r="E85" s="19" t="n">
        <v>207</v>
      </c>
      <c r="F85" s="19">
        <f>FALSE()</f>
        <v/>
      </c>
      <c r="I85" s="19">
        <f>_xlfn.xlookup(tbl_Sourcing[[#This Row],[Product Id]], tbl_Product[Product Id], tbl_Product[Name])</f>
        <v/>
      </c>
    </row>
  </sheetData>
  <hyperlinks>
    <hyperlink xmlns:r="http://schemas.openxmlformats.org/officeDocument/2006/relationships" ref="D2" display="https://www.cardmarket.com/en/Magic/Products/Booster-Boxes/Modern-Horizons-2-Set-Booster-Box?sellerCountry=13&amp;language=1" r:id="rId1"/>
    <hyperlink xmlns:r="http://schemas.openxmlformats.org/officeDocument/2006/relationships" ref="D3" display="https://www.cardmarket.com/en/Magic/Products/Booster-Boxes/The-Lost-Caverns-of-Ixalan-Set-Booster-Box?sellerCountry=13&amp;language=1" r:id="rId2"/>
    <hyperlink xmlns:r="http://schemas.openxmlformats.org/officeDocument/2006/relationships" ref="D4" display="https://www.cardmarket.com/en/Magic/Products/Booster-Boxes/Innistrad-Remastered-Play-Booster-Box?sellerCountry=13&amp;language=1" r:id="rId3"/>
    <hyperlink xmlns:r="http://schemas.openxmlformats.org/officeDocument/2006/relationships" ref="D5" display="https://www.cardmarket.com/en/Magic/Products/Booster-Boxes/Lorwyn-Eclipsed-Play-Booster-Box?sellerCountry=13&amp;language=1" r:id="rId4"/>
    <hyperlink xmlns:r="http://schemas.openxmlformats.org/officeDocument/2006/relationships" ref="D6" display="https://www.cardmarket.com/en/Magic/Products/Booster-Boxes/Innistrad-Midnight-Hunt-Set-Booster-Box?sellerCountry=13&amp;language=1" r:id="rId5"/>
    <hyperlink xmlns:r="http://schemas.openxmlformats.org/officeDocument/2006/relationships" ref="D7" display="https://www.cardmarket.com/en/Magic/Products/Booster-Boxes/Kaldheim-Set-Booster-Box?sellerCountry=13&amp;language=1" r:id="rId6"/>
    <hyperlink xmlns:r="http://schemas.openxmlformats.org/officeDocument/2006/relationships" ref="D8" display="https://www.cardmarket.com/en/Magic/Products/Booster-Boxes/Commander-Masters-Set-Booster-Box?sellerCountry=13&amp;language=1" r:id="rId7"/>
    <hyperlink xmlns:r="http://schemas.openxmlformats.org/officeDocument/2006/relationships" ref="D9" display="https://www.cardmarket.com/en/Magic/Products/Booster-Boxes/War-of-the-Spark-Booster-Box?sellerCountry=13&amp;language=1" r:id="rId8"/>
    <hyperlink xmlns:r="http://schemas.openxmlformats.org/officeDocument/2006/relationships" ref="D10" display="https://www.cardmarket.com/en/Magic/Products/Booster-Boxes/Strixhaven-School-of-Mages-Set-Booster-Box?sellerCountry=13&amp;language=1" r:id="rId9"/>
    <hyperlink xmlns:r="http://schemas.openxmlformats.org/officeDocument/2006/relationships" ref="D11" display="https://www.cardmarket.com/en/Magic/Products/Booster-Boxes/Throne-of-Eldraine-Booster-Box?sellerCountry=13&amp;language=1" r:id="rId10"/>
    <hyperlink xmlns:r="http://schemas.openxmlformats.org/officeDocument/2006/relationships" ref="D12" display="https://www.cardmarket.com/en/Magic/Products/Booster-Boxes/Outlaws-of-Thunder-Junction-Play-Booster-Box?sellerCountry=13&amp;language=1" r:id="rId11"/>
    <hyperlink xmlns:r="http://schemas.openxmlformats.org/officeDocument/2006/relationships" ref="D13" display="https://www.cardmarket.com/en/Magic/Products/Booster-Boxes/Magic-The-Gathering-Avatar-The-Last-Airbender-Play-Booster-Box?sellerCountry=13&amp;language=1" r:id="rId12"/>
    <hyperlink xmlns:r="http://schemas.openxmlformats.org/officeDocument/2006/relationships" ref="D14" display="https://www.cardmarket.com/en/Magic/Products/Booster-Boxes/Innistrad-Crimson-Vow-Set-Booster-Box?sellerCountry=13&amp;language=1" r:id="rId13"/>
    <hyperlink xmlns:r="http://schemas.openxmlformats.org/officeDocument/2006/relationships" ref="D15" display="https://www.cardmarket.com/en/Magic/Products/Booster-Boxes/March-of-the-Machine-Set-Booster-Box?sellerCountry=13&amp;language=1" r:id="rId14"/>
    <hyperlink xmlns:r="http://schemas.openxmlformats.org/officeDocument/2006/relationships" ref="D16" display="https://www.cardmarket.com/en/Magic/Products/Booster-Boxes/Modern-Horizons-3-Play-Booster-Box?sellerCountry=13&amp;language=1" r:id="rId15"/>
    <hyperlink xmlns:r="http://schemas.openxmlformats.org/officeDocument/2006/relationships" ref="D17" display="https://www.cardmarket.com/en/Magic/Products/Booster-Boxes/Magic-The-Gathering-Foundations-Play-Booster-Box?sellerCountry=13&amp;language=1" r:id="rId16"/>
    <hyperlink xmlns:r="http://schemas.openxmlformats.org/officeDocument/2006/relationships" ref="D18" display="https://www.cardmarket.com/en/Magic/Products/Booster-Boxes/Universes-Beyond-Assassins-Creed-Beyond-Booster-Display?sellerCountry=13&amp;language=1" r:id="rId17"/>
    <hyperlink xmlns:r="http://schemas.openxmlformats.org/officeDocument/2006/relationships" ref="D19" display="https://www.cardmarket.com/en/Magic/Products/Booster-Boxes/Magic-The-Gathering-Marvels-Spider-Man-Play-Booster-Box?sellerCountry=13&amp;language=1" r:id="rId18"/>
    <hyperlink xmlns:r="http://schemas.openxmlformats.org/officeDocument/2006/relationships" ref="D20" display="https://www.cardmarket.com/en/Magic/Products/Booster-Boxes/Edge-of-Eternities-Play-Booster-Box?sellerCountry=13&amp;language=1" r:id="rId19"/>
    <hyperlink xmlns:r="http://schemas.openxmlformats.org/officeDocument/2006/relationships" ref="D21" display="https://www.cardmarket.com/en/Magic/Products/Booster-Boxes/The-Lord-of-the-Rings-Tales-of-Middle-earth-Set-Booster-Box?sellerCountry=13&amp;language=1" r:id="rId20"/>
    <hyperlink xmlns:r="http://schemas.openxmlformats.org/officeDocument/2006/relationships" ref="D22" display="https://www.cardmarket.com/en/Magic/Products/Booster-Boxes/Phyrexia-All-Will-Be-One-Set-Booster-Box?sellerCountry=13&amp;language=1" r:id="rId21"/>
    <hyperlink xmlns:r="http://schemas.openxmlformats.org/officeDocument/2006/relationships" ref="D23" display="https://www.cardmarket.com/en/Magic/Products/Booster-Boxes/Ravnica-Remastered-Draft-Booster-Box?sellerCountry=13&amp;language=1" r:id="rId22"/>
    <hyperlink xmlns:r="http://schemas.openxmlformats.org/officeDocument/2006/relationships" ref="D24" display="https://www.cardmarket.com/en/Magic/Products/Booster-Boxes/Kamigawa-Neon-Dynasty-Set-Booster-Box?sellerCountry=13&amp;language=1" r:id="rId23"/>
    <hyperlink xmlns:r="http://schemas.openxmlformats.org/officeDocument/2006/relationships" ref="D25" display="https://www.cardmarket.com/en/Magic/Products/Booster-Boxes/Aetherdrift-Play-Booster-Box?sellerCountry=13&amp;language=1" r:id="rId24"/>
    <hyperlink xmlns:r="http://schemas.openxmlformats.org/officeDocument/2006/relationships" ref="D26" display="https://www.cardmarket.com/en/Magic/Products/Booster-Boxes/Duskmourn-House-of-Horror-Play-Booster-Box?sellerCountry=13&amp;language=1" r:id="rId25"/>
    <hyperlink xmlns:r="http://schemas.openxmlformats.org/officeDocument/2006/relationships" ref="D27" display="https://www.cardmarket.com/en/Magic/Products/Booster-Boxes/Tarkir-Dragonstorm-Play-Booster-Box?sellerCountry=13&amp;language=1" r:id="rId26"/>
    <hyperlink xmlns:r="http://schemas.openxmlformats.org/officeDocument/2006/relationships" ref="D28" display="https://www.cardmarket.com/en/Magic/Products/Booster-Boxes/The-Brothers-War-Set-Booster-Box?sellerCountry=13&amp;language=1" r:id="rId27"/>
    <hyperlink xmlns:r="http://schemas.openxmlformats.org/officeDocument/2006/relationships" ref="D29" display="https://www.cardmarket.com/en/Magic/Products/Booster-Boxes/Wilds-of-Eldraine-Set-Booster-Box?sellerCountry=13&amp;language=1" r:id="rId28"/>
    <hyperlink xmlns:r="http://schemas.openxmlformats.org/officeDocument/2006/relationships" ref="D30" display="https://www.cardmarket.com/en/Magic/Products/Booster-Boxes/Streets-of-New-Capenna-Set-Booster-Box?sellerCountry=13&amp;language=1" r:id="rId29"/>
    <hyperlink xmlns:r="http://schemas.openxmlformats.org/officeDocument/2006/relationships" ref="D31" display="https://www.cardmarket.com/en/Magic/Products/Booster-Boxes/Dominaria-United-Set-Booster-Box?sellerCountry=13&amp;language=1" r:id="rId30"/>
    <hyperlink xmlns:r="http://schemas.openxmlformats.org/officeDocument/2006/relationships" ref="D32" display="https://www.cardmarket.com/en/Magic/Products/Booster-Boxes/Oath-of-the-Gatewatch-Booster-Box?sellerCountry=13&amp;language=1" r:id="rId31"/>
    <hyperlink xmlns:r="http://schemas.openxmlformats.org/officeDocument/2006/relationships" ref="D33" display="https://www.cardmarket.com/en/Magic/Products/Booster-Boxes/Magic-The-Gathering-FINAL-FANTASY-Play-Booster-Box?sellerCountry=13&amp;language=1" r:id="rId32"/>
    <hyperlink xmlns:r="http://schemas.openxmlformats.org/officeDocument/2006/relationships" ref="D34" display="https://www.cardmarket.com/en/Magic/Products/Booster-Boxes/Bloomburrow-Play-Booster-Box?sellerCountry=13&amp;language=1" r:id="rId33"/>
    <hyperlink xmlns:r="http://schemas.openxmlformats.org/officeDocument/2006/relationships" ref="D35" display="https://www.cardmarket.com/en/Magic/Products/Booster-Boxes/Murders-at-Karlov-Manor-Play-Booster-Box?sellerCountry=13&amp;language=1" r:id="rId34"/>
  </hyperlinks>
  <printOptions horizontalCentered="0" verticalCentered="0" headings="0" gridLines="0" gridLinesSet="1"/>
  <pageMargins left="0.7" right="0.7" top="0.75" bottom="0.75" header="0.511811023622047" footer="0.511811023622047"/>
  <pageSetup orientation="portrait" paperSize="9" scale="100" fitToHeight="1" fitToWidth="1" pageOrder="downThenOver" blackAndWhite="0" draft="0" horizontalDpi="300" verticalDpi="300" copies="1"/>
  <tableParts count="1">
    <tablePart xmlns:r="http://schemas.openxmlformats.org/officeDocument/2006/relationships" r:id="rId35"/>
  </tableParts>
</worksheet>
</file>

<file path=xl/worksheets/sheet8.xml><?xml version="1.0" encoding="utf-8"?>
<worksheet xmlns="http://schemas.openxmlformats.org/spreadsheetml/2006/main">
  <sheetPr filterMode="0">
    <outlinePr summaryBelow="1" summaryRight="1"/>
    <pageSetUpPr fitToPage="0"/>
  </sheetPr>
  <dimension ref="A1:E1"/>
  <sheetViews>
    <sheetView showFormulas="0" showGridLines="1" showRowColHeaders="1" showZeros="1" rightToLeft="0" tabSelected="0" showOutlineSymbols="1" defaultGridColor="1" view="normal" topLeftCell="A1" colorId="64" zoomScale="100" zoomScaleNormal="100" zoomScalePageLayoutView="100" workbookViewId="0">
      <selection pane="topLeft" activeCell="A1" activeCellId="0" sqref="A1"/>
    </sheetView>
  </sheetViews>
  <sheetFormatPr baseColWidth="8" defaultColWidth="8.54296875" defaultRowHeight="15" zeroHeight="0" outlineLevelRow="0"/>
  <cols>
    <col width="10" customWidth="1" style="19" min="1" max="1"/>
    <col width="13.28" customWidth="1" style="19" min="3" max="3"/>
    <col width="9.279999999999999" customWidth="1" style="19" min="4" max="4"/>
    <col width="22.15" customWidth="1" style="19" min="5" max="5"/>
  </cols>
  <sheetData>
    <row r="1" ht="15" customHeight="1" s="20">
      <c r="A1" s="19" t="inlineStr">
        <is>
          <t>Supplier Id</t>
        </is>
      </c>
      <c r="B1" s="19" t="inlineStr">
        <is>
          <t>Name</t>
        </is>
      </c>
      <c r="C1" s="19" t="inlineStr">
        <is>
          <t>Contact Name</t>
        </is>
      </c>
      <c r="D1" s="19" t="inlineStr">
        <is>
          <t>Locations</t>
        </is>
      </c>
      <c r="E1" s="19" t="inlineStr">
        <is>
          <t>Currency Code Accepted</t>
        </is>
      </c>
    </row>
  </sheetData>
  <printOptions horizontalCentered="0" verticalCentered="0" headings="0" gridLines="0" gridLinesSet="1"/>
  <pageMargins left="0.7" right="0.7" top="0.75" bottom="0.75" header="0.511811023622047" footer="0.511811023622047"/>
  <pageSetup orientation="portrait" paperSize="9" scale="100" fitToHeight="1" fitToWidth="1" pageOrder="downThenOver" blackAndWhite="0" draft="0" horizontalDpi="300" verticalDpi="300" copies="1"/>
</worksheet>
</file>

<file path=xl/worksheets/sheet9.xml><?xml version="1.0" encoding="utf-8"?>
<worksheet xmlns="http://schemas.openxmlformats.org/spreadsheetml/2006/main">
  <sheetPr filterMode="0">
    <outlinePr summaryBelow="1" summaryRight="1"/>
    <pageSetUpPr fitToPage="0"/>
  </sheetPr>
  <dimension ref="A1:B23"/>
  <sheetViews>
    <sheetView showFormulas="0" showGridLines="1" showRowColHeaders="1" showZeros="1" rightToLeft="0" tabSelected="0" showOutlineSymbols="1" defaultGridColor="1" view="normal" topLeftCell="A15" colorId="64" zoomScale="100" zoomScaleNormal="100" zoomScalePageLayoutView="100" workbookViewId="0">
      <selection pane="topLeft" activeCell="C20" activeCellId="0" sqref="C20"/>
    </sheetView>
  </sheetViews>
  <sheetFormatPr baseColWidth="8" defaultColWidth="8.54296875" defaultRowHeight="15" zeroHeight="0" outlineLevelRow="0"/>
  <cols>
    <col width="24.43" customWidth="1" style="19" min="1" max="1"/>
  </cols>
  <sheetData>
    <row r="1" ht="15" customHeight="1" s="20">
      <c r="A1" s="19" t="inlineStr">
        <is>
          <t>Statistics</t>
        </is>
      </c>
    </row>
    <row r="2" ht="15" customHeight="1" s="20">
      <c r="A2" s="19" t="inlineStr">
        <is>
          <t>Order count</t>
        </is>
      </c>
      <c r="B2" s="25">
        <f>COUNTIF('Sales Order'!H:H, TRUE())</f>
        <v/>
      </c>
    </row>
    <row r="3" ht="15" customHeight="1" s="20">
      <c r="A3" s="19" t="inlineStr">
        <is>
          <t>Item count</t>
        </is>
      </c>
      <c r="B3" s="25">
        <f>COUNTIF('Sales Order Item'!H:H, TRUE())</f>
        <v/>
      </c>
    </row>
    <row r="4" ht="15" customHeight="1" s="20">
      <c r="A4" s="19" t="inlineStr">
        <is>
          <t>Mean items per order</t>
        </is>
      </c>
      <c r="B4" s="25">
        <f>B3/B2</f>
        <v/>
      </c>
    </row>
    <row r="5" ht="15" customHeight="1" s="20">
      <c r="B5" s="25" t="n"/>
    </row>
    <row r="6" ht="29.25" customHeight="1" s="20">
      <c r="A6" s="21" t="inlineStr">
        <is>
          <t>Cost of drive to and from post office</t>
        </is>
      </c>
      <c r="B6" s="19" t="n">
        <v>1</v>
      </c>
    </row>
    <row r="7" ht="15" customHeight="1" s="20">
      <c r="A7" s="21" t="inlineStr">
        <is>
          <t>Shipping fee surplus</t>
        </is>
      </c>
      <c r="B7" s="19" t="n">
        <v>0.5</v>
      </c>
    </row>
    <row r="8" ht="15" customHeight="1" s="20">
      <c r="A8" s="19" t="inlineStr">
        <is>
          <t>Cost of packaging</t>
        </is>
      </c>
      <c r="B8" s="19" t="n">
        <v>0.5</v>
      </c>
    </row>
    <row r="9" ht="15" customHeight="1" s="20">
      <c r="A9" s="19" t="inlineStr">
        <is>
          <t>Packing duration</t>
        </is>
      </c>
      <c r="B9" s="29" t="n">
        <v>0.006944444444444444</v>
      </c>
    </row>
    <row r="10" ht="15" customHeight="1" s="20">
      <c r="A10" s="19" t="inlineStr">
        <is>
          <t>My hourly rate</t>
        </is>
      </c>
      <c r="B10" s="19" t="n">
        <v>10</v>
      </c>
    </row>
    <row r="11" ht="15" customHeight="1" s="20">
      <c r="A11" s="19" t="inlineStr">
        <is>
          <t>Shipping salary</t>
        </is>
      </c>
      <c r="B11" s="19">
        <f>B10*HOUR(B9)+B10*MINUTE(B9)/60</f>
        <v/>
      </c>
    </row>
    <row r="12" ht="15" customHeight="1" s="20">
      <c r="B12" s="25" t="n"/>
    </row>
    <row r="13" ht="15" customHeight="1" s="20">
      <c r="A13" s="19" t="inlineStr">
        <is>
          <t>Shipping cost per order</t>
        </is>
      </c>
      <c r="B13" s="25">
        <f>B6+B7+B8+B11</f>
        <v/>
      </c>
    </row>
    <row r="14" ht="15" customHeight="1" s="20">
      <c r="A14" s="19" t="inlineStr">
        <is>
          <t>Shipping cost per item</t>
        </is>
      </c>
      <c r="B14" s="25">
        <f>B13/B4</f>
        <v/>
      </c>
    </row>
    <row r="17" ht="15" customHeight="1" s="20">
      <c r="A17" s="19" t="inlineStr">
        <is>
          <t>Mailbox monthly fee</t>
        </is>
      </c>
      <c r="B17" s="19" t="n">
        <v>50</v>
      </c>
    </row>
    <row r="18" ht="29.25" customHeight="1" s="20">
      <c r="A18" s="21" t="inlineStr">
        <is>
          <t>Cost of drive to and from mailbox</t>
        </is>
      </c>
      <c r="B18" s="19" t="n">
        <v>15</v>
      </c>
    </row>
    <row r="19" ht="15" customHeight="1" s="20">
      <c r="A19" s="21" t="inlineStr">
        <is>
          <t>Toll fee on drive (1 way only)</t>
        </is>
      </c>
      <c r="B19" s="19" t="n">
        <v>3</v>
      </c>
    </row>
    <row r="21" ht="15" customHeight="1" s="20">
      <c r="A21" s="19" t="inlineStr">
        <is>
          <t>Mean packages per month</t>
        </is>
      </c>
      <c r="B21" s="19" t="n">
        <v>10</v>
      </c>
    </row>
    <row r="22" ht="29.25" customHeight="1" s="20">
      <c r="A22" s="21" t="inlineStr">
        <is>
          <t>Mean mailbox visits per month</t>
        </is>
      </c>
      <c r="B22" s="19" t="n">
        <v>2</v>
      </c>
    </row>
    <row r="23" ht="29.25" customHeight="1" s="20">
      <c r="A23" s="21" t="inlineStr">
        <is>
          <t>Package handling cost per item</t>
        </is>
      </c>
      <c r="B23" s="19">
        <f>(B17+(B18+B19)*B22)/B21</f>
        <v/>
      </c>
    </row>
  </sheetData>
  <printOptions horizontalCentered="0" verticalCentered="0" headings="0" gridLines="0" gridLinesSet="1"/>
  <pageMargins left="0.7" right="0.7" top="0.75" bottom="0.75" header="0.511811023622047" footer="0.511811023622047"/>
  <pageSetup orientation="portrait" paperSize="9" scale="100" fitToHeight="1" fitToWidth="1" pageOrder="downThenOver" blackAndWhite="0" draft="0" horizontalDpi="300" verticalDpi="300" copies="1"/>
</worksheet>
</file>

<file path=xl/worksheets/sheet10.xml><?xml version="1.0" encoding="utf-8"?>
<worksheet xmlns="http://schemas.openxmlformats.org/spreadsheetml/2006/main">
  <sheetPr filterMode="0">
    <outlinePr summaryBelow="1" summaryRight="1"/>
    <pageSetUpPr fitToPage="0"/>
  </sheetPr>
  <dimension ref="A1:U8"/>
  <sheetViews>
    <sheetView showFormulas="0" showGridLines="1" showRowColHeaders="1" showZeros="1" rightToLeft="0" tabSelected="0" showOutlineSymbols="1" defaultGridColor="1" view="normal" topLeftCell="M1" colorId="64" zoomScale="100" zoomScaleNormal="100" zoomScalePageLayoutView="100" workbookViewId="0">
      <selection pane="topLeft" activeCell="U5" activeCellId="0" sqref="U5"/>
    </sheetView>
  </sheetViews>
  <sheetFormatPr baseColWidth="8" defaultColWidth="8.54296875" defaultRowHeight="15" zeroHeight="0" outlineLevelRow="0"/>
  <cols>
    <col width="8.57" customWidth="1" style="25" min="6" max="10"/>
  </cols>
  <sheetData>
    <row r="1" ht="15" customHeight="1" s="20">
      <c r="A1" s="19" t="inlineStr">
        <is>
          <t>Play/Set Booster Box Buy Price</t>
        </is>
      </c>
      <c r="F1" s="25" t="inlineStr">
        <is>
          <t>Play/Set Booster From Box Sell Price</t>
        </is>
      </c>
      <c r="K1" s="19" t="inlineStr">
        <is>
          <t>Play Booster Sell Price CardMarket</t>
        </is>
      </c>
    </row>
    <row r="2" ht="15" customHeight="1" s="20">
      <c r="A2" s="19" t="inlineStr">
        <is>
          <t>CardMarket</t>
        </is>
      </c>
      <c r="B2" s="19" t="inlineStr">
        <is>
          <t>Chaos Cards</t>
        </is>
      </c>
      <c r="C2" s="19" t="inlineStr">
        <is>
          <t>Magic Madhouse</t>
        </is>
      </c>
      <c r="D2" s="19" t="inlineStr">
        <is>
          <t>MuddleIt</t>
        </is>
      </c>
      <c r="E2" s="19" t="inlineStr">
        <is>
          <t>PlusMarketing</t>
        </is>
      </c>
      <c r="F2" s="25" t="inlineStr">
        <is>
          <t>CardMarket</t>
        </is>
      </c>
      <c r="G2" s="25" t="inlineStr">
        <is>
          <t>Chaos Cards</t>
        </is>
      </c>
      <c r="H2" s="25" t="inlineStr">
        <is>
          <t>Magic Madhouse</t>
        </is>
      </c>
      <c r="I2" s="25" t="inlineStr">
        <is>
          <t>MuddleIt</t>
        </is>
      </c>
      <c r="J2" s="25" t="inlineStr">
        <is>
          <t>PlusMarketing</t>
        </is>
      </c>
      <c r="K2" s="19" t="inlineStr">
        <is>
          <t>CardMarket</t>
        </is>
      </c>
      <c r="L2" s="19" t="inlineStr">
        <is>
          <t>FB Marketplace</t>
        </is>
      </c>
      <c r="M2" s="19" t="inlineStr">
        <is>
          <t>CardMarket Profit</t>
        </is>
      </c>
      <c r="N2" s="19" t="inlineStr">
        <is>
          <t>Name</t>
        </is>
      </c>
    </row>
    <row r="3" ht="15" customHeight="1" s="20">
      <c r="A3" s="19" t="n">
        <v>183</v>
      </c>
      <c r="C3" s="19" t="n">
        <v>180</v>
      </c>
      <c r="D3" s="19" t="n">
        <v>85</v>
      </c>
      <c r="E3" s="19" t="n">
        <v>200</v>
      </c>
      <c r="F3" s="25">
        <f>(A3+96/10)/36</f>
        <v/>
      </c>
      <c r="G3" s="25">
        <f>(B3+96/10)/36</f>
        <v/>
      </c>
      <c r="H3" s="25">
        <f>(C3+96/10)/36</f>
        <v/>
      </c>
      <c r="I3" s="25">
        <f>(D3+96/10)/36</f>
        <v/>
      </c>
      <c r="J3" s="25">
        <f>(E3+96/10)/36</f>
        <v/>
      </c>
      <c r="K3" s="19" t="n">
        <v>6.99</v>
      </c>
      <c r="L3" s="19" t="n">
        <v>7</v>
      </c>
      <c r="M3" s="25">
        <f>K3-F3-1.5</f>
        <v/>
      </c>
      <c r="N3" s="19" t="inlineStr">
        <is>
          <t>Mega Evolutions 2: Phantasmal Flames Booster Box</t>
        </is>
      </c>
      <c r="S3" s="19">
        <f>170/36</f>
        <v/>
      </c>
      <c r="T3" s="19">
        <f>500/3/36</f>
        <v/>
      </c>
      <c r="U3" s="19">
        <f>332/4/18</f>
        <v/>
      </c>
    </row>
    <row r="4" ht="15" customHeight="1" s="20">
      <c r="A4" s="19" t="n">
        <v>183</v>
      </c>
      <c r="C4" s="19" t="n">
        <v>212</v>
      </c>
      <c r="E4" s="19" t="n">
        <v>262</v>
      </c>
      <c r="F4" s="25">
        <f>(A4+96/10)/36</f>
        <v/>
      </c>
      <c r="G4" s="25">
        <f>(B4+96/10)/36</f>
        <v/>
      </c>
      <c r="H4" s="25">
        <f>(C4+96/10)/36</f>
        <v/>
      </c>
      <c r="I4" s="25">
        <f>(D4+96/10)/36</f>
        <v/>
      </c>
      <c r="J4" s="25">
        <f>(E4+96/10)/36</f>
        <v/>
      </c>
      <c r="K4" s="19" t="n">
        <v>5.3</v>
      </c>
      <c r="L4" s="19" t="n">
        <v>6</v>
      </c>
      <c r="M4" s="19">
        <f>K4-F4-1.5</f>
        <v/>
      </c>
      <c r="N4" s="19" t="inlineStr">
        <is>
          <t>Mega Evolutions Booster Box</t>
        </is>
      </c>
      <c r="S4" s="19">
        <f>K3-1.5-S3</f>
        <v/>
      </c>
      <c r="T4" s="19">
        <f>K3-1.5-T3</f>
        <v/>
      </c>
      <c r="U4" s="19">
        <f>K3-1.5-U3</f>
        <v/>
      </c>
    </row>
    <row r="5" ht="15" customHeight="1" s="20">
      <c r="A5" s="19" t="n">
        <v>183</v>
      </c>
      <c r="F5" s="25">
        <f>(A5+96/10)/36</f>
        <v/>
      </c>
      <c r="K5" s="19" t="n">
        <v>3.99</v>
      </c>
      <c r="L5" s="19" t="n">
        <v>6</v>
      </c>
      <c r="M5" s="19">
        <f>K5-F5-1.5</f>
        <v/>
      </c>
      <c r="N5" s="19" t="inlineStr">
        <is>
          <t>Paradox Rift Booster Box</t>
        </is>
      </c>
    </row>
    <row r="6" ht="15" customHeight="1" s="20">
      <c r="A6" s="19" t="n">
        <v>285</v>
      </c>
      <c r="F6" s="25">
        <f>(A6+96/10)/36</f>
        <v/>
      </c>
      <c r="K6" s="19" t="n">
        <v>7</v>
      </c>
      <c r="L6" s="19" t="n">
        <v>6</v>
      </c>
      <c r="M6" s="19">
        <f>K6-F6-1.5</f>
        <v/>
      </c>
      <c r="N6" s="19" t="inlineStr">
        <is>
          <t>Paldea Evolved Booster Box</t>
        </is>
      </c>
    </row>
    <row r="7" ht="15" customHeight="1" s="20">
      <c r="A7" s="19" t="n">
        <v>178</v>
      </c>
      <c r="F7" s="25">
        <f>(A7+96/10)/36</f>
        <v/>
      </c>
      <c r="K7" s="19" t="n">
        <v>4.7</v>
      </c>
      <c r="L7" s="19" t="n">
        <v>6</v>
      </c>
      <c r="M7" s="19">
        <f>K7-F7-1.5</f>
        <v/>
      </c>
      <c r="N7" s="19" t="inlineStr">
        <is>
          <t xml:space="preserve">Scarlet &amp; Violet Booster Box </t>
        </is>
      </c>
    </row>
    <row r="8" ht="15" customHeight="1" s="20">
      <c r="A8" s="19" t="n">
        <v>248</v>
      </c>
      <c r="F8" s="25">
        <f>(A8+96/10)/36</f>
        <v/>
      </c>
      <c r="K8" s="19" t="n">
        <v>5.75</v>
      </c>
      <c r="L8" s="19" t="n">
        <v>6</v>
      </c>
      <c r="M8" s="19">
        <f>K8-F8-1.5</f>
        <v/>
      </c>
      <c r="N8" s="19" t="inlineStr">
        <is>
          <t>Obsidian Flames Booster Box</t>
        </is>
      </c>
    </row>
  </sheetData>
  <printOptions horizontalCentered="0" verticalCentered="0" headings="0" gridLines="0" gridLinesSet="1"/>
  <pageMargins left="0.7" right="0.7" top="0.75" bottom="0.75" header="0.511811023622047" footer="0.511811023622047"/>
  <pageSetup orientation="portrait" paperSize="9" scale="100" fitToHeight="1" fitToWidth="1" pageOrder="downThenOver" blackAndWhite="0" draft="0" horizontalDpi="300" verticalDpi="300" copies="1"/>
</worksheet>
</file>

<file path=xl/worksheets/sheet11.xml><?xml version="1.0" encoding="utf-8"?>
<worksheet xmlns="http://schemas.openxmlformats.org/spreadsheetml/2006/main">
  <sheetPr filterMode="0">
    <outlinePr summaryBelow="1" summaryRight="1"/>
    <pageSetUpPr fitToPage="0"/>
  </sheetPr>
  <dimension ref="A1:I24"/>
  <sheetViews>
    <sheetView showFormulas="0" showGridLines="1" showRowColHeaders="1" showZeros="1" rightToLeft="0" tabSelected="0" showOutlineSymbols="1" defaultGridColor="1" view="normal" topLeftCell="A1" colorId="64" zoomScale="100" zoomScaleNormal="100" zoomScalePageLayoutView="100" workbookViewId="0">
      <selection pane="topLeft" activeCell="G34" activeCellId="0" sqref="G34"/>
    </sheetView>
  </sheetViews>
  <sheetFormatPr baseColWidth="8" defaultColWidth="8.54296875" defaultRowHeight="15" zeroHeight="0" outlineLevelRow="0"/>
  <cols>
    <col width="11.14" customWidth="1" style="19" min="1" max="1"/>
    <col width="36.57" customWidth="1" style="19" min="3" max="3"/>
    <col width="10.85" customWidth="1" style="19" min="4" max="4"/>
    <col width="11.71" customWidth="1" style="19" min="5" max="5"/>
    <col width="8.699999999999999" customWidth="1" style="19" min="6" max="6"/>
    <col width="12.57" customWidth="1" style="19" min="8" max="8"/>
    <col width="36.57" customWidth="1" style="19" min="9" max="9"/>
  </cols>
  <sheetData>
    <row r="1" ht="15" customHeight="1" s="20">
      <c r="A1" s="19" t="inlineStr">
        <is>
          <t>Date</t>
        </is>
      </c>
      <c r="B1" s="19" t="inlineStr">
        <is>
          <t>From</t>
        </is>
      </c>
      <c r="C1" s="19" t="inlineStr">
        <is>
          <t>Name</t>
        </is>
      </c>
      <c r="D1" s="19" t="inlineStr">
        <is>
          <t>Quantity</t>
        </is>
      </c>
      <c r="E1" s="19" t="inlineStr">
        <is>
          <t>Unit Cost</t>
        </is>
      </c>
      <c r="F1" s="19" t="inlineStr">
        <is>
          <t>Notes</t>
        </is>
      </c>
      <c r="G1" s="19" t="inlineStr">
        <is>
          <t>SKU</t>
        </is>
      </c>
      <c r="H1" s="19" t="inlineStr">
        <is>
          <t>Received?</t>
        </is>
      </c>
      <c r="I1" s="19" t="inlineStr">
        <is>
          <t>Purpose</t>
        </is>
      </c>
    </row>
    <row r="2" ht="15" customHeight="1" s="20">
      <c r="A2" s="28" t="n">
        <v>45934</v>
      </c>
      <c r="B2" s="19" t="inlineStr">
        <is>
          <t>Chaos Cards</t>
        </is>
      </c>
      <c r="C2" s="19" t="inlineStr">
        <is>
          <t>Chaos Cards - singles</t>
        </is>
      </c>
      <c r="F2" s="19" t="n">
        <v>41.45</v>
      </c>
      <c r="I2" s="19" t="inlineStr">
        <is>
          <t>Deck building content</t>
        </is>
      </c>
    </row>
    <row r="3" ht="15" customHeight="1" s="20">
      <c r="A3" s="28" t="n">
        <v>45934</v>
      </c>
      <c r="B3" s="19" t="inlineStr">
        <is>
          <t>Unicorn Cards</t>
        </is>
      </c>
      <c r="C3" s="19" t="inlineStr">
        <is>
          <t>Unicorn Cards - singles</t>
        </is>
      </c>
      <c r="F3" s="19" t="n">
        <v>47.7</v>
      </c>
      <c r="I3" s="19" t="inlineStr">
        <is>
          <t>Deck building content</t>
        </is>
      </c>
    </row>
    <row r="4" ht="15" customHeight="1" s="20">
      <c r="A4" s="28" t="n">
        <v>45934</v>
      </c>
      <c r="B4" s="19" t="inlineStr">
        <is>
          <t>Big Orbit Cards</t>
        </is>
      </c>
      <c r="C4" s="19" t="inlineStr">
        <is>
          <t>Big Orbit Cards - singles</t>
        </is>
      </c>
      <c r="F4" s="19" t="inlineStr">
        <is>
          <t>53.19 - 1.8</t>
        </is>
      </c>
      <c r="I4" s="19" t="inlineStr">
        <is>
          <t>Deck building content</t>
        </is>
      </c>
    </row>
    <row r="5" ht="15" customHeight="1" s="20">
      <c r="A5" s="28" t="n">
        <v>45942</v>
      </c>
      <c r="B5" s="19" t="inlineStr">
        <is>
          <t>Modular Worlds</t>
        </is>
      </c>
      <c r="C5" s="19" t="inlineStr">
        <is>
          <t>Dragon Shield Sealable Transparent Inner Sleeves</t>
        </is>
      </c>
      <c r="D5" s="19" t="n">
        <v>3</v>
      </c>
      <c r="E5" s="19" t="n">
        <v>5.99</v>
      </c>
      <c r="F5" s="19" t="n">
        <v>17.97</v>
      </c>
      <c r="I5" s="19" t="inlineStr">
        <is>
          <t>Inventory Management</t>
        </is>
      </c>
    </row>
    <row r="6" ht="15" customHeight="1" s="20">
      <c r="A6" s="28" t="n">
        <v>45943</v>
      </c>
      <c r="B6" s="19" t="inlineStr">
        <is>
          <t>Modular Worlds</t>
        </is>
      </c>
      <c r="C6" s="19" t="inlineStr">
        <is>
          <t>Dragon Shield Sealable Transparent Inner Sleeves</t>
        </is>
      </c>
      <c r="D6" s="19" t="n">
        <v>4</v>
      </c>
      <c r="E6" s="19" t="n">
        <v>5.99</v>
      </c>
      <c r="F6" s="19" t="n">
        <v>23.96</v>
      </c>
      <c r="I6" s="19" t="inlineStr">
        <is>
          <t>Inventory Management</t>
        </is>
      </c>
    </row>
    <row r="7" ht="15" customHeight="1" s="20">
      <c r="A7" s="28" t="n">
        <v>45946</v>
      </c>
      <c r="B7" s="19" t="inlineStr">
        <is>
          <t>Comic Con (MCM?)</t>
        </is>
      </c>
      <c r="C7" s="19" t="inlineStr">
        <is>
          <t>Comic Con ticket</t>
        </is>
      </c>
      <c r="D7" s="24" t="n">
        <v>2</v>
      </c>
      <c r="E7" s="19" t="n">
        <v>13.76</v>
      </c>
      <c r="F7" s="19" t="inlineStr">
        <is>
          <t>13.76 each</t>
        </is>
      </c>
      <c r="I7" s="19" t="inlineStr">
        <is>
          <t>Deck building content</t>
        </is>
      </c>
    </row>
    <row r="8" ht="15" customHeight="1" s="20">
      <c r="A8" s="28" t="n">
        <v>45948</v>
      </c>
      <c r="B8" s="19" t="inlineStr">
        <is>
          <t>Modular Worlds</t>
        </is>
      </c>
      <c r="C8" s="19" t="inlineStr">
        <is>
          <t>Cdr precons fin £75 and tdm £48.99</t>
        </is>
      </c>
      <c r="F8" s="19" t="n">
        <v>123.99</v>
      </c>
      <c r="I8" s="19" t="inlineStr">
        <is>
          <t>Deck building content</t>
        </is>
      </c>
    </row>
    <row r="9" ht="15" customHeight="1" s="20">
      <c r="A9" s="28" t="n">
        <v>45951</v>
      </c>
      <c r="B9" s="19" t="inlineStr">
        <is>
          <t>Modular worlds</t>
        </is>
      </c>
      <c r="C9" s="19" t="inlineStr">
        <is>
          <t>???</t>
        </is>
      </c>
      <c r="F9" s="19" t="n">
        <v>36.34</v>
      </c>
      <c r="I9" s="19" t="inlineStr">
        <is>
          <t>Deck building content</t>
        </is>
      </c>
    </row>
    <row r="10" ht="15" customHeight="1" s="20">
      <c r="A10" s="28" t="n">
        <v>45962</v>
      </c>
      <c r="B10" s="19" t="inlineStr">
        <is>
          <t>Retroblast Coffee</t>
        </is>
      </c>
      <c r="C10" s="19" t="inlineStr">
        <is>
          <t>Singles</t>
        </is>
      </c>
      <c r="F10" s="19" t="n">
        <v>15.4</v>
      </c>
      <c r="I10" s="19" t="inlineStr">
        <is>
          <t>Deck building content</t>
        </is>
      </c>
    </row>
    <row r="11" ht="15" customHeight="1" s="20">
      <c r="A11" s="28" t="n">
        <v>45962</v>
      </c>
      <c r="B11" s="19" t="inlineStr">
        <is>
          <t>Modular Worlds</t>
        </is>
      </c>
      <c r="C11" s="19" t="inlineStr">
        <is>
          <t xml:space="preserve">Cdr precon the lost caverns of ixalan blood rites £80, booster packs x2 war of the spark £8.45, x2 innistrad remastered £6.99 </t>
        </is>
      </c>
      <c r="F11" s="19" t="n">
        <v>109.88</v>
      </c>
      <c r="I11" s="19" t="inlineStr">
        <is>
          <t>Deck building content</t>
        </is>
      </c>
    </row>
    <row r="12" ht="15" customHeight="1" s="20">
      <c r="A12" s="28" t="n">
        <v>45963</v>
      </c>
      <c r="B12" s="19" t="inlineStr">
        <is>
          <t>Retroblast Coffee</t>
        </is>
      </c>
      <c r="C12" s="19" t="inlineStr">
        <is>
          <t>Singles</t>
        </is>
      </c>
      <c r="F12" s="19" t="n">
        <v>3.4</v>
      </c>
      <c r="I12" s="19" t="inlineStr">
        <is>
          <t>Deck building content</t>
        </is>
      </c>
    </row>
    <row r="13" ht="15" customHeight="1" s="20">
      <c r="A13" s="28" t="n">
        <v>45969</v>
      </c>
      <c r="B13" s="19" t="inlineStr">
        <is>
          <t>Geek Retreat</t>
        </is>
      </c>
      <c r="C13" s="19" t="inlineStr">
        <is>
          <t>Singles</t>
        </is>
      </c>
      <c r="F13" s="19" t="n">
        <v>6.9</v>
      </c>
      <c r="I13" s="19" t="inlineStr">
        <is>
          <t>Deck building content</t>
        </is>
      </c>
    </row>
    <row r="14" ht="15" customHeight="1" s="20">
      <c r="A14" s="28" t="n">
        <v>45969</v>
      </c>
      <c r="B14" s="19" t="inlineStr">
        <is>
          <t>Geek Retreat</t>
        </is>
      </c>
      <c r="C14" s="19" t="inlineStr">
        <is>
          <t>Singles</t>
        </is>
      </c>
      <c r="F14" s="19" t="n">
        <v>9</v>
      </c>
      <c r="I14" s="19" t="inlineStr">
        <is>
          <t>Deck building content</t>
        </is>
      </c>
    </row>
    <row r="15" ht="15" customHeight="1" s="20">
      <c r="A15" s="28" t="n">
        <v>45969</v>
      </c>
      <c r="B15" s="19" t="inlineStr">
        <is>
          <t>Geek Retreat</t>
        </is>
      </c>
      <c r="C15" s="19" t="inlineStr">
        <is>
          <t>Singles</t>
        </is>
      </c>
      <c r="F15" s="19" t="n">
        <v>30.2</v>
      </c>
      <c r="I15" s="19" t="inlineStr">
        <is>
          <t>Deck building content</t>
        </is>
      </c>
    </row>
    <row r="16" ht="15" customHeight="1" s="20">
      <c r="A16" s="28" t="n">
        <v>45969</v>
      </c>
      <c r="B16" s="19" t="inlineStr">
        <is>
          <t>Chaos Cards</t>
        </is>
      </c>
      <c r="F16" s="19" t="n">
        <v>42.91</v>
      </c>
      <c r="I16" s="19" t="inlineStr">
        <is>
          <t>Deck building content</t>
        </is>
      </c>
    </row>
    <row r="17" ht="15" customHeight="1" s="20">
      <c r="A17" s="28" t="n">
        <v>45969</v>
      </c>
      <c r="B17" s="19" t="inlineStr">
        <is>
          <t>Magic Madhouse</t>
        </is>
      </c>
      <c r="F17" s="19" t="n">
        <v>66.09</v>
      </c>
      <c r="I17" s="19" t="inlineStr">
        <is>
          <t>Deck building content</t>
        </is>
      </c>
    </row>
    <row r="18" ht="15" customHeight="1" s="20">
      <c r="A18" s="28" t="n">
        <v>45972</v>
      </c>
      <c r="B18" s="19" t="inlineStr">
        <is>
          <t>The Scrum</t>
        </is>
      </c>
      <c r="C18" s="19" t="inlineStr">
        <is>
          <t>The Scrum - sleeves, pkm booster packs</t>
        </is>
      </c>
      <c r="F18" s="19" t="n">
        <v>72.52</v>
      </c>
      <c r="I18" s="19" t="inlineStr">
        <is>
          <t>Inventory management and boosters bought by egg</t>
        </is>
      </c>
    </row>
    <row r="19" ht="15" customHeight="1" s="20">
      <c r="A19" s="28" t="n">
        <v>45982</v>
      </c>
      <c r="B19" s="19" t="inlineStr">
        <is>
          <t>Chaos Cards</t>
        </is>
      </c>
      <c r="F19" s="19" t="n">
        <v>245.31</v>
      </c>
    </row>
    <row r="20" ht="15" customHeight="1" s="20">
      <c r="A20" s="28" t="n">
        <v>45982</v>
      </c>
      <c r="B20" s="19" t="inlineStr">
        <is>
          <t>Magic Madhouse</t>
        </is>
      </c>
      <c r="C20" s="19" t="inlineStr">
        <is>
          <t>Sold: 1, Used: 2</t>
        </is>
      </c>
      <c r="F20" s="19" t="n">
        <v>366.53</v>
      </c>
    </row>
    <row r="21" ht="15" customHeight="1" s="20">
      <c r="A21" s="28" t="n">
        <v>45982</v>
      </c>
      <c r="B21" s="19" t="inlineStr">
        <is>
          <t>Big Orbit Cards</t>
        </is>
      </c>
      <c r="C21" s="19" t="inlineStr">
        <is>
          <t>Singles</t>
        </is>
      </c>
      <c r="F21" s="19" t="n">
        <v>30</v>
      </c>
    </row>
    <row r="22" ht="15" customHeight="1" s="20">
      <c r="A22" s="28" t="n">
        <v>45984</v>
      </c>
      <c r="B22" s="19" t="inlineStr">
        <is>
          <t>The Scrum</t>
        </is>
      </c>
      <c r="C22" s="19" t="inlineStr">
        <is>
          <t>PKM booster packs</t>
        </is>
      </c>
      <c r="F22" s="19" t="n">
        <v>42.9</v>
      </c>
    </row>
    <row r="23" ht="121.5" customHeight="1" s="20">
      <c r="A23" s="28" t="n">
        <v>45984</v>
      </c>
      <c r="B23" s="19" t="inlineStr">
        <is>
          <t>Hokey Poke Games</t>
        </is>
      </c>
      <c r="C23" s="21" t="inlineStr">
        <is>
          <t>MTG AND PKM booster packs - 4x MTG Foundations Booster Pack £4.50, 4x MTG The Lost Caverns of Ixalan Booster Pack £5.95, 1x PKM Scarlet &amp; Violet Paradox Rift Booster Pack £5.50, 1x PKM Scarlet &amp; Violet Temporal Forces Booster Pack £5.50, 1x PKM Scarlet &amp; Violet Paldea Evolved Booster Pack £8, 1x PKM Mega Evolution Phatasmal Flames Premium Checklane £6.99</t>
        </is>
      </c>
      <c r="F23" s="19" t="n">
        <v>67.79000000000001</v>
      </c>
      <c r="I23" s="21" t="inlineStr">
        <is>
          <t>Deck building content (MTG) + Sales inventory (PKM)</t>
        </is>
      </c>
    </row>
    <row r="24" ht="15" customHeight="1" s="20">
      <c r="A24" s="28" t="n">
        <v>45989</v>
      </c>
      <c r="B24" s="19" t="inlineStr">
        <is>
          <t>The Scrum</t>
        </is>
      </c>
      <c r="C24" s="19" t="inlineStr">
        <is>
          <t>PKM booster packs</t>
        </is>
      </c>
      <c r="F24" s="19" t="n">
        <v>21.45</v>
      </c>
    </row>
  </sheetData>
  <printOptions horizontalCentered="0" verticalCentered="0" headings="0" gridLines="0" gridLinesSet="1"/>
  <pageMargins left="0.7" right="0.7" top="0.75" bottom="0.75" header="0.511811023622047" footer="0.511811023622047"/>
  <pageSetup orientation="portrait" paperSize="9" scale="100" fitToHeight="1" fitToWidth="1" pageOrder="downThenOver" blackAndWhite="0" draft="0" horizontalDpi="300" verticalDpi="300" copies="1"/>
  <tableParts count="1">
    <tablePart xmlns:r="http://schemas.openxmlformats.org/officeDocument/2006/relationships" r:id="rId1"/>
  </tableParts>
</worksheet>
</file>

<file path=xl/worksheets/sheet12.xml><?xml version="1.0" encoding="utf-8"?>
<worksheet xmlns="http://schemas.openxmlformats.org/spreadsheetml/2006/main">
  <sheetPr filterMode="0">
    <outlinePr summaryBelow="1" summaryRight="1"/>
    <pageSetUpPr fitToPage="0"/>
  </sheetPr>
  <dimension ref="A1:L2990"/>
  <sheetViews>
    <sheetView showFormulas="0" showGridLines="1" showRowColHeaders="1" showZeros="1" rightToLeft="0" tabSelected="0" showOutlineSymbols="1" defaultGridColor="1" view="normal" topLeftCell="A57" colorId="64" zoomScale="100" zoomScaleNormal="100" zoomScalePageLayoutView="100" workbookViewId="0">
      <selection pane="topLeft" activeCell="F64" activeCellId="0" sqref="F64"/>
    </sheetView>
  </sheetViews>
  <sheetFormatPr baseColWidth="8" defaultColWidth="8.54296875" defaultRowHeight="15" zeroHeight="0" outlineLevelRow="0"/>
  <cols>
    <col width="9.85" customWidth="1" style="19" min="1" max="1"/>
    <col width="10.85" customWidth="1" style="19" min="3" max="3"/>
    <col width="36.57" customWidth="1" style="19" min="6" max="6"/>
    <col width="32.14" customWidth="1" style="19" min="8" max="8"/>
    <col width="10.85" customWidth="1" style="19" min="11" max="11"/>
  </cols>
  <sheetData>
    <row r="1" ht="15" customHeight="1" s="20">
      <c r="A1" s="19" t="inlineStr">
        <is>
          <t>Set Name</t>
        </is>
      </c>
      <c r="B1" s="19" t="inlineStr">
        <is>
          <t>Card Count</t>
        </is>
      </c>
      <c r="C1" s="19" t="inlineStr">
        <is>
          <t>Released On</t>
        </is>
      </c>
      <c r="D1" s="19" t="inlineStr">
        <is>
          <t>Type Name</t>
        </is>
      </c>
      <c r="E1" s="19" t="inlineStr">
        <is>
          <t>Language Codes</t>
        </is>
      </c>
      <c r="F1" s="19" t="inlineStr">
        <is>
          <t>Row number</t>
        </is>
      </c>
      <c r="I1" s="30" t="inlineStr">
        <is>
          <t>Name</t>
        </is>
      </c>
      <c r="J1" s="30" t="inlineStr">
        <is>
          <t>Cards</t>
        </is>
      </c>
      <c r="K1" s="30" t="inlineStr">
        <is>
          <t>Date</t>
        </is>
      </c>
      <c r="L1" s="30" t="inlineStr">
        <is>
          <t>Languages</t>
        </is>
      </c>
    </row>
    <row r="2" ht="59.25" customHeight="1" s="20">
      <c r="A2" s="21">
        <f t="array" ref="A2:A2">INDIRECT(_xlfn.CONCAT("$I", $F2))</f>
        <v/>
      </c>
      <c r="B2" s="21">
        <f t="array" ref="B2:B2">INDIRECT(_xlfn.CONCAT("$J", $F2))</f>
        <v/>
      </c>
      <c r="C2" s="21">
        <f t="array" ref="C2:C2">INDIRECT(_xlfn.CONCAT("$K", $F2))</f>
        <v/>
      </c>
      <c r="D2" s="21" t="n"/>
      <c r="E2" s="21">
        <f t="array" ref="E2:E2">INDIRECT(_xlfn.CONCAT("$L", $F2))</f>
        <v/>
      </c>
      <c r="F2" s="19" t="n">
        <v>2</v>
      </c>
      <c r="I2" s="19" t="inlineStr">
        <is>
          <t>Marvel Super Heroes MSH</t>
        </is>
      </c>
      <c r="J2" s="19" t="n">
        <v>20</v>
      </c>
      <c r="K2" s="19" t="n">
        <v>46199</v>
      </c>
      <c r="L2" s="19" t="inlineStr">
        <is>
          <t>en es fr de it pt ja ko ru 汉语 漢語</t>
        </is>
      </c>
    </row>
    <row r="3" ht="68.25" customHeight="1" s="20">
      <c r="A3" s="21">
        <f t="array" ref="A3:A3">INDIRECT(_xlfn.CONCAT("$I", $F3))</f>
        <v/>
      </c>
      <c r="B3" s="21">
        <f t="array" ref="B3:B3">INDIRECT(_xlfn.CONCAT("$J", $F3))</f>
        <v/>
      </c>
      <c r="C3" s="21">
        <f t="array" ref="C3:C3">INDIRECT(_xlfn.CONCAT("$K", $F3))</f>
        <v/>
      </c>
      <c r="D3" s="21" t="n"/>
      <c r="E3" s="21">
        <f t="array" ref="E3:E3">INDIRECT(_xlfn.CONCAT("$L", $F3))</f>
        <v/>
      </c>
      <c r="F3" s="21">
        <f t="array" ref="F3:F3">IF(NOT(OR(ISERROR(INDIRECT(_xlfn.CONCAT("$I", $F2 + 1))), ISBLANK(INDIRECT(_xlfn.CONCAT("$I", $F2 + 1))))), $F2 + 1, IF(NOT(ISBLANK(INDIRECT(_xlfn.CONCAT("$I", $F2 + 2)))), $F2 + 2, ""))</f>
        <v/>
      </c>
      <c r="I3" s="19" t="inlineStr">
        <is>
          <t>Marvel Super Heroes Commander MSC</t>
        </is>
      </c>
      <c r="J3" s="19" t="n">
        <v>4</v>
      </c>
      <c r="K3" s="19" t="n">
        <v>46199</v>
      </c>
      <c r="L3" s="19" t="inlineStr">
        <is>
          <t>en es fr de it pt ja ko ru 汉语 漢語</t>
        </is>
      </c>
    </row>
    <row r="4" ht="59.25" customHeight="1" s="20">
      <c r="A4" s="21">
        <f t="array" ref="A4:A4">INDIRECT(_xlfn.CONCAT("$I", $F4))</f>
        <v/>
      </c>
      <c r="B4" s="21">
        <f t="array" ref="B4:B4">INDIRECT(_xlfn.CONCAT("$J", $F4))</f>
        <v/>
      </c>
      <c r="C4" s="21">
        <f t="array" ref="C4:C4">INDIRECT(_xlfn.CONCAT("$K", $F4))</f>
        <v/>
      </c>
      <c r="D4" s="21" t="n"/>
      <c r="E4" s="21">
        <f t="array" ref="E4:E4">INDIRECT(_xlfn.CONCAT("$L", $F4))</f>
        <v/>
      </c>
      <c r="F4" s="21">
        <f t="array" ref="F4:F4">IF(NOT(OR(ISERROR(INDIRECT(_xlfn.CONCAT("$I", $F3 + 1))), ISBLANK(INDIRECT(_xlfn.CONCAT("$I", $F3 + 1))))), $F3 + 1, IF(NOT(ISBLANK(INDIRECT(_xlfn.CONCAT("$I", $F3 + 2)))), $F3 + 2, ""))</f>
        <v/>
      </c>
      <c r="I4" s="19" t="inlineStr">
        <is>
          <t>Teenage Mutant Ninja Turtles TMT</t>
        </is>
      </c>
      <c r="J4" s="19" t="n">
        <v>20</v>
      </c>
      <c r="K4" s="19" t="n">
        <v>46087</v>
      </c>
      <c r="L4" s="19" t="inlineStr">
        <is>
          <t>en es fr de it pt ja ko ru 汉语 漢語</t>
        </is>
      </c>
    </row>
    <row r="5" ht="94.5" customHeight="1" s="20">
      <c r="A5" s="21">
        <f t="array" ref="A5:A5">INDIRECT(_xlfn.CONCAT("$I", $F5))</f>
        <v/>
      </c>
      <c r="B5" s="21">
        <f t="array" ref="B5:B5">INDIRECT(_xlfn.CONCAT("$J", $F5))</f>
        <v/>
      </c>
      <c r="C5" s="21">
        <f t="array" ref="C5:C5">INDIRECT(_xlfn.CONCAT("$K", $F5))</f>
        <v/>
      </c>
      <c r="D5" s="21" t="n"/>
      <c r="E5" s="21">
        <f t="array" ref="E5:E5">INDIRECT(_xlfn.CONCAT("$L", $F5))</f>
        <v/>
      </c>
      <c r="F5" s="21">
        <f t="array" ref="F5:F5">IF(NOT(OR(ISERROR(INDIRECT(_xlfn.CONCAT("$I", $F4 + 1))), ISBLANK(INDIRECT(_xlfn.CONCAT("$I", $F4 + 1))))), $F4 + 1, IF(NOT(ISBLANK(INDIRECT(_xlfn.CONCAT("$I", $F4 + 2)))), $F4 + 2, ""))</f>
        <v/>
      </c>
      <c r="I5" s="19" t="inlineStr">
        <is>
          <t>Teenage Mutant Ninja Turtles Source Material PZA</t>
        </is>
      </c>
      <c r="J5" s="19" t="n">
        <v>1</v>
      </c>
      <c r="K5" s="19" t="n">
        <v>46087</v>
      </c>
      <c r="L5" s="19" t="inlineStr">
        <is>
          <t>en es fr de it pt ja ko ru 汉语 漢語</t>
        </is>
      </c>
    </row>
    <row r="6" ht="81" customHeight="1" s="20">
      <c r="A6" s="21">
        <f t="array" ref="A6:A6">INDIRECT(_xlfn.CONCAT("$I", $F6))</f>
        <v/>
      </c>
      <c r="B6" s="21">
        <f t="array" ref="B6:B6">INDIRECT(_xlfn.CONCAT("$J", $F6))</f>
        <v/>
      </c>
      <c r="C6" s="21">
        <f t="array" ref="C6:C6">INDIRECT(_xlfn.CONCAT("$K", $F6))</f>
        <v/>
      </c>
      <c r="D6" s="21" t="n"/>
      <c r="E6" s="21">
        <f t="array" ref="E6:E6">INDIRECT(_xlfn.CONCAT("$L", $F6))</f>
        <v/>
      </c>
      <c r="F6" s="21">
        <f t="array" ref="F6:F6">IF(NOT(OR(ISERROR(INDIRECT(_xlfn.CONCAT("$I", $F5 + 1))), ISBLANK(INDIRECT(_xlfn.CONCAT("$I", $F5 + 1))))), $F5 + 1, IF(NOT(ISBLANK(INDIRECT(_xlfn.CONCAT("$I", $F5 + 2)))), $F5 + 2, ""))</f>
        <v/>
      </c>
      <c r="I6" s="19" t="inlineStr">
        <is>
          <t>Teenage Mutant Ninja Turtles Tokens TTMT</t>
        </is>
      </c>
      <c r="J6" s="19" t="n">
        <v>1</v>
      </c>
      <c r="K6" s="19" t="n">
        <v>46087</v>
      </c>
      <c r="L6" s="19" t="inlineStr">
        <is>
          <t>en es fr de it pt ja ko ru 汉语 漢語</t>
        </is>
      </c>
    </row>
    <row r="7" ht="81" customHeight="1" s="20">
      <c r="A7" s="21">
        <f t="array" ref="A7:A7">INDIRECT(_xlfn.CONCAT("$I", $F7))</f>
        <v/>
      </c>
      <c r="B7" s="21">
        <f t="array" ref="B7:B7">INDIRECT(_xlfn.CONCAT("$J", $F7))</f>
        <v/>
      </c>
      <c r="C7" s="21">
        <f t="array" ref="C7:C7">INDIRECT(_xlfn.CONCAT("$K", $F7))</f>
        <v/>
      </c>
      <c r="D7" s="21" t="n"/>
      <c r="E7" s="21">
        <f t="array" ref="E7:E7">INDIRECT(_xlfn.CONCAT("$L", $F7))</f>
        <v/>
      </c>
      <c r="F7" s="21">
        <f t="array" ref="F7:F7">IF(NOT(OR(ISERROR(INDIRECT(_xlfn.CONCAT("$I", $F6 + 1))), ISBLANK(INDIRECT(_xlfn.CONCAT("$I", $F6 + 1))))), $F6 + 1, IF(NOT(ISBLANK(INDIRECT(_xlfn.CONCAT("$I", $F6 + 2)))), $F6 + 2, ""))</f>
        <v/>
      </c>
      <c r="I7" s="19" t="inlineStr">
        <is>
          <t>Teenage Mutant Ninja Turtles Eternal TMC</t>
        </is>
      </c>
      <c r="J7" s="19" t="n">
        <v>12</v>
      </c>
      <c r="K7" s="19" t="n">
        <v>46087</v>
      </c>
      <c r="L7" s="19" t="inlineStr">
        <is>
          <t>en es fr de it pt ja ko ru 汉语 漢語</t>
        </is>
      </c>
    </row>
    <row r="8" ht="94.5" customHeight="1" s="20">
      <c r="A8" s="21">
        <f t="array" ref="A8:A8">INDIRECT(_xlfn.CONCAT("$I", $F8))</f>
        <v/>
      </c>
      <c r="B8" s="21">
        <f t="array" ref="B8:B8">INDIRECT(_xlfn.CONCAT("$J", $F8))</f>
        <v/>
      </c>
      <c r="C8" s="21">
        <f t="array" ref="C8:C8">INDIRECT(_xlfn.CONCAT("$K", $F8))</f>
        <v/>
      </c>
      <c r="D8" s="21" t="n"/>
      <c r="E8" s="21">
        <f t="array" ref="E8:E8">INDIRECT(_xlfn.CONCAT("$L", $F8))</f>
        <v/>
      </c>
      <c r="F8" s="21">
        <f t="array" ref="F8:F8">IF(NOT(OR(ISERROR(INDIRECT(_xlfn.CONCAT("$I", $F7 + 1))), ISBLANK(INDIRECT(_xlfn.CONCAT("$I", $F7 + 1))))), $F7 + 1, IF(NOT(ISBLANK(INDIRECT(_xlfn.CONCAT("$I", $F7 + 2)))), $F7 + 2, ""))</f>
        <v/>
      </c>
      <c r="I8" s="19" t="inlineStr">
        <is>
          <t>Teenage Mutant Ninja Turtles Eternal Tokens TTMC</t>
        </is>
      </c>
      <c r="J8" s="19" t="n">
        <v>4</v>
      </c>
      <c r="K8" s="19" t="n">
        <v>46087</v>
      </c>
      <c r="L8" s="19" t="inlineStr">
        <is>
          <t>en es fr de it pt ja ko ru 汉语 漢語</t>
        </is>
      </c>
    </row>
    <row r="9" ht="59.25" customHeight="1" s="20">
      <c r="A9" s="21">
        <f t="array" ref="A9:A9">INDIRECT(_xlfn.CONCAT("$I", $F9))</f>
        <v/>
      </c>
      <c r="B9" s="21">
        <f t="array" ref="B9:B9">INDIRECT(_xlfn.CONCAT("$J", $F9))</f>
        <v/>
      </c>
      <c r="C9" s="21">
        <f t="array" ref="C9:C9">INDIRECT(_xlfn.CONCAT("$K", $F9))</f>
        <v/>
      </c>
      <c r="D9" s="21" t="n"/>
      <c r="E9" s="21">
        <f t="array" ref="E9:E9">INDIRECT(_xlfn.CONCAT("$L", $F9))</f>
        <v/>
      </c>
      <c r="F9" s="21">
        <f t="array" ref="F9:F9">IF(NOT(OR(ISERROR(INDIRECT(_xlfn.CONCAT("$I", $F8 + 1))), ISBLANK(INDIRECT(_xlfn.CONCAT("$I", $F8 + 1))))), $F8 + 1, IF(NOT(ISBLANK(INDIRECT(_xlfn.CONCAT("$I", $F8 + 2)))), $F8 + 2, ""))</f>
        <v/>
      </c>
      <c r="I9" s="19" t="inlineStr">
        <is>
          <t>Lorwyn Eclipsed ECL</t>
        </is>
      </c>
      <c r="J9" s="19" t="n">
        <v>33</v>
      </c>
      <c r="K9" s="19" t="n">
        <v>46045</v>
      </c>
      <c r="L9" s="19" t="inlineStr">
        <is>
          <t>en es fr de it pt ja ko ru 汉语 漢語</t>
        </is>
      </c>
    </row>
    <row r="10" ht="59.25" customHeight="1" s="20">
      <c r="A10" s="21">
        <f t="array" ref="A10:A10">INDIRECT(_xlfn.CONCAT("$I", $F10))</f>
        <v/>
      </c>
      <c r="B10" s="21">
        <f t="array" ref="B10:B10">INDIRECT(_xlfn.CONCAT("$J", $F10))</f>
        <v/>
      </c>
      <c r="C10" s="21">
        <f t="array" ref="C10:C10">INDIRECT(_xlfn.CONCAT("$K", $F10))</f>
        <v/>
      </c>
      <c r="D10" s="21" t="n"/>
      <c r="E10" s="21">
        <f t="array" ref="E10:E10">INDIRECT(_xlfn.CONCAT("$L", $F10))</f>
        <v/>
      </c>
      <c r="F10" s="21">
        <f t="array" ref="F10:F10">IF(NOT(OR(ISERROR(INDIRECT(_xlfn.CONCAT("$I", $F9 + 1))), ISBLANK(INDIRECT(_xlfn.CONCAT("$I", $F9 + 1))))), $F9 + 1, IF(NOT(ISBLANK(INDIRECT(_xlfn.CONCAT("$I", $F9 + 2)))), $F9 + 2, ""))</f>
        <v/>
      </c>
      <c r="I10" s="19" t="inlineStr">
        <is>
          <t>MagicFest 2026 PF26</t>
        </is>
      </c>
      <c r="J10" s="19" t="n">
        <v>1</v>
      </c>
      <c r="K10" s="19" t="n">
        <v>46023</v>
      </c>
      <c r="L10" s="19" t="inlineStr">
        <is>
          <t>en es fr de it pt ja ko ru 汉语 漢語</t>
        </is>
      </c>
    </row>
    <row r="11" ht="59.25" customHeight="1" s="20">
      <c r="A11" s="21">
        <f t="array" ref="A11:A11">INDIRECT(_xlfn.CONCAT("$I", $F11))</f>
        <v/>
      </c>
      <c r="B11" s="21">
        <f t="array" ref="B11:B11">INDIRECT(_xlfn.CONCAT("$J", $F11))</f>
        <v/>
      </c>
      <c r="C11" s="21">
        <f t="array" ref="C11:C11">INDIRECT(_xlfn.CONCAT("$K", $F11))</f>
        <v/>
      </c>
      <c r="D11" s="21" t="n"/>
      <c r="E11" s="21">
        <f t="array" ref="E11:E11">INDIRECT(_xlfn.CONCAT("$L", $F11))</f>
        <v/>
      </c>
      <c r="F11" s="21">
        <f t="array" ref="F11:F11">IF(NOT(OR(ISERROR(INDIRECT(_xlfn.CONCAT("$I", $F10 + 1))), ISBLANK(INDIRECT(_xlfn.CONCAT("$I", $F10 + 1))))), $F10 + 1, IF(NOT(ISBLANK(INDIRECT(_xlfn.CONCAT("$I", $F10 + 2)))), $F10 + 2, ""))</f>
        <v/>
      </c>
      <c r="I11" s="19" t="inlineStr">
        <is>
          <t>Avatar: The Last Airbender TLA</t>
        </is>
      </c>
      <c r="J11" s="19" t="n">
        <v>394</v>
      </c>
      <c r="K11" s="19" t="n">
        <v>45982</v>
      </c>
      <c r="L11" s="19" t="inlineStr">
        <is>
          <t>en es fr de it pt ja ko ru 汉语 漢語</t>
        </is>
      </c>
    </row>
    <row r="12" ht="68.25" customHeight="1" s="20">
      <c r="A12" s="21">
        <f t="array" ref="A12:A12">INDIRECT(_xlfn.CONCAT("$I", $F12))</f>
        <v/>
      </c>
      <c r="B12" s="21">
        <f t="array" ref="B12:B12">INDIRECT(_xlfn.CONCAT("$J", $F12))</f>
        <v/>
      </c>
      <c r="C12" s="21">
        <f t="array" ref="C12:C12">INDIRECT(_xlfn.CONCAT("$K", $F12))</f>
        <v/>
      </c>
      <c r="D12" s="21" t="n"/>
      <c r="E12" s="21">
        <f t="array" ref="E12:E12">INDIRECT(_xlfn.CONCAT("$L", $F12))</f>
        <v/>
      </c>
      <c r="F12" s="21">
        <f t="array" ref="F12:F12">IF(NOT(OR(ISERROR(INDIRECT(_xlfn.CONCAT("$I", $F11 + 1))), ISBLANK(INDIRECT(_xlfn.CONCAT("$I", $F11 + 1))))), $F11 + 1, IF(NOT(ISBLANK(INDIRECT(_xlfn.CONCAT("$I", $F11 + 2)))), $F11 + 2, ""))</f>
        <v/>
      </c>
      <c r="I12" s="19" t="inlineStr">
        <is>
          <t>Avatar: The Last Airbender Tokens TTLA</t>
        </is>
      </c>
      <c r="J12" s="19" t="n">
        <v>22</v>
      </c>
      <c r="K12" s="19" t="n">
        <v>45982</v>
      </c>
      <c r="L12" s="19" t="inlineStr">
        <is>
          <t>en es fr de it pt ja ko ru 汉语 漢語</t>
        </is>
      </c>
    </row>
    <row r="13" ht="81" customHeight="1" s="20">
      <c r="A13" s="21">
        <f t="array" ref="A13:A13">INDIRECT(_xlfn.CONCAT("$I", $F13))</f>
        <v/>
      </c>
      <c r="B13" s="21">
        <f t="array" ref="B13:B13">INDIRECT(_xlfn.CONCAT("$J", $F13))</f>
        <v/>
      </c>
      <c r="C13" s="21">
        <f t="array" ref="C13:C13">INDIRECT(_xlfn.CONCAT("$K", $F13))</f>
        <v/>
      </c>
      <c r="D13" s="21" t="n"/>
      <c r="E13" s="21">
        <f t="array" ref="E13:E13">INDIRECT(_xlfn.CONCAT("$L", $F13))</f>
        <v/>
      </c>
      <c r="F13" s="21">
        <f t="array" ref="F13:F13">IF(NOT(OR(ISERROR(INDIRECT(_xlfn.CONCAT("$I", $F12 + 1))), ISBLANK(INDIRECT(_xlfn.CONCAT("$I", $F12 + 1))))), $F12 + 1, IF(NOT(ISBLANK(INDIRECT(_xlfn.CONCAT("$I", $F12 + 2)))), $F12 + 2, ""))</f>
        <v/>
      </c>
      <c r="I13" s="19" t="inlineStr">
        <is>
          <t>Avatar: The Last Airbender Beginner Box Front Cards FTLA</t>
        </is>
      </c>
      <c r="J13" s="19" t="n">
        <v>10</v>
      </c>
      <c r="K13" s="19" t="n">
        <v>45982</v>
      </c>
      <c r="L13" s="19" t="inlineStr">
        <is>
          <t>en es fr de it pt ja ko ru 汉语 漢語</t>
        </is>
      </c>
    </row>
    <row r="14" ht="81" customHeight="1" s="20">
      <c r="A14" s="21">
        <f t="array" ref="A14:A14">INDIRECT(_xlfn.CONCAT("$I", $F14))</f>
        <v/>
      </c>
      <c r="B14" s="21">
        <f t="array" ref="B14:B14">INDIRECT(_xlfn.CONCAT("$J", $F14))</f>
        <v/>
      </c>
      <c r="C14" s="21">
        <f t="array" ref="C14:C14">INDIRECT(_xlfn.CONCAT("$K", $F14))</f>
        <v/>
      </c>
      <c r="D14" s="21" t="n"/>
      <c r="E14" s="21">
        <f t="array" ref="E14:E14">INDIRECT(_xlfn.CONCAT("$L", $F14))</f>
        <v/>
      </c>
      <c r="F14" s="21">
        <f t="array" ref="F14:F14">IF(NOT(OR(ISERROR(INDIRECT(_xlfn.CONCAT("$I", $F13 + 1))), ISBLANK(INDIRECT(_xlfn.CONCAT("$I", $F13 + 1))))), $F13 + 1, IF(NOT(ISBLANK(INDIRECT(_xlfn.CONCAT("$I", $F13 + 2)))), $F13 + 2, ""))</f>
        <v/>
      </c>
      <c r="I14" s="19" t="inlineStr">
        <is>
          <t>Avatar: The Last Airbender Jumpstart Front Cards JTLA</t>
        </is>
      </c>
      <c r="J14" s="19" t="n">
        <v>46</v>
      </c>
      <c r="K14" s="19" t="n">
        <v>45982</v>
      </c>
      <c r="L14" s="19" t="inlineStr">
        <is>
          <t>en es fr de it pt ja ko ru 汉语 漢語</t>
        </is>
      </c>
    </row>
    <row r="15" ht="59.25" customHeight="1" s="20">
      <c r="A15" s="21">
        <f t="array" ref="A15:A15">INDIRECT(_xlfn.CONCAT("$I", $F15))</f>
        <v/>
      </c>
      <c r="B15" s="21">
        <f t="array" ref="B15:B15">INDIRECT(_xlfn.CONCAT("$J", $F15))</f>
        <v/>
      </c>
      <c r="C15" s="21">
        <f t="array" ref="C15:C15">INDIRECT(_xlfn.CONCAT("$K", $F15))</f>
        <v/>
      </c>
      <c r="D15" s="21" t="n"/>
      <c r="E15" s="21">
        <f t="array" ref="E15:E15">INDIRECT(_xlfn.CONCAT("$L", $F15))</f>
        <v/>
      </c>
      <c r="F15" s="21">
        <f t="array" ref="F15:F15">IF(NOT(OR(ISERROR(INDIRECT(_xlfn.CONCAT("$I", $F14 + 1))), ISBLANK(INDIRECT(_xlfn.CONCAT("$I", $F14 + 1))))), $F14 + 1, IF(NOT(ISBLANK(INDIRECT(_xlfn.CONCAT("$I", $F14 + 2)))), $F14 + 2, ""))</f>
        <v/>
      </c>
      <c r="I15" s="19" t="inlineStr">
        <is>
          <t>Avatar: The Last Airbender Eternal TLE</t>
        </is>
      </c>
      <c r="J15" s="19" t="n">
        <v>317</v>
      </c>
      <c r="K15" s="19" t="n">
        <v>45982</v>
      </c>
      <c r="L15" s="19" t="inlineStr">
        <is>
          <t>en es fr de it pt ja ko ru 汉语 漢語</t>
        </is>
      </c>
    </row>
    <row r="16" ht="81" customHeight="1" s="20">
      <c r="A16" s="21">
        <f t="array" ref="A16:A16">INDIRECT(_xlfn.CONCAT("$I", $F16))</f>
        <v/>
      </c>
      <c r="B16" s="21">
        <f t="array" ref="B16:B16">INDIRECT(_xlfn.CONCAT("$J", $F16))</f>
        <v/>
      </c>
      <c r="C16" s="21">
        <f t="array" ref="C16:C16">INDIRECT(_xlfn.CONCAT("$K", $F16))</f>
        <v/>
      </c>
      <c r="D16" s="21" t="n"/>
      <c r="E16" s="21">
        <f t="array" ref="E16:E16">INDIRECT(_xlfn.CONCAT("$L", $F16))</f>
        <v/>
      </c>
      <c r="F16" s="21">
        <f t="array" ref="F16:F16">IF(NOT(OR(ISERROR(INDIRECT(_xlfn.CONCAT("$I", $F15 + 1))), ISBLANK(INDIRECT(_xlfn.CONCAT("$I", $F15 + 1))))), $F15 + 1, IF(NOT(ISBLANK(INDIRECT(_xlfn.CONCAT("$I", $F15 + 2)))), $F15 + 2, ""))</f>
        <v/>
      </c>
      <c r="I16" s="19" t="inlineStr">
        <is>
          <t>Avatar: The Last Airbender Eternal Tokens TTLE</t>
        </is>
      </c>
      <c r="J16" s="19" t="n">
        <v>2</v>
      </c>
      <c r="K16" s="19" t="n">
        <v>45982</v>
      </c>
      <c r="L16" s="19" t="inlineStr">
        <is>
          <t>en es fr de it pt ja ko ru 汉语 漢語</t>
        </is>
      </c>
    </row>
    <row r="17" ht="54.75" customHeight="1" s="20">
      <c r="A17" s="21">
        <f t="array" ref="A17:A17">INDIRECT(_xlfn.CONCAT("$I", $F17))</f>
        <v/>
      </c>
      <c r="B17" s="21">
        <f t="array" ref="B17:B17">INDIRECT(_xlfn.CONCAT("$J", $F17))</f>
        <v/>
      </c>
      <c r="C17" s="21">
        <f t="array" ref="C17:C17">INDIRECT(_xlfn.CONCAT("$K", $F17))</f>
        <v/>
      </c>
      <c r="D17" s="21" t="n"/>
      <c r="E17" s="21">
        <f>INDIRECT(_xlfn.CONCAT("$L", $F17))</f>
        <v/>
      </c>
      <c r="F17" s="21">
        <f t="array" ref="F17:F17">IF(NOT(OR(ISERROR(INDIRECT(_xlfn.CONCAT("$I", $F16 + 1))), ISBLANK(INDIRECT(_xlfn.CONCAT("$I", $F16 + 1))))), $F16 + 1, IF(NOT(ISBLANK(INDIRECT(_xlfn.CONCAT("$I", $F16 + 2)))), $F16 + 2, ""))</f>
        <v/>
      </c>
      <c r="I17" s="19" t="inlineStr">
        <is>
          <t>Arena Powered Cube APCUBE</t>
        </is>
      </c>
      <c r="J17" s="19" t="n">
        <v>540</v>
      </c>
      <c r="K17" s="19" t="n">
        <v>45953</v>
      </c>
    </row>
    <row r="18" ht="59.25" customHeight="1" s="20">
      <c r="A18" s="21">
        <f t="array" ref="A18:A18">INDIRECT(_xlfn.CONCAT("$I", $F18))</f>
        <v/>
      </c>
      <c r="B18" s="21">
        <f t="array" ref="B18:B18">INDIRECT(_xlfn.CONCAT("$J", $F18))</f>
        <v/>
      </c>
      <c r="C18" s="21">
        <f t="array" ref="C18:C18">INDIRECT(_xlfn.CONCAT("$K", $F18))</f>
        <v/>
      </c>
      <c r="D18" s="21" t="n"/>
      <c r="E18" s="21">
        <f t="array" ref="E18:E18">INDIRECT(_xlfn.CONCAT("$L", $F18))</f>
        <v/>
      </c>
      <c r="F18" s="21">
        <f t="array" ref="F18:F18">IF(NOT(OR(ISERROR(INDIRECT(_xlfn.CONCAT("$I", $F17 + 1))), ISBLANK(INDIRECT(_xlfn.CONCAT("$I", $F17 + 1))))), $F17 + 1, IF(NOT(ISBLANK(INDIRECT(_xlfn.CONCAT("$I", $F17 + 2)))), $F17 + 2, ""))</f>
        <v/>
      </c>
      <c r="I18" s="19" t="inlineStr">
        <is>
          <t>Marvel Universe MAR</t>
        </is>
      </c>
      <c r="J18" s="19" t="n">
        <v>53</v>
      </c>
      <c r="K18" s="19" t="n">
        <v>45926</v>
      </c>
      <c r="L18" s="19" t="inlineStr">
        <is>
          <t>en es fr de it pt ja ko ru 汉语 漢語</t>
        </is>
      </c>
    </row>
    <row r="19" ht="68.25" customHeight="1" s="20">
      <c r="A19" s="21">
        <f t="array" ref="A19:A19">INDIRECT(_xlfn.CONCAT("$I", $F19))</f>
        <v/>
      </c>
      <c r="B19" s="21">
        <f t="array" ref="B19:B19">INDIRECT(_xlfn.CONCAT("$J", $F19))</f>
        <v/>
      </c>
      <c r="C19" s="21">
        <f t="array" ref="C19:C19">INDIRECT(_xlfn.CONCAT("$K", $F19))</f>
        <v/>
      </c>
      <c r="D19" s="21" t="n"/>
      <c r="E19" s="21">
        <f t="array" ref="E19:E19">INDIRECT(_xlfn.CONCAT("$L", $F19))</f>
        <v/>
      </c>
      <c r="F19" s="21">
        <f t="array" ref="F19:F19">IF(NOT(OR(ISERROR(INDIRECT(_xlfn.CONCAT("$I", $F18 + 1))), ISBLANK(INDIRECT(_xlfn.CONCAT("$I", $F18 + 1))))), $F18 + 1, IF(NOT(ISBLANK(INDIRECT(_xlfn.CONCAT("$I", $F18 + 2)))), $F18 + 2, ""))</f>
        <v/>
      </c>
      <c r="I19" s="19" t="inlineStr">
        <is>
          <t>Through the Omenpaths Bonus Sheet OMB</t>
        </is>
      </c>
      <c r="J19" s="19" t="n">
        <v>40</v>
      </c>
      <c r="K19" s="19" t="n">
        <v>45923</v>
      </c>
      <c r="L19" s="19" t="inlineStr">
        <is>
          <t>en es fr de it pt ja ko ru 汉语 漢語</t>
        </is>
      </c>
    </row>
    <row r="20" ht="68.25" customHeight="1" s="20">
      <c r="A20" s="21">
        <f t="array" ref="A20:A20">INDIRECT(_xlfn.CONCAT("$I", $F20))</f>
        <v/>
      </c>
      <c r="B20" s="21">
        <f t="array" ref="B20:B20">INDIRECT(_xlfn.CONCAT("$J", $F20))</f>
        <v/>
      </c>
      <c r="C20" s="21">
        <f t="array" ref="C20:C20">INDIRECT(_xlfn.CONCAT("$K", $F20))</f>
        <v/>
      </c>
      <c r="D20" s="21" t="n"/>
      <c r="E20" s="21">
        <f t="array" ref="E20:E20">INDIRECT(_xlfn.CONCAT("$L", $F20))</f>
        <v/>
      </c>
      <c r="F20" s="21">
        <f t="array" ref="F20:F20">IF(NOT(OR(ISERROR(INDIRECT(_xlfn.CONCAT("$I", $F19 + 1))), ISBLANK(INDIRECT(_xlfn.CONCAT("$I", $F19 + 1))))), $F19 + 1, IF(NOT(ISBLANK(INDIRECT(_xlfn.CONCAT("$I", $F19 + 2)))), $F19 + 2, ""))</f>
        <v/>
      </c>
      <c r="I20" s="19" t="inlineStr">
        <is>
          <t>Marvel Legends Series Inserts LMAR</t>
        </is>
      </c>
      <c r="J20" s="19" t="n">
        <v>4</v>
      </c>
      <c r="K20" s="19" t="n">
        <v>45930</v>
      </c>
      <c r="L20" s="19" t="inlineStr">
        <is>
          <t>en es fr de it pt ja ko ru 汉语 漢語</t>
        </is>
      </c>
    </row>
    <row r="21" ht="59.25" customHeight="1" s="20">
      <c r="A21" s="21">
        <f t="array" ref="A21:A21">INDIRECT(_xlfn.CONCAT("$I", $F21))</f>
        <v/>
      </c>
      <c r="B21" s="21">
        <f t="array" ref="B21:B21">INDIRECT(_xlfn.CONCAT("$J", $F21))</f>
        <v/>
      </c>
      <c r="C21" s="21">
        <f t="array" ref="C21:C21">INDIRECT(_xlfn.CONCAT("$K", $F21))</f>
        <v/>
      </c>
      <c r="D21" s="21" t="n"/>
      <c r="E21" s="21">
        <f t="array" ref="E21:E21">INDIRECT(_xlfn.CONCAT("$L", $F21))</f>
        <v/>
      </c>
      <c r="F21" s="21">
        <f t="array" ref="F21:F21">IF(NOT(OR(ISERROR(INDIRECT(_xlfn.CONCAT("$I", $F20 + 1))), ISBLANK(INDIRECT(_xlfn.CONCAT("$I", $F20 + 1))))), $F20 + 1, IF(NOT(ISBLANK(INDIRECT(_xlfn.CONCAT("$I", $F20 + 2)))), $F20 + 2, ""))</f>
        <v/>
      </c>
      <c r="I21" s="19" t="inlineStr">
        <is>
          <t>Marvel's Spider-Man SPM</t>
        </is>
      </c>
      <c r="J21" s="19" t="n">
        <v>286</v>
      </c>
      <c r="K21" s="19" t="n">
        <v>45926</v>
      </c>
      <c r="L21" s="19" t="inlineStr">
        <is>
          <t>en es fr de it pt ja ko ru 汉语 漢語</t>
        </is>
      </c>
    </row>
    <row r="22" ht="59.25" customHeight="1" s="20">
      <c r="A22" s="21">
        <f t="array" ref="A22:A22">INDIRECT(_xlfn.CONCAT("$I", $F22))</f>
        <v/>
      </c>
      <c r="B22" s="21">
        <f t="array" ref="B22:B22">INDIRECT(_xlfn.CONCAT("$J", $F22))</f>
        <v/>
      </c>
      <c r="C22" s="21">
        <f t="array" ref="C22:C22">INDIRECT(_xlfn.CONCAT("$K", $F22))</f>
        <v/>
      </c>
      <c r="D22" s="21" t="n"/>
      <c r="E22" s="21">
        <f t="array" ref="E22:E22">INDIRECT(_xlfn.CONCAT("$L", $F22))</f>
        <v/>
      </c>
      <c r="F22" s="21">
        <f t="array" ref="F22:F22">IF(NOT(OR(ISERROR(INDIRECT(_xlfn.CONCAT("$I", $F21 + 1))), ISBLANK(INDIRECT(_xlfn.CONCAT("$I", $F21 + 1))))), $F21 + 1, IF(NOT(ISBLANK(INDIRECT(_xlfn.CONCAT("$I", $F21 + 2)))), $F21 + 2, ""))</f>
        <v/>
      </c>
      <c r="I22" s="19" t="inlineStr">
        <is>
          <t>Marvel's Spider-Man Promos PSPM</t>
        </is>
      </c>
      <c r="J22" s="19" t="n">
        <v>68</v>
      </c>
      <c r="K22" s="19" t="n">
        <v>45926</v>
      </c>
      <c r="L22" s="19" t="inlineStr">
        <is>
          <t>en es fr de it pt ja ko ru 汉语 漢語</t>
        </is>
      </c>
    </row>
    <row r="23" ht="59.25" customHeight="1" s="20">
      <c r="A23" s="21">
        <f t="array" ref="A23:A23">INDIRECT(_xlfn.CONCAT("$I", $F23))</f>
        <v/>
      </c>
      <c r="B23" s="21">
        <f t="array" ref="B23:B23">INDIRECT(_xlfn.CONCAT("$J", $F23))</f>
        <v/>
      </c>
      <c r="C23" s="21">
        <f t="array" ref="C23:C23">INDIRECT(_xlfn.CONCAT("$K", $F23))</f>
        <v/>
      </c>
      <c r="D23" s="21" t="n"/>
      <c r="E23" s="21">
        <f t="array" ref="E23:E23">INDIRECT(_xlfn.CONCAT("$L", $F23))</f>
        <v/>
      </c>
      <c r="F23" s="21">
        <f t="array" ref="F23:F23">IF(NOT(OR(ISERROR(INDIRECT(_xlfn.CONCAT("$I", $F22 + 1))), ISBLANK(INDIRECT(_xlfn.CONCAT("$I", $F22 + 1))))), $F22 + 1, IF(NOT(ISBLANK(INDIRECT(_xlfn.CONCAT("$I", $F22 + 2)))), $F22 + 2, ""))</f>
        <v/>
      </c>
      <c r="I23" s="19" t="inlineStr">
        <is>
          <t>Marvel's Spider-Man Tokens TSPM</t>
        </is>
      </c>
      <c r="J23" s="19" t="n">
        <v>7</v>
      </c>
      <c r="K23" s="19" t="n">
        <v>45926</v>
      </c>
      <c r="L23" s="19" t="inlineStr">
        <is>
          <t>en es fr de it pt ja ko ru 汉语 漢語</t>
        </is>
      </c>
    </row>
    <row r="24" ht="59.25" customHeight="1" s="20">
      <c r="A24" s="21">
        <f t="array" ref="A24:A24">INDIRECT(_xlfn.CONCAT("$I", $F24))</f>
        <v/>
      </c>
      <c r="B24" s="21">
        <f t="array" ref="B24:B24">INDIRECT(_xlfn.CONCAT("$J", $F24))</f>
        <v/>
      </c>
      <c r="C24" s="21">
        <f t="array" ref="C24:C24">INDIRECT(_xlfn.CONCAT("$K", $F24))</f>
        <v/>
      </c>
      <c r="D24" s="21" t="n"/>
      <c r="E24" s="21">
        <f t="array" ref="E24:E24">INDIRECT(_xlfn.CONCAT("$L", $F24))</f>
        <v/>
      </c>
      <c r="F24" s="21">
        <f t="array" ref="F24:F24">IF(NOT(OR(ISERROR(INDIRECT(_xlfn.CONCAT("$I", $F23 + 1))), ISBLANK(INDIRECT(_xlfn.CONCAT("$I", $F23 + 1))))), $F23 + 1, IF(NOT(ISBLANK(INDIRECT(_xlfn.CONCAT("$I", $F23 + 2)))), $F23 + 2, ""))</f>
        <v/>
      </c>
      <c r="I24" s="19" t="inlineStr">
        <is>
          <t>Marvel's Spider-Man Eternal SPE</t>
        </is>
      </c>
      <c r="J24" s="19" t="n">
        <v>26</v>
      </c>
      <c r="K24" s="19" t="n">
        <v>45926</v>
      </c>
      <c r="L24" s="19" t="inlineStr">
        <is>
          <t>en es fr de it pt ja ko ru 汉语 漢語</t>
        </is>
      </c>
    </row>
    <row r="25" ht="59.25" customHeight="1" s="20">
      <c r="A25" s="21">
        <f t="array" ref="A25:A25">INDIRECT(_xlfn.CONCAT("$I", $F25))</f>
        <v/>
      </c>
      <c r="B25" s="21">
        <f t="array" ref="B25:B25">INDIRECT(_xlfn.CONCAT("$J", $F25))</f>
        <v/>
      </c>
      <c r="C25" s="21">
        <f t="array" ref="C25:C25">INDIRECT(_xlfn.CONCAT("$K", $F25))</f>
        <v/>
      </c>
      <c r="D25" s="21" t="n"/>
      <c r="E25" s="21">
        <f t="array" ref="E25:E25">INDIRECT(_xlfn.CONCAT("$L", $F25))</f>
        <v/>
      </c>
      <c r="F25" s="21">
        <f t="array" ref="F25:F25">IF(NOT(OR(ISERROR(INDIRECT(_xlfn.CONCAT("$I", $F24 + 1))), ISBLANK(INDIRECT(_xlfn.CONCAT("$I", $F24 + 1))))), $F24 + 1, IF(NOT(ISBLANK(INDIRECT(_xlfn.CONCAT("$I", $F24 + 2)))), $F24 + 2, ""))</f>
        <v/>
      </c>
      <c r="I25" s="19" t="inlineStr">
        <is>
          <t>Through the Omenpaths OM1</t>
        </is>
      </c>
      <c r="J25" s="19" t="n">
        <v>189</v>
      </c>
      <c r="K25" s="19" t="n">
        <v>45923</v>
      </c>
      <c r="L25" s="19" t="inlineStr">
        <is>
          <t>en es fr de it pt ja ko ru 汉语 漢語</t>
        </is>
      </c>
    </row>
    <row r="26" ht="59.25" customHeight="1" s="20">
      <c r="A26" s="21">
        <f t="array" ref="A26:A26">INDIRECT(_xlfn.CONCAT("$I", $F26))</f>
        <v/>
      </c>
      <c r="B26" s="21">
        <f t="array" ref="B26:B26">INDIRECT(_xlfn.CONCAT("$J", $F26))</f>
        <v/>
      </c>
      <c r="C26" s="21">
        <f t="array" ref="C26:C26">INDIRECT(_xlfn.CONCAT("$K", $F26))</f>
        <v/>
      </c>
      <c r="D26" s="21" t="n"/>
      <c r="E26" s="21">
        <f t="array" ref="E26:E26">INDIRECT(_xlfn.CONCAT("$L", $F26))</f>
        <v/>
      </c>
      <c r="F26" s="21">
        <f t="array" ref="F26:F26">IF(NOT(OR(ISERROR(INDIRECT(_xlfn.CONCAT("$I", $F25 + 1))), ISBLANK(INDIRECT(_xlfn.CONCAT("$I", $F25 + 1))))), $F25 + 1, IF(NOT(ISBLANK(INDIRECT(_xlfn.CONCAT("$I", $F25 + 2)))), $F25 + 2, ""))</f>
        <v/>
      </c>
      <c r="I26" s="19" t="inlineStr">
        <is>
          <t>Arena Anthology 4 AA4</t>
        </is>
      </c>
      <c r="J26" s="19" t="n">
        <v>28</v>
      </c>
      <c r="K26" s="19" t="n">
        <v>45923</v>
      </c>
      <c r="L26" s="19" t="inlineStr">
        <is>
          <t>en es fr de it pt ja ko ru 汉语 漢語</t>
        </is>
      </c>
    </row>
    <row r="27" ht="59.25" customHeight="1" s="20">
      <c r="A27" s="21">
        <f t="array" ref="A27:A27">INDIRECT(_xlfn.CONCAT("$I", $F27))</f>
        <v/>
      </c>
      <c r="B27" s="21">
        <f t="array" ref="B27:B27">INDIRECT(_xlfn.CONCAT("$J", $F27))</f>
        <v/>
      </c>
      <c r="C27" s="21">
        <f t="array" ref="C27:C27">INDIRECT(_xlfn.CONCAT("$K", $F27))</f>
        <v/>
      </c>
      <c r="D27" s="21" t="n"/>
      <c r="E27" s="21">
        <f t="array" ref="E27:E27">INDIRECT(_xlfn.CONCAT("$L", $F27))</f>
        <v/>
      </c>
      <c r="F27" s="21">
        <f t="array" ref="F27:F27">IF(NOT(OR(ISERROR(INDIRECT(_xlfn.CONCAT("$I", $F26 + 1))), ISBLANK(INDIRECT(_xlfn.CONCAT("$I", $F26 + 1))))), $F26 + 1, IF(NOT(ISBLANK(INDIRECT(_xlfn.CONCAT("$I", $F26 + 2)))), $F26 + 2, ""))</f>
        <v/>
      </c>
      <c r="I27" s="19" t="inlineStr">
        <is>
          <t>Arena Anthology 3 AA3</t>
        </is>
      </c>
      <c r="J27" s="19" t="n">
        <v>25</v>
      </c>
      <c r="K27" s="19" t="n">
        <v>45923</v>
      </c>
      <c r="L27" s="19" t="inlineStr">
        <is>
          <t>en es fr de it pt ja ko ru 汉语 漢語</t>
        </is>
      </c>
    </row>
    <row r="28" ht="59.25" customHeight="1" s="20">
      <c r="A28" s="21">
        <f t="array" ref="A28:A28">INDIRECT(_xlfn.CONCAT("$I", $F28))</f>
        <v/>
      </c>
      <c r="B28" s="21">
        <f t="array" ref="B28:B28">INDIRECT(_xlfn.CONCAT("$J", $F28))</f>
        <v/>
      </c>
      <c r="C28" s="21">
        <f t="array" ref="C28:C28">INDIRECT(_xlfn.CONCAT("$K", $F28))</f>
        <v/>
      </c>
      <c r="D28" s="21" t="n"/>
      <c r="E28" s="21">
        <f t="array" ref="E28:E28">INDIRECT(_xlfn.CONCAT("$L", $F28))</f>
        <v/>
      </c>
      <c r="F28" s="21">
        <f t="array" ref="F28:F28">IF(NOT(OR(ISERROR(INDIRECT(_xlfn.CONCAT("$I", $F27 + 1))), ISBLANK(INDIRECT(_xlfn.CONCAT("$I", $F27 + 1))))), $F27 + 1, IF(NOT(ISBLANK(INDIRECT(_xlfn.CONCAT("$I", $F27 + 2)))), $F27 + 2, ""))</f>
        <v/>
      </c>
      <c r="I28" s="19" t="inlineStr">
        <is>
          <t>2023 Heroes of the Realm PH23</t>
        </is>
      </c>
      <c r="J28" s="19" t="n">
        <v>1</v>
      </c>
      <c r="K28" s="19" t="n">
        <v>45893</v>
      </c>
      <c r="L28" s="19" t="inlineStr">
        <is>
          <t>en es fr de it pt ja ko ru 汉语 漢語</t>
        </is>
      </c>
    </row>
    <row r="29" ht="59.25" customHeight="1" s="20">
      <c r="A29" s="21">
        <f t="array" ref="A29:A29">INDIRECT(_xlfn.CONCAT("$I", $F29))</f>
        <v/>
      </c>
      <c r="B29" s="21">
        <f t="array" ref="B29:B29">INDIRECT(_xlfn.CONCAT("$J", $F29))</f>
        <v/>
      </c>
      <c r="C29" s="21">
        <f t="array" ref="C29:C29">INDIRECT(_xlfn.CONCAT("$K", $F29))</f>
        <v/>
      </c>
      <c r="D29" s="21" t="n"/>
      <c r="E29" s="21">
        <f t="array" ref="E29:E29">INDIRECT(_xlfn.CONCAT("$L", $F29))</f>
        <v/>
      </c>
      <c r="F29" s="21">
        <f t="array" ref="F29:F29">IF(NOT(OR(ISERROR(INDIRECT(_xlfn.CONCAT("$I", $F28 + 1))), ISBLANK(INDIRECT(_xlfn.CONCAT("$I", $F28 + 1))))), $F28 + 1, IF(NOT(ISBLANK(INDIRECT(_xlfn.CONCAT("$I", $F28 + 2)))), $F28 + 2, ""))</f>
        <v/>
      </c>
      <c r="I29" s="19" t="inlineStr">
        <is>
          <t>Arena Anthology 2 AA2</t>
        </is>
      </c>
      <c r="J29" s="19" t="n">
        <v>25</v>
      </c>
      <c r="K29" s="19" t="n">
        <v>45888</v>
      </c>
      <c r="L29" s="19" t="inlineStr">
        <is>
          <t>en es fr de it pt ja ko ru 汉语 漢語</t>
        </is>
      </c>
    </row>
    <row r="30" ht="59.25" customHeight="1" s="20">
      <c r="A30" s="21">
        <f t="array" ref="A30:A30">INDIRECT(_xlfn.CONCAT("$I", $F30))</f>
        <v/>
      </c>
      <c r="B30" s="21">
        <f t="array" ref="B30:B30">INDIRECT(_xlfn.CONCAT("$J", $F30))</f>
        <v/>
      </c>
      <c r="C30" s="21">
        <f t="array" ref="C30:C30">INDIRECT(_xlfn.CONCAT("$K", $F30))</f>
        <v/>
      </c>
      <c r="D30" s="21" t="n"/>
      <c r="E30" s="21">
        <f t="array" ref="E30:E30">INDIRECT(_xlfn.CONCAT("$L", $F30))</f>
        <v/>
      </c>
      <c r="F30" s="21">
        <f t="array" ref="F30:F30">IF(NOT(OR(ISERROR(INDIRECT(_xlfn.CONCAT("$I", $F29 + 1))), ISBLANK(INDIRECT(_xlfn.CONCAT("$I", $F29 + 1))))), $F29 + 1, IF(NOT(ISBLANK(INDIRECT(_xlfn.CONCAT("$I", $F29 + 2)))), $F29 + 2, ""))</f>
        <v/>
      </c>
      <c r="I30" s="19" t="inlineStr">
        <is>
          <t>Arena Anthology 1 AA1</t>
        </is>
      </c>
      <c r="J30" s="19" t="n">
        <v>26</v>
      </c>
      <c r="K30" s="19" t="n">
        <v>45888</v>
      </c>
      <c r="L30" s="19" t="inlineStr">
        <is>
          <t>en es fr de it pt ja ko ru 汉语 漢語</t>
        </is>
      </c>
    </row>
    <row r="31" ht="59.25" customHeight="1" s="20">
      <c r="A31" s="21">
        <f t="array" ref="A31:A31">INDIRECT(_xlfn.CONCAT("$I", $F31))</f>
        <v/>
      </c>
      <c r="B31" s="21">
        <f t="array" ref="B31:B31">INDIRECT(_xlfn.CONCAT("$J", $F31))</f>
        <v/>
      </c>
      <c r="C31" s="21">
        <f t="array" ref="C31:C31">INDIRECT(_xlfn.CONCAT("$K", $F31))</f>
        <v/>
      </c>
      <c r="D31" s="21" t="n"/>
      <c r="E31" s="21">
        <f t="array" ref="E31:E31">INDIRECT(_xlfn.CONCAT("$L", $F31))</f>
        <v/>
      </c>
      <c r="F31" s="21">
        <f t="array" ref="F31:F31">IF(NOT(OR(ISERROR(INDIRECT(_xlfn.CONCAT("$I", $F30 + 1))), ISBLANK(INDIRECT(_xlfn.CONCAT("$I", $F30 + 1))))), $F30 + 1, IF(NOT(ISBLANK(INDIRECT(_xlfn.CONCAT("$I", $F30 + 2)))), $F30 + 2, ""))</f>
        <v/>
      </c>
      <c r="I31" s="19" t="inlineStr">
        <is>
          <t>Edge of Eternities EOE</t>
        </is>
      </c>
      <c r="J31" s="19" t="n">
        <v>399</v>
      </c>
      <c r="K31" s="19" t="n">
        <v>45870</v>
      </c>
      <c r="L31" s="19" t="inlineStr">
        <is>
          <t>en es fr de it pt ja ko ru 汉语 漢語</t>
        </is>
      </c>
    </row>
    <row r="32" ht="59.25" customHeight="1" s="20">
      <c r="A32" s="21">
        <f t="array" ref="A32:A32">INDIRECT(_xlfn.CONCAT("$I", $F32))</f>
        <v/>
      </c>
      <c r="B32" s="21">
        <f t="array" ref="B32:B32">INDIRECT(_xlfn.CONCAT("$J", $F32))</f>
        <v/>
      </c>
      <c r="C32" s="21">
        <f t="array" ref="C32:C32">INDIRECT(_xlfn.CONCAT("$K", $F32))</f>
        <v/>
      </c>
      <c r="D32" s="21" t="n"/>
      <c r="E32" s="21">
        <f t="array" ref="E32:E32">INDIRECT(_xlfn.CONCAT("$L", $F32))</f>
        <v/>
      </c>
      <c r="F32" s="21">
        <f t="array" ref="F32:F32">IF(NOT(OR(ISERROR(INDIRECT(_xlfn.CONCAT("$I", $F31 + 1))), ISBLANK(INDIRECT(_xlfn.CONCAT("$I", $F31 + 1))))), $F31 + 1, IF(NOT(ISBLANK(INDIRECT(_xlfn.CONCAT("$I", $F31 + 2)))), $F31 + 2, ""))</f>
        <v/>
      </c>
      <c r="I32" s="19" t="inlineStr">
        <is>
          <t>Edge of Eternities: Stellar Sights EOS</t>
        </is>
      </c>
      <c r="J32" s="19" t="n">
        <v>180</v>
      </c>
      <c r="K32" s="19" t="n">
        <v>45870</v>
      </c>
      <c r="L32" s="19" t="inlineStr">
        <is>
          <t>en es fr de it pt ja ko ru 汉语 漢語</t>
        </is>
      </c>
    </row>
    <row r="33" ht="59.25" customHeight="1" s="20">
      <c r="A33" s="21">
        <f t="array" ref="A33:A33">INDIRECT(_xlfn.CONCAT("$I", $F33))</f>
        <v/>
      </c>
      <c r="B33" s="21">
        <f t="array" ref="B33:B33">INDIRECT(_xlfn.CONCAT("$J", $F33))</f>
        <v/>
      </c>
      <c r="C33" s="21">
        <f t="array" ref="C33:C33">INDIRECT(_xlfn.CONCAT("$K", $F33))</f>
        <v/>
      </c>
      <c r="D33" s="21" t="n"/>
      <c r="E33" s="21">
        <f t="array" ref="E33:E33">INDIRECT(_xlfn.CONCAT("$L", $F33))</f>
        <v/>
      </c>
      <c r="F33" s="21">
        <f t="array" ref="F33:F33">IF(NOT(OR(ISERROR(INDIRECT(_xlfn.CONCAT("$I", $F32 + 1))), ISBLANK(INDIRECT(_xlfn.CONCAT("$I", $F32 + 1))))), $F32 + 1, IF(NOT(ISBLANK(INDIRECT(_xlfn.CONCAT("$I", $F32 + 2)))), $F32 + 2, ""))</f>
        <v/>
      </c>
      <c r="I33" s="19" t="inlineStr">
        <is>
          <t>Edge of Eternities Promos PEOE</t>
        </is>
      </c>
      <c r="J33" s="19" t="n">
        <v>160</v>
      </c>
      <c r="K33" s="19" t="n">
        <v>45870</v>
      </c>
      <c r="L33" s="19" t="inlineStr">
        <is>
          <t>en es fr de it pt ja ko ru 汉语 漢語</t>
        </is>
      </c>
    </row>
    <row r="34" ht="59.25" customHeight="1" s="20">
      <c r="A34" s="21">
        <f t="array" ref="A34:A34">INDIRECT(_xlfn.CONCAT("$I", $F34))</f>
        <v/>
      </c>
      <c r="B34" s="21">
        <f t="array" ref="B34:B34">INDIRECT(_xlfn.CONCAT("$J", $F34))</f>
        <v/>
      </c>
      <c r="C34" s="21">
        <f t="array" ref="C34:C34">INDIRECT(_xlfn.CONCAT("$K", $F34))</f>
        <v/>
      </c>
      <c r="D34" s="21" t="n"/>
      <c r="E34" s="21">
        <f t="array" ref="E34:E34">INDIRECT(_xlfn.CONCAT("$L", $F34))</f>
        <v/>
      </c>
      <c r="F34" s="21">
        <f t="array" ref="F34:F34">IF(NOT(OR(ISERROR(INDIRECT(_xlfn.CONCAT("$I", $F33 + 1))), ISBLANK(INDIRECT(_xlfn.CONCAT("$I", $F33 + 1))))), $F33 + 1, IF(NOT(ISBLANK(INDIRECT(_xlfn.CONCAT("$I", $F33 + 2)))), $F33 + 2, ""))</f>
        <v/>
      </c>
      <c r="I34" s="19" t="inlineStr">
        <is>
          <t>Edge of Eternities Tokens TEOE</t>
        </is>
      </c>
      <c r="J34" s="19" t="n">
        <v>12</v>
      </c>
      <c r="K34" s="19" t="n">
        <v>45870</v>
      </c>
      <c r="L34" s="19" t="inlineStr">
        <is>
          <t>en es fr de it pt ja ko ru 汉语 漢語</t>
        </is>
      </c>
    </row>
    <row r="35" ht="59.25" customHeight="1" s="20">
      <c r="A35" s="21">
        <f t="array" ref="A35:A35">INDIRECT(_xlfn.CONCAT("$I", $F35))</f>
        <v/>
      </c>
      <c r="B35" s="21">
        <f t="array" ref="B35:B35">INDIRECT(_xlfn.CONCAT("$J", $F35))</f>
        <v/>
      </c>
      <c r="C35" s="21">
        <f t="array" ref="C35:C35">INDIRECT(_xlfn.CONCAT("$K", $F35))</f>
        <v/>
      </c>
      <c r="D35" s="21" t="n"/>
      <c r="E35" s="21">
        <f t="array" ref="E35:E35">INDIRECT(_xlfn.CONCAT("$L", $F35))</f>
        <v/>
      </c>
      <c r="F35" s="21">
        <f t="array" ref="F35:F35">IF(NOT(OR(ISERROR(INDIRECT(_xlfn.CONCAT("$I", $F34 + 1))), ISBLANK(INDIRECT(_xlfn.CONCAT("$I", $F34 + 1))))), $F34 + 1, IF(NOT(ISBLANK(INDIRECT(_xlfn.CONCAT("$I", $F34 + 2)))), $F34 + 2, ""))</f>
        <v/>
      </c>
      <c r="I35" s="19" t="inlineStr">
        <is>
          <t>Alchemy: Edge of Eternities YEOE</t>
        </is>
      </c>
      <c r="J35" s="19" t="n">
        <v>40</v>
      </c>
      <c r="K35" s="19" t="n">
        <v>45888</v>
      </c>
      <c r="L35" s="19" t="inlineStr">
        <is>
          <t>en es fr de it pt ja ko ru 汉语 漢語</t>
        </is>
      </c>
    </row>
    <row r="36" ht="59.25" customHeight="1" s="20">
      <c r="A36" s="21">
        <f t="array" ref="A36:A36">INDIRECT(_xlfn.CONCAT("$I", $F36))</f>
        <v/>
      </c>
      <c r="B36" s="21">
        <f t="array" ref="B36:B36">INDIRECT(_xlfn.CONCAT("$J", $F36))</f>
        <v/>
      </c>
      <c r="C36" s="21">
        <f t="array" ref="C36:C36">INDIRECT(_xlfn.CONCAT("$K", $F36))</f>
        <v/>
      </c>
      <c r="D36" s="21" t="n"/>
      <c r="E36" s="21">
        <f t="array" ref="E36:E36">INDIRECT(_xlfn.CONCAT("$L", $F36))</f>
        <v/>
      </c>
      <c r="F36" s="21">
        <f t="array" ref="F36:F36">IF(NOT(OR(ISERROR(INDIRECT(_xlfn.CONCAT("$I", $F35 + 1))), ISBLANK(INDIRECT(_xlfn.CONCAT("$I", $F35 + 1))))), $F35 + 1, IF(NOT(ISBLANK(INDIRECT(_xlfn.CONCAT("$I", $F35 + 2)))), $F35 + 2, ""))</f>
        <v/>
      </c>
      <c r="I36" s="19" t="inlineStr">
        <is>
          <t>Edge of Eternities Art Series AEOE</t>
        </is>
      </c>
      <c r="J36" s="19" t="n">
        <v>54</v>
      </c>
      <c r="K36" s="19" t="n">
        <v>45870</v>
      </c>
      <c r="L36" s="19" t="inlineStr">
        <is>
          <t>en es fr de it pt ja ko ru 汉语 漢語</t>
        </is>
      </c>
    </row>
    <row r="37" ht="59.25" customHeight="1" s="20">
      <c r="A37" s="21">
        <f t="array" ref="A37:A37">INDIRECT(_xlfn.CONCAT("$I", $F37))</f>
        <v/>
      </c>
      <c r="B37" s="21">
        <f t="array" ref="B37:B37">INDIRECT(_xlfn.CONCAT("$J", $F37))</f>
        <v/>
      </c>
      <c r="C37" s="21">
        <f t="array" ref="C37:C37">INDIRECT(_xlfn.CONCAT("$K", $F37))</f>
        <v/>
      </c>
      <c r="D37" s="21" t="n"/>
      <c r="E37" s="21">
        <f t="array" ref="E37:E37">INDIRECT(_xlfn.CONCAT("$L", $F37))</f>
        <v/>
      </c>
      <c r="F37" s="21">
        <f t="array" ref="F37:F37">IF(NOT(OR(ISERROR(INDIRECT(_xlfn.CONCAT("$I", $F36 + 1))), ISBLANK(INDIRECT(_xlfn.CONCAT("$I", $F36 + 1))))), $F36 + 1, IF(NOT(ISBLANK(INDIRECT(_xlfn.CONCAT("$I", $F36 + 2)))), $F36 + 2, ""))</f>
        <v/>
      </c>
      <c r="I37" s="19" t="inlineStr">
        <is>
          <t>Edge of Eternities Commander EOC</t>
        </is>
      </c>
      <c r="J37" s="19" t="n">
        <v>191</v>
      </c>
      <c r="K37" s="19" t="n">
        <v>45870</v>
      </c>
      <c r="L37" s="19" t="inlineStr">
        <is>
          <t>en es fr de it pt ja ko ru 汉语 漢語</t>
        </is>
      </c>
    </row>
    <row r="38" ht="68.25" customHeight="1" s="20">
      <c r="A38" s="21">
        <f t="array" ref="A38:A38">INDIRECT(_xlfn.CONCAT("$I", $F38))</f>
        <v/>
      </c>
      <c r="B38" s="21">
        <f t="array" ref="B38:B38">INDIRECT(_xlfn.CONCAT("$J", $F38))</f>
        <v/>
      </c>
      <c r="C38" s="21">
        <f t="array" ref="C38:C38">INDIRECT(_xlfn.CONCAT("$K", $F38))</f>
        <v/>
      </c>
      <c r="D38" s="21" t="n"/>
      <c r="E38" s="21">
        <f t="array" ref="E38:E38">INDIRECT(_xlfn.CONCAT("$L", $F38))</f>
        <v/>
      </c>
      <c r="F38" s="21">
        <f t="array" ref="F38:F38">IF(NOT(OR(ISERROR(INDIRECT(_xlfn.CONCAT("$I", $F37 + 1))), ISBLANK(INDIRECT(_xlfn.CONCAT("$I", $F37 + 1))))), $F37 + 1, IF(NOT(ISBLANK(INDIRECT(_xlfn.CONCAT("$I", $F37 + 2)))), $F37 + 2, ""))</f>
        <v/>
      </c>
      <c r="I38" s="19" t="inlineStr">
        <is>
          <t>Edge of Eternities Commander Tokens TEOC</t>
        </is>
      </c>
      <c r="J38" s="19" t="n">
        <v>16</v>
      </c>
      <c r="K38" s="19" t="n">
        <v>45870</v>
      </c>
      <c r="L38" s="19" t="inlineStr">
        <is>
          <t>en es fr de it pt ja ko ru 汉语 漢語</t>
        </is>
      </c>
    </row>
    <row r="39" ht="59.25" customHeight="1" s="20">
      <c r="A39" s="21">
        <f t="array" ref="A39:A39">INDIRECT(_xlfn.CONCAT("$I", $F39))</f>
        <v/>
      </c>
      <c r="B39" s="21">
        <f t="array" ref="B39:B39">INDIRECT(_xlfn.CONCAT("$J", $F39))</f>
        <v/>
      </c>
      <c r="C39" s="21">
        <f t="array" ref="C39:C39">INDIRECT(_xlfn.CONCAT("$K", $F39))</f>
        <v/>
      </c>
      <c r="D39" s="21" t="n"/>
      <c r="E39" s="21">
        <f t="array" ref="E39:E39">INDIRECT(_xlfn.CONCAT("$L", $F39))</f>
        <v/>
      </c>
      <c r="F39" s="21">
        <f t="array" ref="F39:F39">IF(NOT(OR(ISERROR(INDIRECT(_xlfn.CONCAT("$I", $F38 + 1))), ISBLANK(INDIRECT(_xlfn.CONCAT("$I", $F38 + 1))))), $F38 + 1, IF(NOT(ISBLANK(INDIRECT(_xlfn.CONCAT("$I", $F38 + 2)))), $F38 + 2, ""))</f>
        <v/>
      </c>
      <c r="I39" s="19" t="inlineStr">
        <is>
          <t>Final Fantasy FIN</t>
        </is>
      </c>
      <c r="J39" s="19" t="n">
        <v>599</v>
      </c>
      <c r="K39" s="19" t="n">
        <v>45821</v>
      </c>
      <c r="L39" s="19" t="inlineStr">
        <is>
          <t>en es fr de it pt ja ko ru 汉语 漢語</t>
        </is>
      </c>
    </row>
    <row r="40" ht="68.25" customHeight="1" s="20">
      <c r="A40" s="21">
        <f t="array" ref="A40:A40">INDIRECT(_xlfn.CONCAT("$I", $F40))</f>
        <v/>
      </c>
      <c r="B40" s="21">
        <f t="array" ref="B40:B40">INDIRECT(_xlfn.CONCAT("$J", $F40))</f>
        <v/>
      </c>
      <c r="C40" s="21">
        <f t="array" ref="C40:C40">INDIRECT(_xlfn.CONCAT("$K", $F40))</f>
        <v/>
      </c>
      <c r="D40" s="21" t="n"/>
      <c r="E40" s="21">
        <f t="array" ref="E40:E40">INDIRECT(_xlfn.CONCAT("$L", $F40))</f>
        <v/>
      </c>
      <c r="F40" s="21">
        <f t="array" ref="F40:F40">IF(NOT(OR(ISERROR(INDIRECT(_xlfn.CONCAT("$I", $F39 + 1))), ISBLANK(INDIRECT(_xlfn.CONCAT("$I", $F39 + 1))))), $F39 + 1, IF(NOT(ISBLANK(INDIRECT(_xlfn.CONCAT("$I", $F39 + 2)))), $F39 + 2, ""))</f>
        <v/>
      </c>
      <c r="I40" s="19" t="inlineStr">
        <is>
          <t>Final Fantasy: Through the Ages FCA</t>
        </is>
      </c>
      <c r="J40" s="19" t="n">
        <v>66</v>
      </c>
      <c r="K40" s="19" t="n">
        <v>45821</v>
      </c>
      <c r="L40" s="19" t="inlineStr">
        <is>
          <t>en es fr de it pt ja ko ru 汉语 漢語</t>
        </is>
      </c>
    </row>
    <row r="41" ht="59.25" customHeight="1" s="20">
      <c r="A41" s="21">
        <f t="array" ref="A41:A41">INDIRECT(_xlfn.CONCAT("$I", $F41))</f>
        <v/>
      </c>
      <c r="B41" s="21">
        <f t="array" ref="B41:B41">INDIRECT(_xlfn.CONCAT("$J", $F41))</f>
        <v/>
      </c>
      <c r="C41" s="21">
        <f t="array" ref="C41:C41">INDIRECT(_xlfn.CONCAT("$K", $F41))</f>
        <v/>
      </c>
      <c r="D41" s="21" t="n"/>
      <c r="E41" s="21">
        <f t="array" ref="E41:E41">INDIRECT(_xlfn.CONCAT("$L", $F41))</f>
        <v/>
      </c>
      <c r="F41" s="21">
        <f t="array" ref="F41:F41">IF(NOT(OR(ISERROR(INDIRECT(_xlfn.CONCAT("$I", $F40 + 1))), ISBLANK(INDIRECT(_xlfn.CONCAT("$I", $F40 + 1))))), $F40 + 1, IF(NOT(ISBLANK(INDIRECT(_xlfn.CONCAT("$I", $F40 + 2)))), $F40 + 2, ""))</f>
        <v/>
      </c>
      <c r="I41" s="19" t="inlineStr">
        <is>
          <t>Final Fantasy Promos PFIN</t>
        </is>
      </c>
      <c r="J41" s="19" t="n">
        <v>94</v>
      </c>
      <c r="K41" s="19" t="n">
        <v>45821</v>
      </c>
      <c r="L41" s="19" t="inlineStr">
        <is>
          <t>en es fr de it pt ja ko ru 汉语 漢語</t>
        </is>
      </c>
    </row>
    <row r="42" ht="59.25" customHeight="1" s="20">
      <c r="A42" s="21">
        <f t="array" ref="A42:A42">INDIRECT(_xlfn.CONCAT("$I", $F42))</f>
        <v/>
      </c>
      <c r="B42" s="21">
        <f t="array" ref="B42:B42">INDIRECT(_xlfn.CONCAT("$J", $F42))</f>
        <v/>
      </c>
      <c r="C42" s="21">
        <f t="array" ref="C42:C42">INDIRECT(_xlfn.CONCAT("$K", $F42))</f>
        <v/>
      </c>
      <c r="D42" s="21" t="n"/>
      <c r="E42" s="21">
        <f t="array" ref="E42:E42">INDIRECT(_xlfn.CONCAT("$L", $F42))</f>
        <v/>
      </c>
      <c r="F42" s="21">
        <f t="array" ref="F42:F42">IF(NOT(OR(ISERROR(INDIRECT(_xlfn.CONCAT("$I", $F41 + 1))), ISBLANK(INDIRECT(_xlfn.CONCAT("$I", $F41 + 1))))), $F41 + 1, IF(NOT(ISBLANK(INDIRECT(_xlfn.CONCAT("$I", $F41 + 2)))), $F41 + 2, ""))</f>
        <v/>
      </c>
      <c r="I42" s="19" t="inlineStr">
        <is>
          <t>Final Fantasy Tokens TFIN</t>
        </is>
      </c>
      <c r="J42" s="19" t="n">
        <v>37</v>
      </c>
      <c r="K42" s="19" t="n">
        <v>45821</v>
      </c>
      <c r="L42" s="19" t="inlineStr">
        <is>
          <t>en es fr de it pt ja ko ru 汉语 漢語</t>
        </is>
      </c>
    </row>
    <row r="43" ht="68.25" customHeight="1" s="20">
      <c r="A43" s="21">
        <f t="array" ref="A43:A43">INDIRECT(_xlfn.CONCAT("$I", $F43))</f>
        <v/>
      </c>
      <c r="B43" s="21">
        <f t="array" ref="B43:B43">INDIRECT(_xlfn.CONCAT("$J", $F43))</f>
        <v/>
      </c>
      <c r="C43" s="21">
        <f t="array" ref="C43:C43">INDIRECT(_xlfn.CONCAT("$K", $F43))</f>
        <v/>
      </c>
      <c r="D43" s="21" t="n"/>
      <c r="E43" s="21">
        <f t="array" ref="E43:E43">INDIRECT(_xlfn.CONCAT("$L", $F43))</f>
        <v/>
      </c>
      <c r="F43" s="21">
        <f t="array" ref="F43:F43">IF(NOT(OR(ISERROR(INDIRECT(_xlfn.CONCAT("$I", $F42 + 1))), ISBLANK(INDIRECT(_xlfn.CONCAT("$I", $F42 + 1))))), $F42 + 1, IF(NOT(ISBLANK(INDIRECT(_xlfn.CONCAT("$I", $F42 + 2)))), $F42 + 2, ""))</f>
        <v/>
      </c>
      <c r="I43" s="19" t="inlineStr">
        <is>
          <t>Final Fantasy Regional Promos RFIN</t>
        </is>
      </c>
      <c r="J43" s="19" t="n">
        <v>2</v>
      </c>
      <c r="K43" s="19" t="n">
        <v>45821</v>
      </c>
      <c r="L43" s="19" t="inlineStr">
        <is>
          <t>en es fr de it pt ja ko ru 汉语 漢語</t>
        </is>
      </c>
    </row>
    <row r="44" ht="59.25" customHeight="1" s="20">
      <c r="A44" s="21">
        <f t="array" ref="A44:A44">INDIRECT(_xlfn.CONCAT("$I", $F44))</f>
        <v/>
      </c>
      <c r="B44" s="21">
        <f t="array" ref="B44:B44">INDIRECT(_xlfn.CONCAT("$J", $F44))</f>
        <v/>
      </c>
      <c r="C44" s="21">
        <f t="array" ref="C44:C44">INDIRECT(_xlfn.CONCAT("$K", $F44))</f>
        <v/>
      </c>
      <c r="D44" s="21" t="n"/>
      <c r="E44" s="21">
        <f t="array" ref="E44:E44">INDIRECT(_xlfn.CONCAT("$L", $F44))</f>
        <v/>
      </c>
      <c r="F44" s="21">
        <f t="array" ref="F44:F44">IF(NOT(OR(ISERROR(INDIRECT(_xlfn.CONCAT("$I", $F43 + 1))), ISBLANK(INDIRECT(_xlfn.CONCAT("$I", $F43 + 1))))), $F43 + 1, IF(NOT(ISBLANK(INDIRECT(_xlfn.CONCAT("$I", $F43 + 2)))), $F43 + 2, ""))</f>
        <v/>
      </c>
      <c r="I44" s="19" t="inlineStr">
        <is>
          <t>Final Fantasy Art Series AFIN</t>
        </is>
      </c>
      <c r="J44" s="19" t="n">
        <v>53</v>
      </c>
      <c r="K44" s="19" t="n">
        <v>45821</v>
      </c>
      <c r="L44" s="19" t="inlineStr">
        <is>
          <t>en es fr de it pt ja ko ru 汉语 漢語</t>
        </is>
      </c>
    </row>
    <row r="45" ht="59.25" customHeight="1" s="20">
      <c r="A45" s="21">
        <f t="array" ref="A45:A45">INDIRECT(_xlfn.CONCAT("$I", $F45))</f>
        <v/>
      </c>
      <c r="B45" s="21">
        <f t="array" ref="B45:B45">INDIRECT(_xlfn.CONCAT("$J", $F45))</f>
        <v/>
      </c>
      <c r="C45" s="21">
        <f t="array" ref="C45:C45">INDIRECT(_xlfn.CONCAT("$K", $F45))</f>
        <v/>
      </c>
      <c r="D45" s="21" t="n"/>
      <c r="E45" s="21">
        <f t="array" ref="E45:E45">INDIRECT(_xlfn.CONCAT("$L", $F45))</f>
        <v/>
      </c>
      <c r="F45" s="21">
        <f t="array" ref="F45:F45">IF(NOT(OR(ISERROR(INDIRECT(_xlfn.CONCAT("$I", $F44 + 1))), ISBLANK(INDIRECT(_xlfn.CONCAT("$I", $F44 + 1))))), $F44 + 1, IF(NOT(ISBLANK(INDIRECT(_xlfn.CONCAT("$I", $F44 + 2)))), $F44 + 2, ""))</f>
        <v/>
      </c>
      <c r="I45" s="19" t="inlineStr">
        <is>
          <t>Final Fantasy Commander FIC</t>
        </is>
      </c>
      <c r="J45" s="19" t="n">
        <v>486</v>
      </c>
      <c r="K45" s="19" t="n">
        <v>45821</v>
      </c>
      <c r="L45" s="19" t="inlineStr">
        <is>
          <t>en es fr de it pt ja ko ru 汉语 漢語</t>
        </is>
      </c>
    </row>
    <row r="46" ht="68.25" customHeight="1" s="20">
      <c r="A46" s="21">
        <f t="array" ref="A46:A46">INDIRECT(_xlfn.CONCAT("$I", $F46))</f>
        <v/>
      </c>
      <c r="B46" s="21">
        <f t="array" ref="B46:B46">INDIRECT(_xlfn.CONCAT("$J", $F46))</f>
        <v/>
      </c>
      <c r="C46" s="21">
        <f t="array" ref="C46:C46">INDIRECT(_xlfn.CONCAT("$K", $F46))</f>
        <v/>
      </c>
      <c r="D46" s="21" t="n"/>
      <c r="E46" s="21">
        <f t="array" ref="E46:E46">INDIRECT(_xlfn.CONCAT("$L", $F46))</f>
        <v/>
      </c>
      <c r="F46" s="21">
        <f t="array" ref="F46:F46">IF(NOT(OR(ISERROR(INDIRECT(_xlfn.CONCAT("$I", $F45 + 1))), ISBLANK(INDIRECT(_xlfn.CONCAT("$I", $F45 + 1))))), $F45 + 1, IF(NOT(ISBLANK(INDIRECT(_xlfn.CONCAT("$I", $F45 + 2)))), $F45 + 2, ""))</f>
        <v/>
      </c>
      <c r="I46" s="19" t="inlineStr">
        <is>
          <t>Final Fantasy Commander Tokens TFIC</t>
        </is>
      </c>
      <c r="J46" s="19" t="n">
        <v>11</v>
      </c>
      <c r="K46" s="19" t="n">
        <v>45821</v>
      </c>
      <c r="L46" s="19" t="inlineStr">
        <is>
          <t>en es fr de it pt ja ko ru 汉语 漢語</t>
        </is>
      </c>
    </row>
    <row r="47" ht="68.25" customHeight="1" s="20">
      <c r="A47" s="21">
        <f t="array" ref="A47:A47">INDIRECT(_xlfn.CONCAT("$I", $F47))</f>
        <v/>
      </c>
      <c r="B47" s="21">
        <f t="array" ref="B47:B47">INDIRECT(_xlfn.CONCAT("$J", $F47))</f>
        <v/>
      </c>
      <c r="C47" s="21">
        <f t="array" ref="C47:C47">INDIRECT(_xlfn.CONCAT("$K", $F47))</f>
        <v/>
      </c>
      <c r="D47" s="21" t="n"/>
      <c r="E47" s="21">
        <f t="array" ref="E47:E47">INDIRECT(_xlfn.CONCAT("$L", $F47))</f>
        <v/>
      </c>
      <c r="F47" s="21">
        <f t="array" ref="F47:F47">IF(NOT(OR(ISERROR(INDIRECT(_xlfn.CONCAT("$I", $F46 + 1))), ISBLANK(INDIRECT(_xlfn.CONCAT("$I", $F46 + 1))))), $F46 + 1, IF(NOT(ISBLANK(INDIRECT(_xlfn.CONCAT("$I", $F46 + 2)))), $F46 + 2, ""))</f>
        <v/>
      </c>
      <c r="I47" s="19" t="inlineStr">
        <is>
          <t>FIN Asia WPN Promo Tokens WFIN</t>
        </is>
      </c>
      <c r="J47" s="19" t="n">
        <v>3</v>
      </c>
      <c r="K47" s="19" t="n">
        <v>45821</v>
      </c>
      <c r="L47" s="19" t="inlineStr">
        <is>
          <t>en es fr de it pt ja ko ru 汉语 漢語</t>
        </is>
      </c>
    </row>
    <row r="48" ht="59.25" customHeight="1" s="20">
      <c r="A48" s="21">
        <f t="array" ref="A48:A48">INDIRECT(_xlfn.CONCAT("$I", $F48))</f>
        <v/>
      </c>
      <c r="B48" s="21">
        <f t="array" ref="B48:B48">INDIRECT(_xlfn.CONCAT("$J", $F48))</f>
        <v/>
      </c>
      <c r="C48" s="21">
        <f t="array" ref="C48:C48">INDIRECT(_xlfn.CONCAT("$K", $F48))</f>
        <v/>
      </c>
      <c r="D48" s="21" t="n"/>
      <c r="E48" s="21">
        <f t="array" ref="E48:E48">INDIRECT(_xlfn.CONCAT("$L", $F48))</f>
        <v/>
      </c>
      <c r="F48" s="21">
        <f t="array" ref="F48:F48">IF(NOT(OR(ISERROR(INDIRECT(_xlfn.CONCAT("$I", $F47 + 1))), ISBLANK(INDIRECT(_xlfn.CONCAT("$I", $F47 + 1))))), $F47 + 1, IF(NOT(ISBLANK(INDIRECT(_xlfn.CONCAT("$I", $F47 + 2)))), $F47 + 2, ""))</f>
        <v/>
      </c>
      <c r="I48" s="19" t="inlineStr">
        <is>
          <t>FIN Standard Showdown PSS5</t>
        </is>
      </c>
      <c r="J48" s="19" t="n">
        <v>2</v>
      </c>
      <c r="K48" s="19" t="n">
        <v>45821</v>
      </c>
      <c r="L48" s="19" t="inlineStr">
        <is>
          <t>en es fr de it pt ja ko ru 汉语 漢語</t>
        </is>
      </c>
    </row>
    <row r="49" ht="59.25" customHeight="1" s="20">
      <c r="A49" s="21">
        <f t="array" ref="A49:A49">INDIRECT(_xlfn.CONCAT("$I", $F49))</f>
        <v/>
      </c>
      <c r="B49" s="21">
        <f t="array" ref="B49:B49">INDIRECT(_xlfn.CONCAT("$J", $F49))</f>
        <v/>
      </c>
      <c r="C49" s="21">
        <f t="array" ref="C49:C49">INDIRECT(_xlfn.CONCAT("$K", $F49))</f>
        <v/>
      </c>
      <c r="D49" s="21" t="n"/>
      <c r="E49" s="21">
        <f t="array" ref="E49:E49">INDIRECT(_xlfn.CONCAT("$L", $F49))</f>
        <v/>
      </c>
      <c r="F49" s="21">
        <f t="array" ref="F49:F49">IF(NOT(OR(ISERROR(INDIRECT(_xlfn.CONCAT("$I", $F48 + 1))), ISBLANK(INDIRECT(_xlfn.CONCAT("$I", $F48 + 1))))), $F48 + 1, IF(NOT(ISBLANK(INDIRECT(_xlfn.CONCAT("$I", $F48 + 2)))), $F48 + 2, ""))</f>
        <v/>
      </c>
      <c r="I49" s="19" t="inlineStr">
        <is>
          <t>Pioneer Anthology 1 PA1</t>
        </is>
      </c>
      <c r="J49" s="19" t="n">
        <v>11</v>
      </c>
      <c r="K49" s="19" t="n">
        <v>45782</v>
      </c>
      <c r="L49" s="19" t="inlineStr">
        <is>
          <t>en es fr de it pt ja ko ru 汉语 漢語</t>
        </is>
      </c>
    </row>
    <row r="50" ht="59.25" customHeight="1" s="20">
      <c r="A50" s="21">
        <f t="array" ref="A50:A50">INDIRECT(_xlfn.CONCAT("$I", $F50))</f>
        <v/>
      </c>
      <c r="B50" s="21">
        <f t="array" ref="B50:B50">INDIRECT(_xlfn.CONCAT("$J", $F50))</f>
        <v/>
      </c>
      <c r="C50" s="21">
        <f t="array" ref="C50:C50">INDIRECT(_xlfn.CONCAT("$K", $F50))</f>
        <v/>
      </c>
      <c r="D50" s="21" t="n"/>
      <c r="E50" s="21">
        <f t="array" ref="E50:E50">INDIRECT(_xlfn.CONCAT("$L", $F50))</f>
        <v/>
      </c>
      <c r="F50" s="21">
        <f t="array" ref="F50:F50">IF(NOT(OR(ISERROR(INDIRECT(_xlfn.CONCAT("$I", $F49 + 1))), ISBLANK(INDIRECT(_xlfn.CONCAT("$I", $F49 + 1))))), $F49 + 1, IF(NOT(ISBLANK(INDIRECT(_xlfn.CONCAT("$I", $F49 + 2)))), $F49 + 2, ""))</f>
        <v/>
      </c>
      <c r="I50" s="19" t="inlineStr">
        <is>
          <t>Tarkir: Dragonstorm TDM</t>
        </is>
      </c>
      <c r="J50" s="19" t="n">
        <v>427</v>
      </c>
      <c r="K50" s="19" t="n">
        <v>45758</v>
      </c>
      <c r="L50" s="19" t="inlineStr">
        <is>
          <t>en es fr de it pt ja ko ru 汉语 漢語</t>
        </is>
      </c>
    </row>
    <row r="51" ht="59.25" customHeight="1" s="20">
      <c r="A51" s="21">
        <f t="array" ref="A51:A51">INDIRECT(_xlfn.CONCAT("$I", $F51))</f>
        <v/>
      </c>
      <c r="B51" s="21">
        <f t="array" ref="B51:B51">INDIRECT(_xlfn.CONCAT("$J", $F51))</f>
        <v/>
      </c>
      <c r="C51" s="21">
        <f t="array" ref="C51:C51">INDIRECT(_xlfn.CONCAT("$K", $F51))</f>
        <v/>
      </c>
      <c r="D51" s="21" t="n"/>
      <c r="E51" s="21">
        <f t="array" ref="E51:E51">INDIRECT(_xlfn.CONCAT("$L", $F51))</f>
        <v/>
      </c>
      <c r="F51" s="21">
        <f t="array" ref="F51:F51">IF(NOT(OR(ISERROR(INDIRECT(_xlfn.CONCAT("$I", $F50 + 1))), ISBLANK(INDIRECT(_xlfn.CONCAT("$I", $F50 + 1))))), $F50 + 1, IF(NOT(ISBLANK(INDIRECT(_xlfn.CONCAT("$I", $F50 + 2)))), $F50 + 2, ""))</f>
        <v/>
      </c>
      <c r="I51" s="19" t="inlineStr">
        <is>
          <t>Tarkir: Dragonstorm Promos PTDM</t>
        </is>
      </c>
      <c r="J51" s="19" t="n">
        <v>160</v>
      </c>
      <c r="K51" s="19" t="n">
        <v>45758</v>
      </c>
      <c r="L51" s="19" t="inlineStr">
        <is>
          <t>en es fr de it pt ja ko ru 汉语 漢語</t>
        </is>
      </c>
    </row>
    <row r="52" ht="59.25" customHeight="1" s="20">
      <c r="A52" s="21">
        <f t="array" ref="A52:A52">INDIRECT(_xlfn.CONCAT("$I", $F52))</f>
        <v/>
      </c>
      <c r="B52" s="21">
        <f t="array" ref="B52:B52">INDIRECT(_xlfn.CONCAT("$J", $F52))</f>
        <v/>
      </c>
      <c r="C52" s="21">
        <f t="array" ref="C52:C52">INDIRECT(_xlfn.CONCAT("$K", $F52))</f>
        <v/>
      </c>
      <c r="D52" s="21" t="n"/>
      <c r="E52" s="21">
        <f t="array" ref="E52:E52">INDIRECT(_xlfn.CONCAT("$L", $F52))</f>
        <v/>
      </c>
      <c r="F52" s="21">
        <f t="array" ref="F52:F52">IF(NOT(OR(ISERROR(INDIRECT(_xlfn.CONCAT("$I", $F51 + 1))), ISBLANK(INDIRECT(_xlfn.CONCAT("$I", $F51 + 1))))), $F51 + 1, IF(NOT(ISBLANK(INDIRECT(_xlfn.CONCAT("$I", $F51 + 2)))), $F51 + 2, ""))</f>
        <v/>
      </c>
      <c r="I52" s="19" t="inlineStr">
        <is>
          <t>Tarkir: Dragonstorm Tokens TTDM</t>
        </is>
      </c>
      <c r="J52" s="19" t="n">
        <v>16</v>
      </c>
      <c r="K52" s="19" t="n">
        <v>45758</v>
      </c>
      <c r="L52" s="19" t="inlineStr">
        <is>
          <t>en es fr de it pt ja ko ru 汉语 漢語</t>
        </is>
      </c>
    </row>
    <row r="53" ht="59.25" customHeight="1" s="20">
      <c r="A53" s="21">
        <f t="array" ref="A53:A53">INDIRECT(_xlfn.CONCAT("$I", $F53))</f>
        <v/>
      </c>
      <c r="B53" s="21">
        <f t="array" ref="B53:B53">INDIRECT(_xlfn.CONCAT("$J", $F53))</f>
        <v/>
      </c>
      <c r="C53" s="21">
        <f t="array" ref="C53:C53">INDIRECT(_xlfn.CONCAT("$K", $F53))</f>
        <v/>
      </c>
      <c r="D53" s="21" t="n"/>
      <c r="E53" s="21">
        <f t="array" ref="E53:E53">INDIRECT(_xlfn.CONCAT("$L", $F53))</f>
        <v/>
      </c>
      <c r="F53" s="21">
        <f t="array" ref="F53:F53">IF(NOT(OR(ISERROR(INDIRECT(_xlfn.CONCAT("$I", $F52 + 1))), ISBLANK(INDIRECT(_xlfn.CONCAT("$I", $F52 + 1))))), $F52 + 1, IF(NOT(ISBLANK(INDIRECT(_xlfn.CONCAT("$I", $F52 + 2)))), $F52 + 2, ""))</f>
        <v/>
      </c>
      <c r="I53" s="19" t="inlineStr">
        <is>
          <t>Alchemy: Tarkir YTDM</t>
        </is>
      </c>
      <c r="J53" s="19" t="n">
        <v>30</v>
      </c>
      <c r="K53" s="19" t="n">
        <v>45776</v>
      </c>
      <c r="L53" s="19" t="inlineStr">
        <is>
          <t>en es fr de it pt ja ko ru 汉语 漢語</t>
        </is>
      </c>
    </row>
    <row r="54" ht="68.25" customHeight="1" s="20">
      <c r="A54" s="21">
        <f t="array" ref="A54:A54">INDIRECT(_xlfn.CONCAT("$I", $F54))</f>
        <v/>
      </c>
      <c r="B54" s="21">
        <f t="array" ref="B54:B54">INDIRECT(_xlfn.CONCAT("$J", $F54))</f>
        <v/>
      </c>
      <c r="C54" s="21">
        <f t="array" ref="C54:C54">INDIRECT(_xlfn.CONCAT("$K", $F54))</f>
        <v/>
      </c>
      <c r="D54" s="21" t="n"/>
      <c r="E54" s="21">
        <f t="array" ref="E54:E54">INDIRECT(_xlfn.CONCAT("$L", $F54))</f>
        <v/>
      </c>
      <c r="F54" s="21">
        <f t="array" ref="F54:F54">IF(NOT(OR(ISERROR(INDIRECT(_xlfn.CONCAT("$I", $F53 + 1))), ISBLANK(INDIRECT(_xlfn.CONCAT("$I", $F53 + 1))))), $F53 + 1, IF(NOT(ISBLANK(INDIRECT(_xlfn.CONCAT("$I", $F53 + 2)))), $F53 + 2, ""))</f>
        <v/>
      </c>
      <c r="I54" s="19" t="inlineStr">
        <is>
          <t>Tarkir: Dragonstorm Art Series ATDM</t>
        </is>
      </c>
      <c r="J54" s="19" t="n">
        <v>54</v>
      </c>
      <c r="K54" s="19" t="n">
        <v>45758</v>
      </c>
      <c r="L54" s="19" t="inlineStr">
        <is>
          <t>en es fr de it pt ja ko ru 汉语 漢語</t>
        </is>
      </c>
    </row>
    <row r="55" ht="68.25" customHeight="1" s="20">
      <c r="A55" s="21">
        <f t="array" ref="A55:A55">INDIRECT(_xlfn.CONCAT("$I", $F55))</f>
        <v/>
      </c>
      <c r="B55" s="21">
        <f t="array" ref="B55:B55">INDIRECT(_xlfn.CONCAT("$J", $F55))</f>
        <v/>
      </c>
      <c r="C55" s="21">
        <f t="array" ref="C55:C55">INDIRECT(_xlfn.CONCAT("$K", $F55))</f>
        <v/>
      </c>
      <c r="D55" s="21" t="n"/>
      <c r="E55" s="21">
        <f t="array" ref="E55:E55">INDIRECT(_xlfn.CONCAT("$L", $F55))</f>
        <v/>
      </c>
      <c r="F55" s="21">
        <f t="array" ref="F55:F55">IF(NOT(OR(ISERROR(INDIRECT(_xlfn.CONCAT("$I", $F54 + 1))), ISBLANK(INDIRECT(_xlfn.CONCAT("$I", $F54 + 1))))), $F54 + 1, IF(NOT(ISBLANK(INDIRECT(_xlfn.CONCAT("$I", $F54 + 2)))), $F54 + 2, ""))</f>
        <v/>
      </c>
      <c r="I55" s="19" t="inlineStr">
        <is>
          <t>Tarkir: Dragonstorm Commander TDC</t>
        </is>
      </c>
      <c r="J55" s="19" t="n">
        <v>413</v>
      </c>
      <c r="K55" s="19" t="n">
        <v>45758</v>
      </c>
      <c r="L55" s="19" t="inlineStr">
        <is>
          <t>en es fr de it pt ja ko ru 汉语 漢語</t>
        </is>
      </c>
    </row>
    <row r="56" ht="81" customHeight="1" s="20">
      <c r="A56" s="21">
        <f t="array" ref="A56:A56">INDIRECT(_xlfn.CONCAT("$I", $F56))</f>
        <v/>
      </c>
      <c r="B56" s="21">
        <f t="array" ref="B56:B56">INDIRECT(_xlfn.CONCAT("$J", $F56))</f>
        <v/>
      </c>
      <c r="C56" s="21">
        <f t="array" ref="C56:C56">INDIRECT(_xlfn.CONCAT("$K", $F56))</f>
        <v/>
      </c>
      <c r="D56" s="21" t="n"/>
      <c r="E56" s="21">
        <f t="array" ref="E56:E56">INDIRECT(_xlfn.CONCAT("$L", $F56))</f>
        <v/>
      </c>
      <c r="F56" s="21">
        <f t="array" ref="F56:F56">IF(NOT(OR(ISERROR(INDIRECT(_xlfn.CONCAT("$I", $F55 + 1))), ISBLANK(INDIRECT(_xlfn.CONCAT("$I", $F55 + 1))))), $F55 + 1, IF(NOT(ISBLANK(INDIRECT(_xlfn.CONCAT("$I", $F55 + 2)))), $F55 + 2, ""))</f>
        <v/>
      </c>
      <c r="I56" s="19" t="inlineStr">
        <is>
          <t>Tarkir: Dragonstorm Commander Tokens TTDC</t>
        </is>
      </c>
      <c r="J56" s="19" t="n">
        <v>34</v>
      </c>
      <c r="K56" s="19" t="n">
        <v>45758</v>
      </c>
      <c r="L56" s="19" t="inlineStr">
        <is>
          <t>en es fr de it pt ja ko ru 汉语 漢語</t>
        </is>
      </c>
    </row>
    <row r="57" ht="59.25" customHeight="1" s="20">
      <c r="A57" s="21">
        <f t="array" ref="A57:A57">INDIRECT(_xlfn.CONCAT("$I", $F57))</f>
        <v/>
      </c>
      <c r="B57" s="21">
        <f t="array" ref="B57:B57">INDIRECT(_xlfn.CONCAT("$J", $F57))</f>
        <v/>
      </c>
      <c r="C57" s="21">
        <f t="array" ref="C57:C57">INDIRECT(_xlfn.CONCAT("$K", $F57))</f>
        <v/>
      </c>
      <c r="D57" s="21" t="n"/>
      <c r="E57" s="21">
        <f t="array" ref="E57:E57">INDIRECT(_xlfn.CONCAT("$L", $F57))</f>
        <v/>
      </c>
      <c r="F57" s="21">
        <f t="array" ref="F57:F57">IF(NOT(OR(ISERROR(INDIRECT(_xlfn.CONCAT("$I", $F56 + 1))), ISBLANK(INDIRECT(_xlfn.CONCAT("$I", $F56 + 1))))), $F56 + 1, IF(NOT(ISBLANK(INDIRECT(_xlfn.CONCAT("$I", $F56 + 2)))), $F56 + 2, ""))</f>
        <v/>
      </c>
    </row>
    <row r="58" ht="59.25" customHeight="1" s="20">
      <c r="A58" s="21">
        <f t="array" ref="A58:A58">INDIRECT(_xlfn.CONCAT("$I", $F58))</f>
        <v/>
      </c>
      <c r="B58" s="21">
        <f t="array" ref="B58:B58">INDIRECT(_xlfn.CONCAT("$J", $F58))</f>
        <v/>
      </c>
      <c r="C58" s="21">
        <f t="array" ref="C58:C58">INDIRECT(_xlfn.CONCAT("$K", $F58))</f>
        <v/>
      </c>
      <c r="D58" s="21" t="n"/>
      <c r="E58" s="21">
        <f t="array" ref="E58:E58">INDIRECT(_xlfn.CONCAT("$L", $F58))</f>
        <v/>
      </c>
      <c r="F58" s="21">
        <f t="array" ref="F58:F58">IF(NOT(OR(ISERROR(INDIRECT(_xlfn.CONCAT("$I", $F57 + 1))), ISBLANK(INDIRECT(_xlfn.CONCAT("$I", $F57 + 1))))), $F57 + 1, IF(NOT(ISBLANK(INDIRECT(_xlfn.CONCAT("$I", $F57 + 2)))), $F57 + 2, ""))</f>
        <v/>
      </c>
      <c r="I58" s="19" t="inlineStr">
        <is>
          <t>Love Your LGS 2025 PLG25</t>
        </is>
      </c>
      <c r="J58" s="19" t="n">
        <v>2</v>
      </c>
      <c r="K58" s="19" t="n">
        <v>45742</v>
      </c>
      <c r="L58" s="19" t="inlineStr">
        <is>
          <t>en es fr de it pt ja ko ru 汉语 漢語</t>
        </is>
      </c>
    </row>
    <row r="59" ht="59.25" customHeight="1" s="20">
      <c r="A59" s="21">
        <f t="array" ref="A59:A59">INDIRECT(_xlfn.CONCAT("$I", $F59))</f>
        <v/>
      </c>
      <c r="B59" s="21">
        <f t="array" ref="B59:B59">INDIRECT(_xlfn.CONCAT("$J", $F59))</f>
        <v/>
      </c>
      <c r="C59" s="21">
        <f t="array" ref="C59:C59">INDIRECT(_xlfn.CONCAT("$K", $F59))</f>
        <v/>
      </c>
      <c r="D59" s="21" t="n"/>
      <c r="E59" s="21">
        <f t="array" ref="E59:E59">INDIRECT(_xlfn.CONCAT("$L", $F59))</f>
        <v/>
      </c>
      <c r="F59" s="21">
        <f t="array" ref="F59:F59">IF(NOT(OR(ISERROR(INDIRECT(_xlfn.CONCAT("$I", $F58 + 1))), ISBLANK(INDIRECT(_xlfn.CONCAT("$I", $F58 + 1))))), $F58 + 1, IF(NOT(ISBLANK(INDIRECT(_xlfn.CONCAT("$I", $F58 + 2)))), $F58 + 2, ""))</f>
        <v/>
      </c>
    </row>
    <row r="60" ht="59.25" customHeight="1" s="20">
      <c r="A60" s="21">
        <f t="array" ref="A60:A60">INDIRECT(_xlfn.CONCAT("$I", $F60))</f>
        <v/>
      </c>
      <c r="B60" s="21">
        <f t="array" ref="B60:B60">INDIRECT(_xlfn.CONCAT("$J", $F60))</f>
        <v/>
      </c>
      <c r="C60" s="21">
        <f t="array" ref="C60:C60">INDIRECT(_xlfn.CONCAT("$K", $F60))</f>
        <v/>
      </c>
      <c r="D60" s="21" t="n"/>
      <c r="E60" s="21">
        <f t="array" ref="E60:E60">INDIRECT(_xlfn.CONCAT("$L", $F60))</f>
        <v/>
      </c>
      <c r="F60" s="21">
        <f t="array" ref="F60:F60">IF(NOT(OR(ISERROR(INDIRECT(_xlfn.CONCAT("$I", $F59 + 1))), ISBLANK(INDIRECT(_xlfn.CONCAT("$I", $F59 + 1))))), $F59 + 1, IF(NOT(ISBLANK(INDIRECT(_xlfn.CONCAT("$I", $F59 + 2)))), $F59 + 2, ""))</f>
        <v/>
      </c>
      <c r="I60" s="19" t="inlineStr">
        <is>
          <t>Year of the Snake 2025 PL25</t>
        </is>
      </c>
      <c r="J60" s="19" t="n">
        <v>6</v>
      </c>
      <c r="K60" s="19" t="n">
        <v>45702</v>
      </c>
      <c r="L60" s="19" t="inlineStr">
        <is>
          <t>en es fr de it pt ja ko ru 汉语 漢語</t>
        </is>
      </c>
    </row>
    <row r="61" ht="59.25" customHeight="1" s="20">
      <c r="A61" s="21">
        <f t="array" ref="A61:A61">INDIRECT(_xlfn.CONCAT("$I", $F61))</f>
        <v/>
      </c>
      <c r="B61" s="21">
        <f t="array" ref="B61:B61">INDIRECT(_xlfn.CONCAT("$J", $F61))</f>
        <v/>
      </c>
      <c r="C61" s="21">
        <f t="array" ref="C61:C61">INDIRECT(_xlfn.CONCAT("$K", $F61))</f>
        <v/>
      </c>
      <c r="D61" s="21" t="n"/>
      <c r="E61" s="21">
        <f t="array" ref="E61:E61">INDIRECT(_xlfn.CONCAT("$L", $F61))</f>
        <v/>
      </c>
      <c r="F61" s="21">
        <f t="array" ref="F61:F61">IF(NOT(OR(ISERROR(INDIRECT(_xlfn.CONCAT("$I", $F60 + 1))), ISBLANK(INDIRECT(_xlfn.CONCAT("$I", $F60 + 1))))), $F60 + 1, IF(NOT(ISBLANK(INDIRECT(_xlfn.CONCAT("$I", $F60 + 2)))), $F60 + 2, ""))</f>
        <v/>
      </c>
    </row>
    <row r="62" ht="59.25" customHeight="1" s="20">
      <c r="A62" s="21">
        <f t="array" ref="A62:A62">INDIRECT(_xlfn.CONCAT("$I", $F62))</f>
        <v/>
      </c>
      <c r="B62" s="21">
        <f t="array" ref="B62:B62">INDIRECT(_xlfn.CONCAT("$J", $F62))</f>
        <v/>
      </c>
      <c r="C62" s="21">
        <f t="array" ref="C62:C62">INDIRECT(_xlfn.CONCAT("$K", $F62))</f>
        <v/>
      </c>
      <c r="D62" s="21" t="n"/>
      <c r="E62" s="21">
        <f t="array" ref="E62:E62">INDIRECT(_xlfn.CONCAT("$L", $F62))</f>
        <v/>
      </c>
      <c r="F62" s="21">
        <f t="array" ref="F62:F62">IF(NOT(OR(ISERROR(INDIRECT(_xlfn.CONCAT("$I", $F61 + 1))), ISBLANK(INDIRECT(_xlfn.CONCAT("$I", $F61 + 1))))), $F61 + 1, IF(NOT(ISBLANK(INDIRECT(_xlfn.CONCAT("$I", $F61 + 2)))), $F61 + 2, ""))</f>
        <v/>
      </c>
      <c r="I62" s="19" t="inlineStr">
        <is>
          <t>Aetherdrift DFT</t>
        </is>
      </c>
      <c r="J62" s="19" t="n">
        <v>553</v>
      </c>
      <c r="K62" s="19" t="n">
        <v>45702</v>
      </c>
      <c r="L62" s="19" t="inlineStr">
        <is>
          <t>en es fr de it pt ja ko ru 汉语 漢語</t>
        </is>
      </c>
    </row>
    <row r="63" ht="59.25" customHeight="1" s="20">
      <c r="A63" s="21">
        <f t="array" ref="A63:A63">INDIRECT(_xlfn.CONCAT("$I", $F63))</f>
        <v/>
      </c>
      <c r="B63" s="21">
        <f t="array" ref="B63:B63">INDIRECT(_xlfn.CONCAT("$J", $F63))</f>
        <v/>
      </c>
      <c r="C63" s="21">
        <f t="array" ref="C63:C63">INDIRECT(_xlfn.CONCAT("$K", $F63))</f>
        <v/>
      </c>
      <c r="D63" s="21" t="n"/>
      <c r="E63" s="21">
        <f t="array" ref="E63:E63">INDIRECT(_xlfn.CONCAT("$L", $F63))</f>
        <v/>
      </c>
      <c r="F63" s="21">
        <f t="array" ref="F63:F63">IF(NOT(OR(ISERROR(INDIRECT(_xlfn.CONCAT("$I", $F62 + 1))), ISBLANK(INDIRECT(_xlfn.CONCAT("$I", $F62 + 1))))), $F62 + 1, IF(NOT(ISBLANK(INDIRECT(_xlfn.CONCAT("$I", $F62 + 2)))), $F62 + 2, ""))</f>
        <v/>
      </c>
    </row>
    <row r="64" ht="59.25" customHeight="1" s="20">
      <c r="A64" s="21">
        <f t="array" ref="A64:A64">INDIRECT(_xlfn.CONCAT("$I", $F64))</f>
        <v/>
      </c>
      <c r="B64" s="21">
        <f t="array" ref="B64:B64">INDIRECT(_xlfn.CONCAT("$J", $F64))</f>
        <v/>
      </c>
      <c r="C64" s="21">
        <f t="array" ref="C64:C64">INDIRECT(_xlfn.CONCAT("$K", $F64))</f>
        <v/>
      </c>
      <c r="D64" s="21" t="n"/>
      <c r="E64" s="21">
        <f t="array" ref="E64:E64">INDIRECT(_xlfn.CONCAT("$L", $F64))</f>
        <v/>
      </c>
      <c r="F64" s="21">
        <f t="array" ref="F64:F64">IF(NOT(OR(ISERROR(INDIRECT(_xlfn.CONCAT("$I", $F63 + 1))), ISBLANK(INDIRECT(_xlfn.CONCAT("$I", $F63 + 1))))), $F63 + 1, IF(NOT(ISBLANK(INDIRECT(_xlfn.CONCAT("$I", $F63 + 2)))), $F63 + 2, ""))</f>
        <v/>
      </c>
      <c r="I64" s="19" t="inlineStr">
        <is>
          <t>Aetherdrift Promos PDFT</t>
        </is>
      </c>
      <c r="J64" s="19" t="n">
        <v>160</v>
      </c>
      <c r="K64" s="19" t="n">
        <v>45702</v>
      </c>
      <c r="L64" s="19" t="inlineStr">
        <is>
          <t>en es fr de it pt ja ko ru 汉语 漢語</t>
        </is>
      </c>
    </row>
    <row r="65" ht="59.25" customHeight="1" s="20">
      <c r="A65" s="21">
        <f t="array" ref="A65:A65">INDIRECT(_xlfn.CONCAT("$I", $F65))</f>
        <v/>
      </c>
      <c r="B65" s="21">
        <f t="array" ref="B65:B65">INDIRECT(_xlfn.CONCAT("$J", $F65))</f>
        <v/>
      </c>
      <c r="C65" s="21">
        <f t="array" ref="C65:C65">INDIRECT(_xlfn.CONCAT("$K", $F65))</f>
        <v/>
      </c>
      <c r="D65" s="21" t="n"/>
      <c r="E65" s="21">
        <f t="array" ref="E65:E65">INDIRECT(_xlfn.CONCAT("$L", $F65))</f>
        <v/>
      </c>
      <c r="F65" s="21">
        <f t="array" ref="F65:F65">IF(NOT(OR(ISERROR(INDIRECT(_xlfn.CONCAT("$I", $F64 + 1))), ISBLANK(INDIRECT(_xlfn.CONCAT("$I", $F64 + 1))))), $F64 + 1, IF(NOT(ISBLANK(INDIRECT(_xlfn.CONCAT("$I", $F64 + 2)))), $F64 + 2, ""))</f>
        <v/>
      </c>
    </row>
    <row r="66" ht="59.25" customHeight="1" s="20">
      <c r="A66" s="21">
        <f t="array" ref="A66:A66">INDIRECT(_xlfn.CONCAT("$I", $F66))</f>
        <v/>
      </c>
      <c r="B66" s="21">
        <f t="array" ref="B66:B66">INDIRECT(_xlfn.CONCAT("$J", $F66))</f>
        <v/>
      </c>
      <c r="C66" s="21">
        <f t="array" ref="C66:C66">INDIRECT(_xlfn.CONCAT("$K", $F66))</f>
        <v/>
      </c>
      <c r="D66" s="21" t="n"/>
      <c r="E66" s="21">
        <f t="array" ref="E66:E66">INDIRECT(_xlfn.CONCAT("$L", $F66))</f>
        <v/>
      </c>
      <c r="F66" s="21">
        <f t="array" ref="F66:F66">IF(NOT(OR(ISERROR(INDIRECT(_xlfn.CONCAT("$I", $F65 + 1))), ISBLANK(INDIRECT(_xlfn.CONCAT("$I", $F65 + 1))))), $F65 + 1, IF(NOT(ISBLANK(INDIRECT(_xlfn.CONCAT("$I", $F65 + 2)))), $F65 + 2, ""))</f>
        <v/>
      </c>
      <c r="I66" s="19" t="inlineStr">
        <is>
          <t>Aetherdrift Tokens TDFT</t>
        </is>
      </c>
      <c r="J66" s="19" t="n">
        <v>14</v>
      </c>
      <c r="K66" s="19" t="n">
        <v>45702</v>
      </c>
      <c r="L66" s="19" t="inlineStr">
        <is>
          <t>en es fr de it pt ja ko ru 汉语 漢語</t>
        </is>
      </c>
    </row>
    <row r="67" ht="59.25" customHeight="1" s="20">
      <c r="A67" s="21">
        <f t="array" ref="A67:A67">INDIRECT(_xlfn.CONCAT("$I", $F67))</f>
        <v/>
      </c>
      <c r="B67" s="21">
        <f t="array" ref="B67:B67">INDIRECT(_xlfn.CONCAT("$J", $F67))</f>
        <v/>
      </c>
      <c r="C67" s="21">
        <f t="array" ref="C67:C67">INDIRECT(_xlfn.CONCAT("$K", $F67))</f>
        <v/>
      </c>
      <c r="D67" s="21" t="n"/>
      <c r="E67" s="21">
        <f t="array" ref="E67:E67">INDIRECT(_xlfn.CONCAT("$L", $F67))</f>
        <v/>
      </c>
      <c r="F67" s="21">
        <f t="array" ref="F67:F67">IF(NOT(OR(ISERROR(INDIRECT(_xlfn.CONCAT("$I", $F66 + 1))), ISBLANK(INDIRECT(_xlfn.CONCAT("$I", $F66 + 1))))), $F66 + 1, IF(NOT(ISBLANK(INDIRECT(_xlfn.CONCAT("$I", $F66 + 2)))), $F66 + 2, ""))</f>
        <v/>
      </c>
    </row>
    <row r="68" ht="59.25" customHeight="1" s="20">
      <c r="A68" s="21">
        <f t="array" ref="A68:A68">INDIRECT(_xlfn.CONCAT("$I", $F68))</f>
        <v/>
      </c>
      <c r="B68" s="21">
        <f t="array" ref="B68:B68">INDIRECT(_xlfn.CONCAT("$J", $F68))</f>
        <v/>
      </c>
      <c r="C68" s="21">
        <f t="array" ref="C68:C68">INDIRECT(_xlfn.CONCAT("$K", $F68))</f>
        <v/>
      </c>
      <c r="D68" s="21" t="n"/>
      <c r="E68" s="21">
        <f t="array" ref="E68:E68">INDIRECT(_xlfn.CONCAT("$L", $F68))</f>
        <v/>
      </c>
      <c r="F68" s="21">
        <f t="array" ref="F68:F68">IF(NOT(OR(ISERROR(INDIRECT(_xlfn.CONCAT("$I", $F67 + 1))), ISBLANK(INDIRECT(_xlfn.CONCAT("$I", $F67 + 1))))), $F67 + 1, IF(NOT(ISBLANK(INDIRECT(_xlfn.CONCAT("$I", $F67 + 2)))), $F67 + 2, ""))</f>
        <v/>
      </c>
      <c r="I68" s="19" t="inlineStr">
        <is>
          <t>Alchemy: Aetherdrift YDFT</t>
        </is>
      </c>
      <c r="J68" s="19" t="n">
        <v>30</v>
      </c>
      <c r="K68" s="19" t="n">
        <v>45720</v>
      </c>
      <c r="L68" s="19" t="inlineStr">
        <is>
          <t>en es fr de it pt ja ko ru 汉语 漢語</t>
        </is>
      </c>
    </row>
    <row r="69" ht="59.25" customHeight="1" s="20">
      <c r="A69" s="21">
        <f t="array" ref="A69:A69">INDIRECT(_xlfn.CONCAT("$I", $F69))</f>
        <v/>
      </c>
      <c r="B69" s="21">
        <f t="array" ref="B69:B69">INDIRECT(_xlfn.CONCAT("$J", $F69))</f>
        <v/>
      </c>
      <c r="C69" s="21">
        <f t="array" ref="C69:C69">INDIRECT(_xlfn.CONCAT("$K", $F69))</f>
        <v/>
      </c>
      <c r="D69" s="21" t="n"/>
      <c r="E69" s="21">
        <f t="array" ref="E69:E69">INDIRECT(_xlfn.CONCAT("$L", $F69))</f>
        <v/>
      </c>
      <c r="F69" s="21">
        <f t="array" ref="F69:F69">IF(NOT(OR(ISERROR(INDIRECT(_xlfn.CONCAT("$I", $F68 + 1))), ISBLANK(INDIRECT(_xlfn.CONCAT("$I", $F68 + 1))))), $F68 + 1, IF(NOT(ISBLANK(INDIRECT(_xlfn.CONCAT("$I", $F68 + 2)))), $F68 + 2, ""))</f>
        <v/>
      </c>
    </row>
    <row r="70" ht="59.25" customHeight="1" s="20">
      <c r="A70" s="21">
        <f t="array" ref="A70:A70">INDIRECT(_xlfn.CONCAT("$I", $F70))</f>
        <v/>
      </c>
      <c r="B70" s="21">
        <f t="array" ref="B70:B70">INDIRECT(_xlfn.CONCAT("$J", $F70))</f>
        <v/>
      </c>
      <c r="C70" s="21">
        <f t="array" ref="C70:C70">INDIRECT(_xlfn.CONCAT("$K", $F70))</f>
        <v/>
      </c>
      <c r="D70" s="21" t="n"/>
      <c r="E70" s="21">
        <f t="array" ref="E70:E70">INDIRECT(_xlfn.CONCAT("$L", $F70))</f>
        <v/>
      </c>
      <c r="F70" s="21">
        <f t="array" ref="F70:F70">IF(NOT(OR(ISERROR(INDIRECT(_xlfn.CONCAT("$I", $F69 + 1))), ISBLANK(INDIRECT(_xlfn.CONCAT("$I", $F69 + 1))))), $F69 + 1, IF(NOT(ISBLANK(INDIRECT(_xlfn.CONCAT("$I", $F69 + 2)))), $F69 + 2, ""))</f>
        <v/>
      </c>
      <c r="I70" s="19" t="inlineStr">
        <is>
          <t>Aetherdrift Art Series ADFT</t>
        </is>
      </c>
      <c r="J70" s="19" t="n">
        <v>54</v>
      </c>
      <c r="K70" s="19" t="n">
        <v>45702</v>
      </c>
      <c r="L70" s="19" t="inlineStr">
        <is>
          <t>en es fr de it pt ja ko ru 汉语 漢語</t>
        </is>
      </c>
    </row>
    <row r="71" ht="59.25" customHeight="1" s="20">
      <c r="A71" s="21">
        <f t="array" ref="A71:A71">INDIRECT(_xlfn.CONCAT("$I", $F71))</f>
        <v/>
      </c>
      <c r="B71" s="21">
        <f t="array" ref="B71:B71">INDIRECT(_xlfn.CONCAT("$J", $F71))</f>
        <v/>
      </c>
      <c r="C71" s="21">
        <f t="array" ref="C71:C71">INDIRECT(_xlfn.CONCAT("$K", $F71))</f>
        <v/>
      </c>
      <c r="D71" s="21" t="n"/>
      <c r="E71" s="21">
        <f t="array" ref="E71:E71">INDIRECT(_xlfn.CONCAT("$L", $F71))</f>
        <v/>
      </c>
      <c r="F71" s="21">
        <f t="array" ref="F71:F71">IF(NOT(OR(ISERROR(INDIRECT(_xlfn.CONCAT("$I", $F70 + 1))), ISBLANK(INDIRECT(_xlfn.CONCAT("$I", $F70 + 1))))), $F70 + 1, IF(NOT(ISBLANK(INDIRECT(_xlfn.CONCAT("$I", $F70 + 2)))), $F70 + 2, ""))</f>
        <v/>
      </c>
    </row>
    <row r="72" ht="59.25" customHeight="1" s="20">
      <c r="A72" s="21">
        <f t="array" ref="A72:A72">INDIRECT(_xlfn.CONCAT("$I", $F72))</f>
        <v/>
      </c>
      <c r="B72" s="21">
        <f t="array" ref="B72:B72">INDIRECT(_xlfn.CONCAT("$J", $F72))</f>
        <v/>
      </c>
      <c r="C72" s="21">
        <f t="array" ref="C72:C72">INDIRECT(_xlfn.CONCAT("$K", $F72))</f>
        <v/>
      </c>
      <c r="D72" s="21" t="n"/>
      <c r="E72" s="21">
        <f t="array" ref="E72:E72">INDIRECT(_xlfn.CONCAT("$L", $F72))</f>
        <v/>
      </c>
      <c r="F72" s="21">
        <f t="array" ref="F72:F72">IF(NOT(OR(ISERROR(INDIRECT(_xlfn.CONCAT("$I", $F71 + 1))), ISBLANK(INDIRECT(_xlfn.CONCAT("$I", $F71 + 1))))), $F71 + 1, IF(NOT(ISBLANK(INDIRECT(_xlfn.CONCAT("$I", $F71 + 2)))), $F71 + 2, ""))</f>
        <v/>
      </c>
      <c r="I72" s="19" t="inlineStr">
        <is>
          <t>Aetherdrift Commander DRC</t>
        </is>
      </c>
      <c r="J72" s="19" t="n">
        <v>184</v>
      </c>
      <c r="K72" s="19" t="n">
        <v>45702</v>
      </c>
      <c r="L72" s="19" t="inlineStr">
        <is>
          <t>en es fr de it pt ja ko ru 汉语 漢語</t>
        </is>
      </c>
    </row>
    <row r="73" ht="59.25" customHeight="1" s="20">
      <c r="A73" s="21">
        <f t="array" ref="A73:A73">INDIRECT(_xlfn.CONCAT("$I", $F73))</f>
        <v/>
      </c>
      <c r="B73" s="21">
        <f t="array" ref="B73:B73">INDIRECT(_xlfn.CONCAT("$J", $F73))</f>
        <v/>
      </c>
      <c r="C73" s="21">
        <f t="array" ref="C73:C73">INDIRECT(_xlfn.CONCAT("$K", $F73))</f>
        <v/>
      </c>
      <c r="D73" s="21" t="n"/>
      <c r="E73" s="21">
        <f t="array" ref="E73:E73">INDIRECT(_xlfn.CONCAT("$L", $F73))</f>
        <v/>
      </c>
      <c r="F73" s="21">
        <f t="array" ref="F73:F73">IF(NOT(OR(ISERROR(INDIRECT(_xlfn.CONCAT("$I", $F72 + 1))), ISBLANK(INDIRECT(_xlfn.CONCAT("$I", $F72 + 1))))), $F72 + 1, IF(NOT(ISBLANK(INDIRECT(_xlfn.CONCAT("$I", $F72 + 2)))), $F72 + 2, ""))</f>
        <v/>
      </c>
    </row>
    <row r="74" ht="59.25" customHeight="1" s="20">
      <c r="A74" s="21">
        <f t="array" ref="A74:A74">INDIRECT(_xlfn.CONCAT("$I", $F74))</f>
        <v/>
      </c>
      <c r="B74" s="21">
        <f t="array" ref="B74:B74">INDIRECT(_xlfn.CONCAT("$J", $F74))</f>
        <v/>
      </c>
      <c r="C74" s="21">
        <f t="array" ref="C74:C74">INDIRECT(_xlfn.CONCAT("$K", $F74))</f>
        <v/>
      </c>
      <c r="D74" s="21" t="n"/>
      <c r="E74" s="21">
        <f t="array" ref="E74:E74">INDIRECT(_xlfn.CONCAT("$L", $F74))</f>
        <v/>
      </c>
      <c r="F74" s="21">
        <f t="array" ref="F74:F74">IF(NOT(OR(ISERROR(INDIRECT(_xlfn.CONCAT("$I", $F73 + 1))), ISBLANK(INDIRECT(_xlfn.CONCAT("$I", $F73 + 1))))), $F73 + 1, IF(NOT(ISBLANK(INDIRECT(_xlfn.CONCAT("$I", $F73 + 2)))), $F73 + 2, ""))</f>
        <v/>
      </c>
      <c r="I74" s="19" t="inlineStr">
        <is>
          <t>Aetherdrift Commander Tokens TDRC</t>
        </is>
      </c>
      <c r="J74" s="19" t="n">
        <v>17</v>
      </c>
      <c r="K74" s="19" t="n">
        <v>45702</v>
      </c>
      <c r="L74" s="19" t="inlineStr">
        <is>
          <t>en es fr de it pt ja ko ru 汉语 漢語</t>
        </is>
      </c>
    </row>
    <row r="75" ht="59.25" customHeight="1" s="20">
      <c r="A75" s="21">
        <f t="array" ref="A75:A75">INDIRECT(_xlfn.CONCAT("$I", $F75))</f>
        <v/>
      </c>
      <c r="B75" s="21">
        <f t="array" ref="B75:B75">INDIRECT(_xlfn.CONCAT("$J", $F75))</f>
        <v/>
      </c>
      <c r="C75" s="21">
        <f t="array" ref="C75:C75">INDIRECT(_xlfn.CONCAT("$K", $F75))</f>
        <v/>
      </c>
      <c r="D75" s="21" t="n"/>
      <c r="E75" s="21">
        <f t="array" ref="E75:E75">INDIRECT(_xlfn.CONCAT("$L", $F75))</f>
        <v/>
      </c>
      <c r="F75" s="21">
        <f t="array" ref="F75:F75">IF(NOT(OR(ISERROR(INDIRECT(_xlfn.CONCAT("$I", $F74 + 1))), ISBLANK(INDIRECT(_xlfn.CONCAT("$I", $F74 + 1))))), $F74 + 1, IF(NOT(ISBLANK(INDIRECT(_xlfn.CONCAT("$I", $F74 + 2)))), $F74 + 2, ""))</f>
        <v/>
      </c>
    </row>
    <row r="76" ht="59.25" customHeight="1" s="20">
      <c r="A76" s="21">
        <f t="array" ref="A76:A76">INDIRECT(_xlfn.CONCAT("$I", $F76))</f>
        <v/>
      </c>
      <c r="B76" s="21">
        <f t="array" ref="B76:B76">INDIRECT(_xlfn.CONCAT("$J", $F76))</f>
        <v/>
      </c>
      <c r="C76" s="21">
        <f t="array" ref="C76:C76">INDIRECT(_xlfn.CONCAT("$K", $F76))</f>
        <v/>
      </c>
      <c r="D76" s="21" t="n"/>
      <c r="E76" s="21">
        <f t="array" ref="E76:E76">INDIRECT(_xlfn.CONCAT("$L", $F76))</f>
        <v/>
      </c>
      <c r="F76" s="21">
        <f t="array" ref="F76:F76">IF(NOT(OR(ISERROR(INDIRECT(_xlfn.CONCAT("$I", $F75 + 1))), ISBLANK(INDIRECT(_xlfn.CONCAT("$I", $F75 + 1))))), $F75 + 1, IF(NOT(ISBLANK(INDIRECT(_xlfn.CONCAT("$I", $F75 + 2)))), $F75 + 2, ""))</f>
        <v/>
      </c>
      <c r="I76" s="19" t="inlineStr">
        <is>
          <t>Japan Standard Cup PJSC</t>
        </is>
      </c>
      <c r="J76" s="19" t="n">
        <v>2</v>
      </c>
      <c r="K76" s="19" t="n">
        <v>45697</v>
      </c>
      <c r="L76" s="19" t="inlineStr">
        <is>
          <t>en es fr de it pt ja ko ru 汉语 漢語</t>
        </is>
      </c>
    </row>
    <row r="77" ht="59.25" customHeight="1" s="20">
      <c r="A77" s="21">
        <f t="array" ref="A77:A77">INDIRECT(_xlfn.CONCAT("$I", $F77))</f>
        <v/>
      </c>
      <c r="B77" s="21">
        <f t="array" ref="B77:B77">INDIRECT(_xlfn.CONCAT("$J", $F77))</f>
        <v/>
      </c>
      <c r="C77" s="21">
        <f t="array" ref="C77:C77">INDIRECT(_xlfn.CONCAT("$K", $F77))</f>
        <v/>
      </c>
      <c r="D77" s="21" t="n"/>
      <c r="E77" s="21">
        <f t="array" ref="E77:E77">INDIRECT(_xlfn.CONCAT("$L", $F77))</f>
        <v/>
      </c>
      <c r="F77" s="21">
        <f t="array" ref="F77:F77">IF(NOT(OR(ISERROR(INDIRECT(_xlfn.CONCAT("$I", $F76 + 1))), ISBLANK(INDIRECT(_xlfn.CONCAT("$I", $F76 + 1))))), $F76 + 1, IF(NOT(ISBLANK(INDIRECT(_xlfn.CONCAT("$I", $F76 + 2)))), $F76 + 2, ""))</f>
        <v/>
      </c>
    </row>
    <row r="78" ht="59.25" customHeight="1" s="20">
      <c r="A78" s="21">
        <f t="array" ref="A78:A78">INDIRECT(_xlfn.CONCAT("$I", $F78))</f>
        <v/>
      </c>
      <c r="B78" s="21">
        <f t="array" ref="B78:B78">INDIRECT(_xlfn.CONCAT("$J", $F78))</f>
        <v/>
      </c>
      <c r="C78" s="21">
        <f t="array" ref="C78:C78">INDIRECT(_xlfn.CONCAT("$K", $F78))</f>
        <v/>
      </c>
      <c r="D78" s="21" t="n"/>
      <c r="E78" s="21">
        <f t="array" ref="E78:E78">INDIRECT(_xlfn.CONCAT("$L", $F78))</f>
        <v/>
      </c>
      <c r="F78" s="21">
        <f t="array" ref="F78:F78">IF(NOT(OR(ISERROR(INDIRECT(_xlfn.CONCAT("$I", $F77 + 1))), ISBLANK(INDIRECT(_xlfn.CONCAT("$I", $F77 + 1))))), $F77 + 1, IF(NOT(ISBLANK(INDIRECT(_xlfn.CONCAT("$I", $F77 + 2)))), $F77 + 2, ""))</f>
        <v/>
      </c>
      <c r="I78" s="19" t="inlineStr">
        <is>
          <t>Innistrad Remastered INR</t>
        </is>
      </c>
      <c r="J78" s="19" t="n">
        <v>495</v>
      </c>
      <c r="K78" s="19" t="n">
        <v>45681</v>
      </c>
      <c r="L78" s="19" t="inlineStr">
        <is>
          <t>en es fr de it pt ja ko ru 汉语 漢語</t>
        </is>
      </c>
    </row>
    <row r="79" ht="59.25" customHeight="1" s="20">
      <c r="A79" s="21">
        <f t="array" ref="A79:A79">INDIRECT(_xlfn.CONCAT("$I", $F79))</f>
        <v/>
      </c>
      <c r="B79" s="21">
        <f t="array" ref="B79:B79">INDIRECT(_xlfn.CONCAT("$J", $F79))</f>
        <v/>
      </c>
      <c r="C79" s="21">
        <f t="array" ref="C79:C79">INDIRECT(_xlfn.CONCAT("$K", $F79))</f>
        <v/>
      </c>
      <c r="D79" s="21" t="n"/>
      <c r="E79" s="21">
        <f t="array" ref="E79:E79">INDIRECT(_xlfn.CONCAT("$L", $F79))</f>
        <v/>
      </c>
      <c r="F79" s="21">
        <f t="array" ref="F79:F79">IF(NOT(OR(ISERROR(INDIRECT(_xlfn.CONCAT("$I", $F78 + 1))), ISBLANK(INDIRECT(_xlfn.CONCAT("$I", $F78 + 1))))), $F78 + 1, IF(NOT(ISBLANK(INDIRECT(_xlfn.CONCAT("$I", $F78 + 2)))), $F78 + 2, ""))</f>
        <v/>
      </c>
    </row>
    <row r="80" ht="59.25" customHeight="1" s="20">
      <c r="A80" s="21">
        <f t="array" ref="A80:A80">INDIRECT(_xlfn.CONCAT("$I", $F80))</f>
        <v/>
      </c>
      <c r="B80" s="21">
        <f t="array" ref="B80:B80">INDIRECT(_xlfn.CONCAT("$J", $F80))</f>
        <v/>
      </c>
      <c r="C80" s="21">
        <f t="array" ref="C80:C80">INDIRECT(_xlfn.CONCAT("$K", $F80))</f>
        <v/>
      </c>
      <c r="D80" s="21" t="n"/>
      <c r="E80" s="21">
        <f t="array" ref="E80:E80">INDIRECT(_xlfn.CONCAT("$L", $F80))</f>
        <v/>
      </c>
      <c r="F80" s="21">
        <f t="array" ref="F80:F80">IF(NOT(OR(ISERROR(INDIRECT(_xlfn.CONCAT("$I", $F79 + 1))), ISBLANK(INDIRECT(_xlfn.CONCAT("$I", $F79 + 1))))), $F79 + 1, IF(NOT(ISBLANK(INDIRECT(_xlfn.CONCAT("$I", $F79 + 2)))), $F79 + 2, ""))</f>
        <v/>
      </c>
      <c r="I80" s="19" t="inlineStr">
        <is>
          <t>Innistrad Remastered Tokens TINR</t>
        </is>
      </c>
      <c r="J80" s="19" t="n">
        <v>27</v>
      </c>
      <c r="K80" s="19" t="n">
        <v>45681</v>
      </c>
      <c r="L80" s="19" t="inlineStr">
        <is>
          <t>en es fr de it pt ja ko ru 汉语 漢語</t>
        </is>
      </c>
    </row>
    <row r="81" ht="59.25" customHeight="1" s="20">
      <c r="A81" s="21">
        <f t="array" ref="A81:A81">INDIRECT(_xlfn.CONCAT("$I", $F81))</f>
        <v/>
      </c>
      <c r="B81" s="21">
        <f t="array" ref="B81:B81">INDIRECT(_xlfn.CONCAT("$J", $F81))</f>
        <v/>
      </c>
      <c r="C81" s="21">
        <f t="array" ref="C81:C81">INDIRECT(_xlfn.CONCAT("$K", $F81))</f>
        <v/>
      </c>
      <c r="D81" s="21" t="n"/>
      <c r="E81" s="21">
        <f t="array" ref="E81:E81">INDIRECT(_xlfn.CONCAT("$L", $F81))</f>
        <v/>
      </c>
      <c r="F81" s="21">
        <f t="array" ref="F81:F81">IF(NOT(OR(ISERROR(INDIRECT(_xlfn.CONCAT("$I", $F80 + 1))), ISBLANK(INDIRECT(_xlfn.CONCAT("$I", $F80 + 1))))), $F80 + 1, IF(NOT(ISBLANK(INDIRECT(_xlfn.CONCAT("$I", $F80 + 2)))), $F80 + 2, ""))</f>
        <v/>
      </c>
    </row>
    <row r="82" ht="59.25" customHeight="1" s="20">
      <c r="A82" s="21">
        <f t="array" ref="A82:A82">INDIRECT(_xlfn.CONCAT("$I", $F82))</f>
        <v/>
      </c>
      <c r="B82" s="21">
        <f t="array" ref="B82:B82">INDIRECT(_xlfn.CONCAT("$J", $F82))</f>
        <v/>
      </c>
      <c r="C82" s="21">
        <f t="array" ref="C82:C82">INDIRECT(_xlfn.CONCAT("$K", $F82))</f>
        <v/>
      </c>
      <c r="D82" s="21" t="n"/>
      <c r="E82" s="21">
        <f t="array" ref="E82:E82">INDIRECT(_xlfn.CONCAT("$L", $F82))</f>
        <v/>
      </c>
      <c r="F82" s="21">
        <f t="array" ref="F82:F82">IF(NOT(OR(ISERROR(INDIRECT(_xlfn.CONCAT("$I", $F81 + 1))), ISBLANK(INDIRECT(_xlfn.CONCAT("$I", $F81 + 1))))), $F81 + 1, IF(NOT(ISBLANK(INDIRECT(_xlfn.CONCAT("$I", $F81 + 2)))), $F81 + 2, ""))</f>
        <v/>
      </c>
      <c r="I82" s="19" t="inlineStr">
        <is>
          <t>Innistrad Remastered Art Series AINR</t>
        </is>
      </c>
      <c r="J82" s="19" t="n">
        <v>25</v>
      </c>
      <c r="K82" s="19" t="n">
        <v>45681</v>
      </c>
      <c r="L82" s="19" t="inlineStr">
        <is>
          <t>en es fr de it pt ja ko ru 汉语 漢語</t>
        </is>
      </c>
    </row>
    <row r="83" ht="68.25" customHeight="1" s="20">
      <c r="A83" s="21">
        <f t="array" ref="A83:A83">INDIRECT(_xlfn.CONCAT("$I", $F83))</f>
        <v/>
      </c>
      <c r="B83" s="21">
        <f t="array" ref="B83:B83">INDIRECT(_xlfn.CONCAT("$J", $F83))</f>
        <v/>
      </c>
      <c r="C83" s="21">
        <f t="array" ref="C83:C83">INDIRECT(_xlfn.CONCAT("$K", $F83))</f>
        <v/>
      </c>
      <c r="D83" s="21" t="n"/>
      <c r="E83" s="21">
        <f t="array" ref="E83:E83">INDIRECT(_xlfn.CONCAT("$L", $F83))</f>
        <v/>
      </c>
      <c r="F83" s="21">
        <f t="array" ref="F83:F83">IF(NOT(OR(ISERROR(INDIRECT(_xlfn.CONCAT("$I", $F82 + 1))), ISBLANK(INDIRECT(_xlfn.CONCAT("$I", $F82 + 1))))), $F82 + 1, IF(NOT(ISBLANK(INDIRECT(_xlfn.CONCAT("$I", $F82 + 2)))), $F82 + 2, ""))</f>
        <v/>
      </c>
    </row>
    <row r="84" ht="68.25" customHeight="1" s="20">
      <c r="A84" s="21">
        <f t="array" ref="A84:A84">INDIRECT(_xlfn.CONCAT("$I", $F84))</f>
        <v/>
      </c>
      <c r="B84" s="21">
        <f t="array" ref="B84:B84">INDIRECT(_xlfn.CONCAT("$J", $F84))</f>
        <v/>
      </c>
      <c r="C84" s="21">
        <f t="array" ref="C84:C84">INDIRECT(_xlfn.CONCAT("$K", $F84))</f>
        <v/>
      </c>
      <c r="D84" s="21" t="n"/>
      <c r="E84" s="21">
        <f t="array" ref="E84:E84">INDIRECT(_xlfn.CONCAT("$L", $F84))</f>
        <v/>
      </c>
      <c r="F84" s="21">
        <f t="array" ref="F84:F84">IF(NOT(OR(ISERROR(INDIRECT(_xlfn.CONCAT("$I", $F83 + 1))), ISBLANK(INDIRECT(_xlfn.CONCAT("$I", $F83 + 1))))), $F83 + 1, IF(NOT(ISBLANK(INDIRECT(_xlfn.CONCAT("$I", $F83 + 2)))), $F83 + 2, ""))</f>
        <v/>
      </c>
      <c r="I84" s="19" t="inlineStr">
        <is>
          <t>Spotlight Series PSPL</t>
        </is>
      </c>
      <c r="J84" s="19" t="n">
        <v>8</v>
      </c>
      <c r="K84" s="19" t="n">
        <v>45660</v>
      </c>
      <c r="L84" s="19" t="inlineStr">
        <is>
          <t>en es fr de it pt ja ko ru 汉语 漢語</t>
        </is>
      </c>
    </row>
    <row r="85" ht="59.25" customHeight="1" s="20">
      <c r="A85" s="21">
        <f t="array" ref="A85:A85">INDIRECT(_xlfn.CONCAT("$I", $F85))</f>
        <v/>
      </c>
      <c r="B85" s="21">
        <f t="array" ref="B85:B85">INDIRECT(_xlfn.CONCAT("$J", $F85))</f>
        <v/>
      </c>
      <c r="C85" s="21">
        <f t="array" ref="C85:C85">INDIRECT(_xlfn.CONCAT("$K", $F85))</f>
        <v/>
      </c>
      <c r="D85" s="21" t="n"/>
      <c r="E85" s="21">
        <f t="array" ref="E85:E85">INDIRECT(_xlfn.CONCAT("$L", $F85))</f>
        <v/>
      </c>
      <c r="F85" s="21">
        <f t="array" ref="F85:F85">IF(NOT(OR(ISERROR(INDIRECT(_xlfn.CONCAT("$I", $F84 + 1))), ISBLANK(INDIRECT(_xlfn.CONCAT("$I", $F84 + 1))))), $F84 + 1, IF(NOT(ISBLANK(INDIRECT(_xlfn.CONCAT("$I", $F84 + 2)))), $F84 + 2, ""))</f>
        <v/>
      </c>
    </row>
    <row r="86" ht="68.25" customHeight="1" s="20">
      <c r="A86" s="21">
        <f t="array" ref="A86:A86">INDIRECT(_xlfn.CONCAT("$I", $F86))</f>
        <v/>
      </c>
      <c r="B86" s="21">
        <f t="array" ref="B86:B86">INDIRECT(_xlfn.CONCAT("$J", $F86))</f>
        <v/>
      </c>
      <c r="C86" s="21">
        <f t="array" ref="C86:C86">INDIRECT(_xlfn.CONCAT("$K", $F86))</f>
        <v/>
      </c>
      <c r="D86" s="21" t="n"/>
      <c r="E86" s="21">
        <f t="array" ref="E86:E86">INDIRECT(_xlfn.CONCAT("$L", $F86))</f>
        <v/>
      </c>
      <c r="F86" s="21">
        <f t="array" ref="F86:F86">IF(NOT(OR(ISERROR(INDIRECT(_xlfn.CONCAT("$I", $F85 + 1))), ISBLANK(INDIRECT(_xlfn.CONCAT("$I", $F85 + 1))))), $F85 + 1, IF(NOT(ISBLANK(INDIRECT(_xlfn.CONCAT("$I", $F85 + 2)))), $F85 + 2, ""))</f>
        <v/>
      </c>
      <c r="I86" s="19" t="inlineStr">
        <is>
          <t>MagicFest 2025 PF25</t>
        </is>
      </c>
      <c r="J86" s="19" t="n">
        <v>19</v>
      </c>
      <c r="K86" s="19" t="n">
        <v>45658</v>
      </c>
      <c r="L86" s="19" t="inlineStr">
        <is>
          <t>en es fr de it pt ja ko ru 汉语 漢語</t>
        </is>
      </c>
    </row>
    <row r="87" ht="68.25" customHeight="1" s="20">
      <c r="A87" s="21">
        <f t="array" ref="A87:A87">INDIRECT(_xlfn.CONCAT("$I", $F87))</f>
        <v/>
      </c>
      <c r="B87" s="21">
        <f t="array" ref="B87:B87">INDIRECT(_xlfn.CONCAT("$J", $F87))</f>
        <v/>
      </c>
      <c r="C87" s="21">
        <f t="array" ref="C87:C87">INDIRECT(_xlfn.CONCAT("$K", $F87))</f>
        <v/>
      </c>
      <c r="D87" s="21" t="n"/>
      <c r="E87" s="21">
        <f t="array" ref="E87:E87">INDIRECT(_xlfn.CONCAT("$L", $F87))</f>
        <v/>
      </c>
      <c r="F87" s="21">
        <f t="array" ref="F87:F87">IF(NOT(OR(ISERROR(INDIRECT(_xlfn.CONCAT("$I", $F86 + 1))), ISBLANK(INDIRECT(_xlfn.CONCAT("$I", $F86 + 1))))), $F86 + 1, IF(NOT(ISBLANK(INDIRECT(_xlfn.CONCAT("$I", $F86 + 2)))), $F86 + 2, ""))</f>
        <v/>
      </c>
    </row>
    <row r="88" ht="68.25" customHeight="1" s="20">
      <c r="A88" s="21">
        <f t="array" ref="A88:A88">INDIRECT(_xlfn.CONCAT("$I", $F88))</f>
        <v/>
      </c>
      <c r="B88" s="21">
        <f t="array" ref="B88:B88">INDIRECT(_xlfn.CONCAT("$J", $F88))</f>
        <v/>
      </c>
      <c r="C88" s="21">
        <f t="array" ref="C88:C88">INDIRECT(_xlfn.CONCAT("$K", $F88))</f>
        <v/>
      </c>
      <c r="D88" s="21" t="n"/>
      <c r="E88" s="21">
        <f t="array" ref="E88:E88">INDIRECT(_xlfn.CONCAT("$L", $F88))</f>
        <v/>
      </c>
      <c r="F88" s="21">
        <f t="array" ref="F88:F88">IF(NOT(OR(ISERROR(INDIRECT(_xlfn.CONCAT("$I", $F87 + 1))), ISBLANK(INDIRECT(_xlfn.CONCAT("$I", $F87 + 1))))), $F87 + 1, IF(NOT(ISBLANK(INDIRECT(_xlfn.CONCAT("$I", $F87 + 2)))), $F87 + 2, ""))</f>
        <v/>
      </c>
      <c r="I88" s="19" t="inlineStr">
        <is>
          <t>Wizards Play Network 2025 PW25</t>
        </is>
      </c>
      <c r="J88" s="19" t="n">
        <v>17</v>
      </c>
      <c r="K88" s="19" t="n">
        <v>45658</v>
      </c>
      <c r="L88" s="19" t="inlineStr">
        <is>
          <t>en es fr de it pt ja ko ru 汉语 漢語</t>
        </is>
      </c>
    </row>
    <row r="89" ht="59.25" customHeight="1" s="20">
      <c r="A89" s="21">
        <f t="array" ref="A89:A89">INDIRECT(_xlfn.CONCAT("$I", $F89))</f>
        <v/>
      </c>
      <c r="B89" s="21">
        <f t="array" ref="B89:B89">INDIRECT(_xlfn.CONCAT("$J", $F89))</f>
        <v/>
      </c>
      <c r="C89" s="21">
        <f t="array" ref="C89:C89">INDIRECT(_xlfn.CONCAT("$K", $F89))</f>
        <v/>
      </c>
      <c r="D89" s="21" t="n"/>
      <c r="E89" s="21">
        <f t="array" ref="E89:E89">INDIRECT(_xlfn.CONCAT("$L", $F89))</f>
        <v/>
      </c>
      <c r="F89" s="21">
        <f t="array" ref="F89:F89">IF(NOT(OR(ISERROR(INDIRECT(_xlfn.CONCAT("$I", $F88 + 1))), ISBLANK(INDIRECT(_xlfn.CONCAT("$I", $F88 + 1))))), $F88 + 1, IF(NOT(ISBLANK(INDIRECT(_xlfn.CONCAT("$I", $F88 + 2)))), $F88 + 2, ""))</f>
        <v/>
      </c>
    </row>
    <row r="90" ht="59.25" customHeight="1" s="20">
      <c r="A90" s="21">
        <f t="array" ref="A90:A90">INDIRECT(_xlfn.CONCAT("$I", $F90))</f>
        <v/>
      </c>
      <c r="B90" s="21">
        <f t="array" ref="B90:B90">INDIRECT(_xlfn.CONCAT("$J", $F90))</f>
        <v/>
      </c>
      <c r="C90" s="21">
        <f t="array" ref="C90:C90">INDIRECT(_xlfn.CONCAT("$K", $F90))</f>
        <v/>
      </c>
      <c r="D90" s="21" t="n"/>
      <c r="E90" s="21">
        <f t="array" ref="E90:E90">INDIRECT(_xlfn.CONCAT("$L", $F90))</f>
        <v/>
      </c>
      <c r="F90" s="21">
        <f t="array" ref="F90:F90">IF(NOT(OR(ISERROR(INDIRECT(_xlfn.CONCAT("$I", $F89 + 1))), ISBLANK(INDIRECT(_xlfn.CONCAT("$I", $F89 + 1))))), $F89 + 1, IF(NOT(ISBLANK(INDIRECT(_xlfn.CONCAT("$I", $F89 + 2)))), $F89 + 2, ""))</f>
        <v/>
      </c>
      <c r="I90" s="19" t="inlineStr">
        <is>
          <t>Pioneer Masters PIO</t>
        </is>
      </c>
      <c r="J90" s="19" t="n">
        <v>398</v>
      </c>
      <c r="K90" s="19" t="n">
        <v>45636</v>
      </c>
      <c r="L90" s="19" t="inlineStr">
        <is>
          <t>en es fr de it pt ja ko ru 汉语 漢語</t>
        </is>
      </c>
    </row>
    <row r="91" ht="59.25" customHeight="1" s="20">
      <c r="A91" s="21">
        <f t="array" ref="A91:A91">INDIRECT(_xlfn.CONCAT("$I", $F91))</f>
        <v/>
      </c>
      <c r="B91" s="21">
        <f t="array" ref="B91:B91">INDIRECT(_xlfn.CONCAT("$J", $F91))</f>
        <v/>
      </c>
      <c r="C91" s="21">
        <f t="array" ref="C91:C91">INDIRECT(_xlfn.CONCAT("$K", $F91))</f>
        <v/>
      </c>
      <c r="D91" s="21" t="n"/>
      <c r="E91" s="21">
        <f t="array" ref="E91:E91">INDIRECT(_xlfn.CONCAT("$L", $F91))</f>
        <v/>
      </c>
      <c r="F91" s="21">
        <f t="array" ref="F91:F91">IF(NOT(OR(ISERROR(INDIRECT(_xlfn.CONCAT("$I", $F90 + 1))), ISBLANK(INDIRECT(_xlfn.CONCAT("$I", $F90 + 1))))), $F90 + 1, IF(NOT(ISBLANK(INDIRECT(_xlfn.CONCAT("$I", $F90 + 2)))), $F90 + 2, ""))</f>
        <v/>
      </c>
    </row>
    <row r="92" ht="59.25" customHeight="1" s="20">
      <c r="A92" s="21">
        <f t="array" ref="A92:A92">INDIRECT(_xlfn.CONCAT("$I", $F92))</f>
        <v/>
      </c>
      <c r="B92" s="21">
        <f t="array" ref="B92:B92">INDIRECT(_xlfn.CONCAT("$J", $F92))</f>
        <v/>
      </c>
      <c r="C92" s="21">
        <f t="array" ref="C92:C92">INDIRECT(_xlfn.CONCAT("$K", $F92))</f>
        <v/>
      </c>
      <c r="D92" s="21" t="n"/>
      <c r="E92" s="21">
        <f t="array" ref="E92:E92">INDIRECT(_xlfn.CONCAT("$L", $F92))</f>
        <v/>
      </c>
      <c r="F92" s="21">
        <f t="array" ref="F92:F92">IF(NOT(OR(ISERROR(INDIRECT(_xlfn.CONCAT("$I", $F91 + 1))), ISBLANK(INDIRECT(_xlfn.CONCAT("$I", $F91 + 1))))), $F91 + 1, IF(NOT(ISBLANK(INDIRECT(_xlfn.CONCAT("$I", $F91 + 2)))), $F91 + 2, ""))</f>
        <v/>
      </c>
      <c r="I92" s="19" t="inlineStr">
        <is>
          <t>Foundations FDN</t>
        </is>
      </c>
      <c r="J92" s="19" t="n">
        <v>730</v>
      </c>
      <c r="K92" s="19" t="n">
        <v>45611</v>
      </c>
      <c r="L92" s="19" t="inlineStr">
        <is>
          <t>en es fr de it pt ja ko ru 汉语 漢語</t>
        </is>
      </c>
    </row>
    <row r="93" ht="59.25" customHeight="1" s="20">
      <c r="A93" s="21">
        <f t="array" ref="A93:A93">INDIRECT(_xlfn.CONCAT("$I", $F93))</f>
        <v/>
      </c>
      <c r="B93" s="21">
        <f t="array" ref="B93:B93">INDIRECT(_xlfn.CONCAT("$J", $F93))</f>
        <v/>
      </c>
      <c r="C93" s="21">
        <f t="array" ref="C93:C93">INDIRECT(_xlfn.CONCAT("$K", $F93))</f>
        <v/>
      </c>
      <c r="D93" s="21" t="n"/>
      <c r="E93" s="21">
        <f t="array" ref="E93:E93">INDIRECT(_xlfn.CONCAT("$L", $F93))</f>
        <v/>
      </c>
      <c r="F93" s="21">
        <f t="array" ref="F93:F93">IF(NOT(OR(ISERROR(INDIRECT(_xlfn.CONCAT("$I", $F92 + 1))), ISBLANK(INDIRECT(_xlfn.CONCAT("$I", $F92 + 1))))), $F92 + 1, IF(NOT(ISBLANK(INDIRECT(_xlfn.CONCAT("$I", $F92 + 2)))), $F92 + 2, ""))</f>
        <v/>
      </c>
    </row>
    <row r="94" ht="59.25" customHeight="1" s="20">
      <c r="A94" s="21">
        <f t="array" ref="A94:A94">INDIRECT(_xlfn.CONCAT("$I", $F94))</f>
        <v/>
      </c>
      <c r="B94" s="21">
        <f t="array" ref="B94:B94">INDIRECT(_xlfn.CONCAT("$J", $F94))</f>
        <v/>
      </c>
      <c r="C94" s="21">
        <f t="array" ref="C94:C94">INDIRECT(_xlfn.CONCAT("$K", $F94))</f>
        <v/>
      </c>
      <c r="D94" s="21" t="n"/>
      <c r="E94" s="21">
        <f t="array" ref="E94:E94">INDIRECT(_xlfn.CONCAT("$L", $F94))</f>
        <v/>
      </c>
      <c r="F94" s="21">
        <f t="array" ref="F94:F94">IF(NOT(OR(ISERROR(INDIRECT(_xlfn.CONCAT("$I", $F93 + 1))), ISBLANK(INDIRECT(_xlfn.CONCAT("$I", $F93 + 1))))), $F93 + 1, IF(NOT(ISBLANK(INDIRECT(_xlfn.CONCAT("$I", $F93 + 2)))), $F93 + 2, ""))</f>
        <v/>
      </c>
      <c r="I94" s="19" t="inlineStr">
        <is>
          <t>Foundations Promos PFDN</t>
        </is>
      </c>
      <c r="J94" s="19" t="n">
        <v>93</v>
      </c>
      <c r="K94" s="19" t="n">
        <v>45611</v>
      </c>
      <c r="L94" s="19" t="inlineStr">
        <is>
          <t>en es fr de it pt ja ko ru 汉语 漢語</t>
        </is>
      </c>
    </row>
    <row r="95" ht="59.25" customHeight="1" s="20">
      <c r="A95" s="21">
        <f t="array" ref="A95:A95">INDIRECT(_xlfn.CONCAT("$I", $F95))</f>
        <v/>
      </c>
      <c r="B95" s="21">
        <f t="array" ref="B95:B95">INDIRECT(_xlfn.CONCAT("$J", $F95))</f>
        <v/>
      </c>
      <c r="C95" s="21">
        <f t="array" ref="C95:C95">INDIRECT(_xlfn.CONCAT("$K", $F95))</f>
        <v/>
      </c>
      <c r="D95" s="21" t="n"/>
      <c r="E95" s="21">
        <f t="array" ref="E95:E95">INDIRECT(_xlfn.CONCAT("$L", $F95))</f>
        <v/>
      </c>
      <c r="F95" s="21">
        <f t="array" ref="F95:F95">IF(NOT(OR(ISERROR(INDIRECT(_xlfn.CONCAT("$I", $F94 + 1))), ISBLANK(INDIRECT(_xlfn.CONCAT("$I", $F94 + 1))))), $F94 + 1, IF(NOT(ISBLANK(INDIRECT(_xlfn.CONCAT("$I", $F94 + 2)))), $F94 + 2, ""))</f>
        <v/>
      </c>
    </row>
    <row r="96" ht="59.25" customHeight="1" s="20">
      <c r="A96" s="21">
        <f t="array" ref="A96:A96">INDIRECT(_xlfn.CONCAT("$I", $F96))</f>
        <v/>
      </c>
      <c r="B96" s="21">
        <f t="array" ref="B96:B96">INDIRECT(_xlfn.CONCAT("$J", $F96))</f>
        <v/>
      </c>
      <c r="C96" s="21">
        <f t="array" ref="C96:C96">INDIRECT(_xlfn.CONCAT("$K", $F96))</f>
        <v/>
      </c>
      <c r="D96" s="21" t="n"/>
      <c r="E96" s="21">
        <f t="array" ref="E96:E96">INDIRECT(_xlfn.CONCAT("$L", $F96))</f>
        <v/>
      </c>
      <c r="F96" s="21">
        <f t="array" ref="F96:F96">IF(NOT(OR(ISERROR(INDIRECT(_xlfn.CONCAT("$I", $F95 + 1))), ISBLANK(INDIRECT(_xlfn.CONCAT("$I", $F95 + 1))))), $F95 + 1, IF(NOT(ISBLANK(INDIRECT(_xlfn.CONCAT("$I", $F95 + 2)))), $F95 + 2, ""))</f>
        <v/>
      </c>
      <c r="I96" s="19" t="inlineStr">
        <is>
          <t>Foundations Tokens TFDN</t>
        </is>
      </c>
      <c r="J96" s="19" t="n">
        <v>33</v>
      </c>
      <c r="K96" s="19" t="n">
        <v>45611</v>
      </c>
      <c r="L96" s="19" t="inlineStr">
        <is>
          <t>en es fr de it pt ja ko ru 汉语 漢語</t>
        </is>
      </c>
    </row>
    <row r="97" ht="68.25" customHeight="1" s="20">
      <c r="A97" s="21">
        <f t="array" ref="A97:A97">INDIRECT(_xlfn.CONCAT("$I", $F97))</f>
        <v/>
      </c>
      <c r="B97" s="21">
        <f t="array" ref="B97:B97">INDIRECT(_xlfn.CONCAT("$J", $F97))</f>
        <v/>
      </c>
      <c r="C97" s="21">
        <f t="array" ref="C97:C97">INDIRECT(_xlfn.CONCAT("$K", $F97))</f>
        <v/>
      </c>
      <c r="D97" s="21" t="n"/>
      <c r="E97" s="21">
        <f t="array" ref="E97:E97">INDIRECT(_xlfn.CONCAT("$L", $F97))</f>
        <v/>
      </c>
      <c r="F97" s="21">
        <f t="array" ref="F97:F97">IF(NOT(OR(ISERROR(INDIRECT(_xlfn.CONCAT("$I", $F96 + 1))), ISBLANK(INDIRECT(_xlfn.CONCAT("$I", $F96 + 1))))), $F96 + 1, IF(NOT(ISBLANK(INDIRECT(_xlfn.CONCAT("$I", $F96 + 2)))), $F96 + 2, ""))</f>
        <v/>
      </c>
    </row>
    <row r="98" ht="59.25" customHeight="1" s="20">
      <c r="A98" s="21">
        <f t="array" ref="A98:A98">INDIRECT(_xlfn.CONCAT("$I", $F98))</f>
        <v/>
      </c>
      <c r="B98" s="21">
        <f t="array" ref="B98:B98">INDIRECT(_xlfn.CONCAT("$J", $F98))</f>
        <v/>
      </c>
      <c r="C98" s="21">
        <f t="array" ref="C98:C98">INDIRECT(_xlfn.CONCAT("$K", $F98))</f>
        <v/>
      </c>
      <c r="D98" s="21" t="n"/>
      <c r="E98" s="21">
        <f t="array" ref="E98:E98">INDIRECT(_xlfn.CONCAT("$L", $F98))</f>
        <v/>
      </c>
      <c r="F98" s="21">
        <f t="array" ref="F98:F98">IF(NOT(OR(ISERROR(INDIRECT(_xlfn.CONCAT("$I", $F97 + 1))), ISBLANK(INDIRECT(_xlfn.CONCAT("$I", $F97 + 1))))), $F97 + 1, IF(NOT(ISBLANK(INDIRECT(_xlfn.CONCAT("$I", $F97 + 2)))), $F97 + 2, ""))</f>
        <v/>
      </c>
      <c r="I98" s="19" t="inlineStr">
        <is>
          <t>Foundations Art Series AFDN</t>
        </is>
      </c>
      <c r="J98" s="19" t="n">
        <v>55</v>
      </c>
      <c r="K98" s="19" t="n">
        <v>45611</v>
      </c>
      <c r="L98" s="19" t="inlineStr">
        <is>
          <t>en es fr de it pt ja ko ru 汉语 漢語</t>
        </is>
      </c>
    </row>
    <row r="99" ht="59.25" customHeight="1" s="20">
      <c r="A99" s="21">
        <f t="array" ref="A99:A99">INDIRECT(_xlfn.CONCAT("$I", $F99))</f>
        <v/>
      </c>
      <c r="B99" s="21">
        <f t="array" ref="B99:B99">INDIRECT(_xlfn.CONCAT("$J", $F99))</f>
        <v/>
      </c>
      <c r="C99" s="21">
        <f t="array" ref="C99:C99">INDIRECT(_xlfn.CONCAT("$K", $F99))</f>
        <v/>
      </c>
      <c r="D99" s="21" t="n"/>
      <c r="E99" s="21">
        <f t="array" ref="E99:E99">INDIRECT(_xlfn.CONCAT("$L", $F99))</f>
        <v/>
      </c>
      <c r="F99" s="21">
        <f t="array" ref="F99:F99">IF(NOT(OR(ISERROR(INDIRECT(_xlfn.CONCAT("$I", $F98 + 1))), ISBLANK(INDIRECT(_xlfn.CONCAT("$I", $F98 + 1))))), $F98 + 1, IF(NOT(ISBLANK(INDIRECT(_xlfn.CONCAT("$I", $F98 + 2)))), $F98 + 2, ""))</f>
        <v/>
      </c>
    </row>
    <row r="100" ht="59.25" customHeight="1" s="20">
      <c r="A100" s="21">
        <f t="array" ref="A100:A100">INDIRECT(_xlfn.CONCAT("$I", $F100))</f>
        <v/>
      </c>
      <c r="B100" s="21">
        <f t="array" ref="B100:B100">INDIRECT(_xlfn.CONCAT("$J", $F100))</f>
        <v/>
      </c>
      <c r="C100" s="21">
        <f t="array" ref="C100:C100">INDIRECT(_xlfn.CONCAT("$K", $F100))</f>
        <v/>
      </c>
      <c r="D100" s="21" t="n"/>
      <c r="E100" s="21">
        <f t="array" ref="E100:E100">INDIRECT(_xlfn.CONCAT("$L", $F100))</f>
        <v/>
      </c>
      <c r="F100" s="21">
        <f t="array" ref="F100:F100">IF(NOT(OR(ISERROR(INDIRECT(_xlfn.CONCAT("$I", $F99 + 1))), ISBLANK(INDIRECT(_xlfn.CONCAT("$I", $F99 + 1))))), $F99 + 1, IF(NOT(ISBLANK(INDIRECT(_xlfn.CONCAT("$I", $F99 + 2)))), $F99 + 2, ""))</f>
        <v/>
      </c>
      <c r="I100" s="19" t="inlineStr">
        <is>
          <t>Foundations Commander FDC</t>
        </is>
      </c>
      <c r="J100" s="19" t="n">
        <v>3</v>
      </c>
      <c r="K100" s="19" t="n">
        <v>45611</v>
      </c>
      <c r="L100" s="19" t="inlineStr">
        <is>
          <t>en es fr de it pt ja ko ru 汉语 漢語</t>
        </is>
      </c>
    </row>
    <row r="101" ht="59.25" customHeight="1" s="20">
      <c r="A101" s="21">
        <f t="array" ref="A101:A101">INDIRECT(_xlfn.CONCAT("$I", $F101))</f>
        <v/>
      </c>
      <c r="B101" s="21">
        <f t="array" ref="B101:B101">INDIRECT(_xlfn.CONCAT("$J", $F101))</f>
        <v/>
      </c>
      <c r="C101" s="21">
        <f t="array" ref="C101:C101">INDIRECT(_xlfn.CONCAT("$K", $F101))</f>
        <v/>
      </c>
      <c r="D101" s="21" t="n"/>
      <c r="E101" s="21">
        <f t="array" ref="E101:E101">INDIRECT(_xlfn.CONCAT("$L", $F101))</f>
        <v/>
      </c>
      <c r="F101" s="21">
        <f t="array" ref="F101:F101">IF(NOT(OR(ISERROR(INDIRECT(_xlfn.CONCAT("$I", $F100 + 1))), ISBLANK(INDIRECT(_xlfn.CONCAT("$I", $F100 + 1))))), $F100 + 1, IF(NOT(ISBLANK(INDIRECT(_xlfn.CONCAT("$I", $F100 + 2)))), $F100 + 2, ""))</f>
        <v/>
      </c>
    </row>
    <row r="102" ht="59.25" customHeight="1" s="20">
      <c r="A102" s="21">
        <f t="array" ref="A102:A102">INDIRECT(_xlfn.CONCAT("$I", $F102))</f>
        <v/>
      </c>
      <c r="B102" s="21">
        <f t="array" ref="B102:B102">INDIRECT(_xlfn.CONCAT("$J", $F102))</f>
        <v/>
      </c>
      <c r="C102" s="21">
        <f t="array" ref="C102:C102">INDIRECT(_xlfn.CONCAT("$K", $F102))</f>
        <v/>
      </c>
      <c r="D102" s="21" t="n"/>
      <c r="E102" s="21">
        <f t="array" ref="E102:E102">INDIRECT(_xlfn.CONCAT("$L", $F102))</f>
        <v/>
      </c>
      <c r="F102" s="21">
        <f t="array" ref="F102:F102">IF(NOT(OR(ISERROR(INDIRECT(_xlfn.CONCAT("$I", $F101 + 1))), ISBLANK(INDIRECT(_xlfn.CONCAT("$I", $F101 + 1))))), $F101 + 1, IF(NOT(ISBLANK(INDIRECT(_xlfn.CONCAT("$I", $F101 + 2)))), $F101 + 2, ""))</f>
        <v/>
      </c>
      <c r="I102" s="19" t="inlineStr">
        <is>
          <t>Foundations Jumpstart J25</t>
        </is>
      </c>
      <c r="J102" s="19" t="n">
        <v>779</v>
      </c>
      <c r="K102" s="19" t="n">
        <v>45611</v>
      </c>
      <c r="L102" s="19" t="inlineStr">
        <is>
          <t>en es fr de it pt ja ko ru 汉语 漢語</t>
        </is>
      </c>
    </row>
    <row r="103" ht="59.25" customHeight="1" s="20">
      <c r="A103" s="21">
        <f t="array" ref="A103:A103">INDIRECT(_xlfn.CONCAT("$I", $F103))</f>
        <v/>
      </c>
      <c r="B103" s="21">
        <f t="array" ref="B103:B103">INDIRECT(_xlfn.CONCAT("$J", $F103))</f>
        <v/>
      </c>
      <c r="C103" s="21">
        <f t="array" ref="C103:C103">INDIRECT(_xlfn.CONCAT("$K", $F103))</f>
        <v/>
      </c>
      <c r="D103" s="21" t="n"/>
      <c r="E103" s="21">
        <f t="array" ref="E103:E103">INDIRECT(_xlfn.CONCAT("$L", $F103))</f>
        <v/>
      </c>
      <c r="F103" s="21">
        <f t="array" ref="F103:F103">IF(NOT(OR(ISERROR(INDIRECT(_xlfn.CONCAT("$I", $F102 + 1))), ISBLANK(INDIRECT(_xlfn.CONCAT("$I", $F102 + 1))))), $F102 + 1, IF(NOT(ISBLANK(INDIRECT(_xlfn.CONCAT("$I", $F102 + 2)))), $F102 + 2, ""))</f>
        <v/>
      </c>
    </row>
    <row r="104" ht="59.25" customHeight="1" s="20">
      <c r="A104" s="21">
        <f t="array" ref="A104:A104">INDIRECT(_xlfn.CONCAT("$I", $F104))</f>
        <v/>
      </c>
      <c r="B104" s="21">
        <f t="array" ref="B104:B104">INDIRECT(_xlfn.CONCAT("$J", $F104))</f>
        <v/>
      </c>
      <c r="C104" s="21">
        <f t="array" ref="C104:C104">INDIRECT(_xlfn.CONCAT("$K", $F104))</f>
        <v/>
      </c>
      <c r="D104" s="21" t="n"/>
      <c r="E104" s="21">
        <f t="array" ref="E104:E104">INDIRECT(_xlfn.CONCAT("$L", $F104))</f>
        <v/>
      </c>
      <c r="F104" s="21">
        <f t="array" ref="F104:F104">IF(NOT(OR(ISERROR(INDIRECT(_xlfn.CONCAT("$I", $F103 + 1))), ISBLANK(INDIRECT(_xlfn.CONCAT("$I", $F103 + 1))))), $F103 + 1, IF(NOT(ISBLANK(INDIRECT(_xlfn.CONCAT("$I", $F103 + 2)))), $F103 + 2, ""))</f>
        <v/>
      </c>
      <c r="I104" s="19" t="inlineStr">
        <is>
          <t>Foundations Jumpstart Front Cards FJ25</t>
        </is>
      </c>
      <c r="J104" s="19" t="n">
        <v>46</v>
      </c>
      <c r="K104" s="19" t="n">
        <v>45611</v>
      </c>
      <c r="L104" s="19" t="inlineStr">
        <is>
          <t>en es fr de it pt ja ko ru 汉语 漢語</t>
        </is>
      </c>
    </row>
    <row r="105" ht="59.25" customHeight="1" s="20">
      <c r="A105" s="21">
        <f t="array" ref="A105:A105">INDIRECT(_xlfn.CONCAT("$I", $F105))</f>
        <v/>
      </c>
      <c r="B105" s="21">
        <f t="array" ref="B105:B105">INDIRECT(_xlfn.CONCAT("$J", $F105))</f>
        <v/>
      </c>
      <c r="C105" s="21">
        <f t="array" ref="C105:C105">INDIRECT(_xlfn.CONCAT("$K", $F105))</f>
        <v/>
      </c>
      <c r="D105" s="21" t="n"/>
      <c r="E105" s="21">
        <f t="array" ref="E105:E105">INDIRECT(_xlfn.CONCAT("$L", $F105))</f>
        <v/>
      </c>
      <c r="F105" s="21">
        <f t="array" ref="F105:F105">IF(NOT(OR(ISERROR(INDIRECT(_xlfn.CONCAT("$I", $F104 + 1))), ISBLANK(INDIRECT(_xlfn.CONCAT("$I", $F104 + 1))))), $F104 + 1, IF(NOT(ISBLANK(INDIRECT(_xlfn.CONCAT("$I", $F104 + 2)))), $F104 + 2, ""))</f>
        <v/>
      </c>
    </row>
    <row r="106" ht="68.25" customHeight="1" s="20">
      <c r="A106" s="21">
        <f t="array" ref="A106:A106">INDIRECT(_xlfn.CONCAT("$I", $F106))</f>
        <v/>
      </c>
      <c r="B106" s="21">
        <f t="array" ref="B106:B106">INDIRECT(_xlfn.CONCAT("$J", $F106))</f>
        <v/>
      </c>
      <c r="C106" s="21">
        <f t="array" ref="C106:C106">INDIRECT(_xlfn.CONCAT("$K", $F106))</f>
        <v/>
      </c>
      <c r="D106" s="21" t="n"/>
      <c r="E106" s="21">
        <f t="array" ref="E106:E106">INDIRECT(_xlfn.CONCAT("$L", $F106))</f>
        <v/>
      </c>
      <c r="F106" s="21">
        <f t="array" ref="F106:F106">IF(NOT(OR(ISERROR(INDIRECT(_xlfn.CONCAT("$I", $F105 + 1))), ISBLANK(INDIRECT(_xlfn.CONCAT("$I", $F105 + 1))))), $F105 + 1, IF(NOT(ISBLANK(INDIRECT(_xlfn.CONCAT("$I", $F105 + 2)))), $F105 + 2, ""))</f>
        <v/>
      </c>
      <c r="I106" s="19" t="inlineStr">
        <is>
          <t>Foundations Front Cards FFDN</t>
        </is>
      </c>
      <c r="J106" s="19" t="n">
        <v>10</v>
      </c>
      <c r="K106" s="19" t="n">
        <v>45611</v>
      </c>
      <c r="L106" s="19" t="inlineStr">
        <is>
          <t>en es fr de it pt ja ko ru 汉语 漢語</t>
        </is>
      </c>
    </row>
    <row r="107" ht="59.25" customHeight="1" s="20">
      <c r="A107" s="21">
        <f t="array" ref="A107:A107">INDIRECT(_xlfn.CONCAT("$I", $F107))</f>
        <v/>
      </c>
      <c r="B107" s="21">
        <f t="array" ref="B107:B107">INDIRECT(_xlfn.CONCAT("$J", $F107))</f>
        <v/>
      </c>
      <c r="C107" s="21">
        <f t="array" ref="C107:C107">INDIRECT(_xlfn.CONCAT("$K", $F107))</f>
        <v/>
      </c>
      <c r="D107" s="21" t="n"/>
      <c r="E107" s="21">
        <f t="array" ref="E107:E107">INDIRECT(_xlfn.CONCAT("$L", $F107))</f>
        <v/>
      </c>
      <c r="F107" s="21">
        <f t="array" ref="F107:F107">IF(NOT(OR(ISERROR(INDIRECT(_xlfn.CONCAT("$I", $F106 + 1))), ISBLANK(INDIRECT(_xlfn.CONCAT("$I", $F106 + 1))))), $F106 + 1, IF(NOT(ISBLANK(INDIRECT(_xlfn.CONCAT("$I", $F106 + 2)))), $F106 + 2, ""))</f>
        <v/>
      </c>
    </row>
    <row r="108" ht="68.25" customHeight="1" s="20">
      <c r="A108" s="21">
        <f t="array" ref="A108:A108">INDIRECT(_xlfn.CONCAT("$I", $F108))</f>
        <v/>
      </c>
      <c r="B108" s="21">
        <f t="array" ref="B108:B108">INDIRECT(_xlfn.CONCAT("$J", $F108))</f>
        <v/>
      </c>
      <c r="C108" s="21">
        <f t="array" ref="C108:C108">INDIRECT(_xlfn.CONCAT("$K", $F108))</f>
        <v/>
      </c>
      <c r="D108" s="21" t="n"/>
      <c r="E108" s="21">
        <f t="array" ref="E108:E108">INDIRECT(_xlfn.CONCAT("$L", $F108))</f>
        <v/>
      </c>
      <c r="F108" s="21">
        <f t="array" ref="F108:F108">IF(NOT(OR(ISERROR(INDIRECT(_xlfn.CONCAT("$I", $F107 + 1))), ISBLANK(INDIRECT(_xlfn.CONCAT("$I", $F107 + 1))))), $F107 + 1, IF(NOT(ISBLANK(INDIRECT(_xlfn.CONCAT("$I", $F107 + 2)))), $F107 + 2, ""))</f>
        <v/>
      </c>
      <c r="I108" s="19" t="inlineStr">
        <is>
          <t>Duskmourn: House of Horror DSK</t>
        </is>
      </c>
      <c r="J108" s="19" t="n">
        <v>418</v>
      </c>
      <c r="K108" s="19" t="n">
        <v>45562</v>
      </c>
      <c r="L108" s="19" t="inlineStr">
        <is>
          <t>en es fr de it pt ja ko ru 汉语 漢語</t>
        </is>
      </c>
    </row>
    <row r="109" ht="59.25" customHeight="1" s="20">
      <c r="A109" s="21">
        <f t="array" ref="A109:A109">INDIRECT(_xlfn.CONCAT("$I", $F109))</f>
        <v/>
      </c>
      <c r="B109" s="21">
        <f t="array" ref="B109:B109">INDIRECT(_xlfn.CONCAT("$J", $F109))</f>
        <v/>
      </c>
      <c r="C109" s="21">
        <f t="array" ref="C109:C109">INDIRECT(_xlfn.CONCAT("$K", $F109))</f>
        <v/>
      </c>
      <c r="D109" s="21" t="n"/>
      <c r="E109" s="21">
        <f t="array" ref="E109:E109">INDIRECT(_xlfn.CONCAT("$L", $F109))</f>
        <v/>
      </c>
      <c r="F109" s="21">
        <f t="array" ref="F109:F109">IF(NOT(OR(ISERROR(INDIRECT(_xlfn.CONCAT("$I", $F108 + 1))), ISBLANK(INDIRECT(_xlfn.CONCAT("$I", $F108 + 1))))), $F108 + 1, IF(NOT(ISBLANK(INDIRECT(_xlfn.CONCAT("$I", $F108 + 2)))), $F108 + 2, ""))</f>
        <v/>
      </c>
    </row>
    <row r="110" ht="59.25" customHeight="1" s="20">
      <c r="A110" s="21">
        <f t="array" ref="A110:A110">INDIRECT(_xlfn.CONCAT("$I", $F110))</f>
        <v/>
      </c>
      <c r="B110" s="21">
        <f t="array" ref="B110:B110">INDIRECT(_xlfn.CONCAT("$J", $F110))</f>
        <v/>
      </c>
      <c r="C110" s="21">
        <f t="array" ref="C110:C110">INDIRECT(_xlfn.CONCAT("$K", $F110))</f>
        <v/>
      </c>
      <c r="D110" s="21" t="n"/>
      <c r="E110" s="21">
        <f t="array" ref="E110:E110">INDIRECT(_xlfn.CONCAT("$L", $F110))</f>
        <v/>
      </c>
      <c r="F110" s="21">
        <f t="array" ref="F110:F110">IF(NOT(OR(ISERROR(INDIRECT(_xlfn.CONCAT("$I", $F109 + 1))), ISBLANK(INDIRECT(_xlfn.CONCAT("$I", $F109 + 1))))), $F109 + 1, IF(NOT(ISBLANK(INDIRECT(_xlfn.CONCAT("$I", $F109 + 2)))), $F109 + 2, ""))</f>
        <v/>
      </c>
      <c r="I110" s="19" t="inlineStr">
        <is>
          <t>Duskmourn: House of Horror Promos PDSK</t>
        </is>
      </c>
      <c r="J110" s="19" t="n">
        <v>160</v>
      </c>
      <c r="K110" s="19" t="n">
        <v>45562</v>
      </c>
      <c r="L110" s="19" t="inlineStr">
        <is>
          <t>en es fr de it pt ja ko ru 汉语 漢語</t>
        </is>
      </c>
    </row>
    <row r="111" ht="59.25" customHeight="1" s="20">
      <c r="A111" s="21">
        <f t="array" ref="A111:A111">INDIRECT(_xlfn.CONCAT("$I", $F111))</f>
        <v/>
      </c>
      <c r="B111" s="21">
        <f t="array" ref="B111:B111">INDIRECT(_xlfn.CONCAT("$J", $F111))</f>
        <v/>
      </c>
      <c r="C111" s="21">
        <f t="array" ref="C111:C111">INDIRECT(_xlfn.CONCAT("$K", $F111))</f>
        <v/>
      </c>
      <c r="D111" s="21" t="n"/>
      <c r="E111" s="21">
        <f t="array" ref="E111:E111">INDIRECT(_xlfn.CONCAT("$L", $F111))</f>
        <v/>
      </c>
      <c r="F111" s="21">
        <f t="array" ref="F111:F111">IF(NOT(OR(ISERROR(INDIRECT(_xlfn.CONCAT("$I", $F110 + 1))), ISBLANK(INDIRECT(_xlfn.CONCAT("$I", $F110 + 1))))), $F110 + 1, IF(NOT(ISBLANK(INDIRECT(_xlfn.CONCAT("$I", $F110 + 2)))), $F110 + 2, ""))</f>
        <v/>
      </c>
    </row>
    <row r="112" ht="59.25" customHeight="1" s="20">
      <c r="A112" s="21">
        <f t="array" ref="A112:A112">INDIRECT(_xlfn.CONCAT("$I", $F112))</f>
        <v/>
      </c>
      <c r="B112" s="21">
        <f t="array" ref="B112:B112">INDIRECT(_xlfn.CONCAT("$J", $F112))</f>
        <v/>
      </c>
      <c r="C112" s="21">
        <f t="array" ref="C112:C112">INDIRECT(_xlfn.CONCAT("$K", $F112))</f>
        <v/>
      </c>
      <c r="D112" s="21" t="n"/>
      <c r="E112" s="21">
        <f t="array" ref="E112:E112">INDIRECT(_xlfn.CONCAT("$L", $F112))</f>
        <v/>
      </c>
      <c r="F112" s="21">
        <f t="array" ref="F112:F112">IF(NOT(OR(ISERROR(INDIRECT(_xlfn.CONCAT("$I", $F111 + 1))), ISBLANK(INDIRECT(_xlfn.CONCAT("$I", $F111 + 1))))), $F111 + 1, IF(NOT(ISBLANK(INDIRECT(_xlfn.CONCAT("$I", $F111 + 2)))), $F111 + 2, ""))</f>
        <v/>
      </c>
      <c r="I112" s="19" t="inlineStr">
        <is>
          <t>Duskmourn: House of Horror Tokens TDSK</t>
        </is>
      </c>
      <c r="J112" s="19" t="n">
        <v>19</v>
      </c>
      <c r="K112" s="19" t="n">
        <v>45562</v>
      </c>
      <c r="L112" s="19" t="inlineStr">
        <is>
          <t>en es fr de it pt ja ko ru 汉语 漢語</t>
        </is>
      </c>
    </row>
    <row r="113" ht="59.25" customHeight="1" s="20">
      <c r="A113" s="21">
        <f t="array" ref="A113:A113">INDIRECT(_xlfn.CONCAT("$I", $F113))</f>
        <v/>
      </c>
      <c r="B113" s="21">
        <f t="array" ref="B113:B113">INDIRECT(_xlfn.CONCAT("$J", $F113))</f>
        <v/>
      </c>
      <c r="C113" s="21">
        <f t="array" ref="C113:C113">INDIRECT(_xlfn.CONCAT("$K", $F113))</f>
        <v/>
      </c>
      <c r="D113" s="21" t="n"/>
      <c r="E113" s="21">
        <f t="array" ref="E113:E113">INDIRECT(_xlfn.CONCAT("$L", $F113))</f>
        <v/>
      </c>
      <c r="F113" s="21">
        <f t="array" ref="F113:F113">IF(NOT(OR(ISERROR(INDIRECT(_xlfn.CONCAT("$I", $F112 + 1))), ISBLANK(INDIRECT(_xlfn.CONCAT("$I", $F112 + 1))))), $F112 + 1, IF(NOT(ISBLANK(INDIRECT(_xlfn.CONCAT("$I", $F112 + 2)))), $F112 + 2, ""))</f>
        <v/>
      </c>
    </row>
    <row r="114" ht="68.25" customHeight="1" s="20">
      <c r="A114" s="21">
        <f t="array" ref="A114:A114">INDIRECT(_xlfn.CONCAT("$I", $F114))</f>
        <v/>
      </c>
      <c r="B114" s="21">
        <f t="array" ref="B114:B114">INDIRECT(_xlfn.CONCAT("$J", $F114))</f>
        <v/>
      </c>
      <c r="C114" s="21">
        <f t="array" ref="C114:C114">INDIRECT(_xlfn.CONCAT("$K", $F114))</f>
        <v/>
      </c>
      <c r="D114" s="21" t="n"/>
      <c r="E114" s="21">
        <f t="array" ref="E114:E114">INDIRECT(_xlfn.CONCAT("$L", $F114))</f>
        <v/>
      </c>
      <c r="F114" s="21">
        <f t="array" ref="F114:F114">IF(NOT(OR(ISERROR(INDIRECT(_xlfn.CONCAT("$I", $F113 + 1))), ISBLANK(INDIRECT(_xlfn.CONCAT("$I", $F113 + 1))))), $F113 + 1, IF(NOT(ISBLANK(INDIRECT(_xlfn.CONCAT("$I", $F113 + 2)))), $F113 + 2, ""))</f>
        <v/>
      </c>
      <c r="I114" s="19" t="inlineStr">
        <is>
          <t>Alchemy: Duskmourn YDSK</t>
        </is>
      </c>
      <c r="J114" s="19" t="n">
        <v>30</v>
      </c>
      <c r="K114" s="19" t="n">
        <v>45580</v>
      </c>
      <c r="L114" s="19" t="inlineStr">
        <is>
          <t>en es fr de it pt ja ko ru 汉语 漢語</t>
        </is>
      </c>
    </row>
    <row r="115" ht="68.25" customHeight="1" s="20">
      <c r="A115" s="21">
        <f t="array" ref="A115:A115">INDIRECT(_xlfn.CONCAT("$I", $F115))</f>
        <v/>
      </c>
      <c r="B115" s="21">
        <f t="array" ref="B115:B115">INDIRECT(_xlfn.CONCAT("$J", $F115))</f>
        <v/>
      </c>
      <c r="C115" s="21">
        <f t="array" ref="C115:C115">INDIRECT(_xlfn.CONCAT("$K", $F115))</f>
        <v/>
      </c>
      <c r="D115" s="21" t="n"/>
      <c r="E115" s="21">
        <f t="array" ref="E115:E115">INDIRECT(_xlfn.CONCAT("$L", $F115))</f>
        <v/>
      </c>
      <c r="F115" s="21">
        <f t="array" ref="F115:F115">IF(NOT(OR(ISERROR(INDIRECT(_xlfn.CONCAT("$I", $F114 + 1))), ISBLANK(INDIRECT(_xlfn.CONCAT("$I", $F114 + 1))))), $F114 + 1, IF(NOT(ISBLANK(INDIRECT(_xlfn.CONCAT("$I", $F114 + 2)))), $F114 + 2, ""))</f>
        <v/>
      </c>
    </row>
    <row r="116" ht="68.25" customHeight="1" s="20">
      <c r="A116" s="21">
        <f t="array" ref="A116:A116">INDIRECT(_xlfn.CONCAT("$I", $F116))</f>
        <v/>
      </c>
      <c r="B116" s="21">
        <f t="array" ref="B116:B116">INDIRECT(_xlfn.CONCAT("$J", $F116))</f>
        <v/>
      </c>
      <c r="C116" s="21">
        <f t="array" ref="C116:C116">INDIRECT(_xlfn.CONCAT("$K", $F116))</f>
        <v/>
      </c>
      <c r="D116" s="21" t="n"/>
      <c r="E116" s="21">
        <f t="array" ref="E116:E116">INDIRECT(_xlfn.CONCAT("$L", $F116))</f>
        <v/>
      </c>
      <c r="F116" s="21">
        <f t="array" ref="F116:F116">IF(NOT(OR(ISERROR(INDIRECT(_xlfn.CONCAT("$I", $F115 + 1))), ISBLANK(INDIRECT(_xlfn.CONCAT("$I", $F115 + 1))))), $F115 + 1, IF(NOT(ISBLANK(INDIRECT(_xlfn.CONCAT("$I", $F115 + 2)))), $F115 + 2, ""))</f>
        <v/>
      </c>
      <c r="I116" s="19" t="inlineStr">
        <is>
          <t>Duskmourn: House of Horror Commander DSC</t>
        </is>
      </c>
      <c r="J116" s="19" t="n">
        <v>373</v>
      </c>
      <c r="K116" s="19" t="n">
        <v>45562</v>
      </c>
      <c r="L116" s="19" t="inlineStr">
        <is>
          <t>en es fr de it pt ja ko ru 汉语 漢語</t>
        </is>
      </c>
    </row>
    <row r="117" ht="68.25" customHeight="1" s="20">
      <c r="A117" s="21">
        <f t="array" ref="A117:A117">INDIRECT(_xlfn.CONCAT("$I", $F117))</f>
        <v/>
      </c>
      <c r="B117" s="21">
        <f t="array" ref="B117:B117">INDIRECT(_xlfn.CONCAT("$J", $F117))</f>
        <v/>
      </c>
      <c r="C117" s="21">
        <f t="array" ref="C117:C117">INDIRECT(_xlfn.CONCAT("$K", $F117))</f>
        <v/>
      </c>
      <c r="D117" s="21" t="n"/>
      <c r="E117" s="21">
        <f t="array" ref="E117:E117">INDIRECT(_xlfn.CONCAT("$L", $F117))</f>
        <v/>
      </c>
      <c r="F117" s="21">
        <f t="array" ref="F117:F117">IF(NOT(OR(ISERROR(INDIRECT(_xlfn.CONCAT("$I", $F116 + 1))), ISBLANK(INDIRECT(_xlfn.CONCAT("$I", $F116 + 1))))), $F116 + 1, IF(NOT(ISBLANK(INDIRECT(_xlfn.CONCAT("$I", $F116 + 2)))), $F116 + 2, ""))</f>
        <v/>
      </c>
    </row>
    <row r="118" ht="59.25" customHeight="1" s="20">
      <c r="A118" s="21">
        <f t="array" ref="A118:A118">INDIRECT(_xlfn.CONCAT("$I", $F118))</f>
        <v/>
      </c>
      <c r="B118" s="21">
        <f t="array" ref="B118:B118">INDIRECT(_xlfn.CONCAT("$J", $F118))</f>
        <v/>
      </c>
      <c r="C118" s="21">
        <f t="array" ref="C118:C118">INDIRECT(_xlfn.CONCAT("$K", $F118))</f>
        <v/>
      </c>
      <c r="D118" s="21" t="n"/>
      <c r="E118" s="21">
        <f t="array" ref="E118:E118">INDIRECT(_xlfn.CONCAT("$L", $F118))</f>
        <v/>
      </c>
      <c r="F118" s="21">
        <f t="array" ref="F118:F118">IF(NOT(OR(ISERROR(INDIRECT(_xlfn.CONCAT("$I", $F117 + 1))), ISBLANK(INDIRECT(_xlfn.CONCAT("$I", $F117 + 1))))), $F117 + 1, IF(NOT(ISBLANK(INDIRECT(_xlfn.CONCAT("$I", $F117 + 2)))), $F117 + 2, ""))</f>
        <v/>
      </c>
      <c r="I118" s="19" t="inlineStr">
        <is>
          <t>Duskmourn Commander Tokens TDSC</t>
        </is>
      </c>
      <c r="J118" s="19" t="n">
        <v>23</v>
      </c>
      <c r="K118" s="19" t="n">
        <v>45562</v>
      </c>
      <c r="L118" s="19" t="inlineStr">
        <is>
          <t>en es fr de it pt ja ko ru 汉语 漢語</t>
        </is>
      </c>
    </row>
    <row r="119" ht="59.25" customHeight="1" s="20">
      <c r="A119" s="21">
        <f t="array" ref="A119:A119">INDIRECT(_xlfn.CONCAT("$I", $F119))</f>
        <v/>
      </c>
      <c r="B119" s="21">
        <f t="array" ref="B119:B119">INDIRECT(_xlfn.CONCAT("$J", $F119))</f>
        <v/>
      </c>
      <c r="C119" s="21">
        <f t="array" ref="C119:C119">INDIRECT(_xlfn.CONCAT("$K", $F119))</f>
        <v/>
      </c>
      <c r="D119" s="21" t="n"/>
      <c r="E119" s="21">
        <f t="array" ref="E119:E119">INDIRECT(_xlfn.CONCAT("$L", $F119))</f>
        <v/>
      </c>
      <c r="F119" s="21">
        <f t="array" ref="F119:F119">IF(NOT(OR(ISERROR(INDIRECT(_xlfn.CONCAT("$I", $F118 + 1))), ISBLANK(INDIRECT(_xlfn.CONCAT("$I", $F118 + 1))))), $F118 + 1, IF(NOT(ISBLANK(INDIRECT(_xlfn.CONCAT("$I", $F118 + 2)))), $F118 + 2, ""))</f>
        <v/>
      </c>
    </row>
    <row r="120" ht="59.25" customHeight="1" s="20">
      <c r="A120" s="21">
        <f t="array" ref="A120:A120">INDIRECT(_xlfn.CONCAT("$I", $F120))</f>
        <v/>
      </c>
      <c r="B120" s="21">
        <f t="array" ref="B120:B120">INDIRECT(_xlfn.CONCAT("$J", $F120))</f>
        <v/>
      </c>
      <c r="C120" s="21">
        <f t="array" ref="C120:C120">INDIRECT(_xlfn.CONCAT("$K", $F120))</f>
        <v/>
      </c>
      <c r="D120" s="21" t="n"/>
      <c r="E120" s="21">
        <f t="array" ref="E120:E120">INDIRECT(_xlfn.CONCAT("$L", $F120))</f>
        <v/>
      </c>
      <c r="F120" s="21">
        <f t="array" ref="F120:F120">IF(NOT(OR(ISERROR(INDIRECT(_xlfn.CONCAT("$I", $F119 + 1))), ISBLANK(INDIRECT(_xlfn.CONCAT("$I", $F119 + 1))))), $F119 + 1, IF(NOT(ISBLANK(INDIRECT(_xlfn.CONCAT("$I", $F119 + 2)))), $F119 + 2, ""))</f>
        <v/>
      </c>
      <c r="I120" s="19" t="inlineStr">
        <is>
          <t>Duskmourn: House of Horror Art Series ADSK</t>
        </is>
      </c>
      <c r="J120" s="19" t="n">
        <v>54</v>
      </c>
      <c r="K120" s="19" t="n">
        <v>45562</v>
      </c>
      <c r="L120" s="19" t="inlineStr">
        <is>
          <t>en es fr de it pt ja ko ru 汉语 漢語</t>
        </is>
      </c>
    </row>
    <row r="121" ht="68.25" customHeight="1" s="20">
      <c r="A121" s="21">
        <f t="array" ref="A121:A121">INDIRECT(_xlfn.CONCAT("$I", $F121))</f>
        <v/>
      </c>
      <c r="B121" s="21">
        <f t="array" ref="B121:B121">INDIRECT(_xlfn.CONCAT("$J", $F121))</f>
        <v/>
      </c>
      <c r="C121" s="21">
        <f t="array" ref="C121:C121">INDIRECT(_xlfn.CONCAT("$K", $F121))</f>
        <v/>
      </c>
      <c r="D121" s="21" t="n"/>
      <c r="E121" s="21">
        <f t="array" ref="E121:E121">INDIRECT(_xlfn.CONCAT("$L", $F121))</f>
        <v/>
      </c>
      <c r="F121" s="21">
        <f t="array" ref="F121:F121">IF(NOT(OR(ISERROR(INDIRECT(_xlfn.CONCAT("$I", $F120 + 1))), ISBLANK(INDIRECT(_xlfn.CONCAT("$I", $F120 + 1))))), $F120 + 1, IF(NOT(ISBLANK(INDIRECT(_xlfn.CONCAT("$I", $F120 + 2)))), $F120 + 2, ""))</f>
        <v/>
      </c>
    </row>
    <row r="122" ht="81" customHeight="1" s="20">
      <c r="A122" s="21">
        <f t="array" ref="A122:A122">INDIRECT(_xlfn.CONCAT("$I", $F122))</f>
        <v/>
      </c>
      <c r="B122" s="21">
        <f t="array" ref="B122:B122">INDIRECT(_xlfn.CONCAT("$J", $F122))</f>
        <v/>
      </c>
      <c r="C122" s="21">
        <f t="array" ref="C122:C122">INDIRECT(_xlfn.CONCAT("$K", $F122))</f>
        <v/>
      </c>
      <c r="D122" s="21" t="n"/>
      <c r="E122" s="21">
        <f t="array" ref="E122:E122">INDIRECT(_xlfn.CONCAT("$L", $F122))</f>
        <v/>
      </c>
      <c r="F122" s="21">
        <f t="array" ref="F122:F122">IF(NOT(OR(ISERROR(INDIRECT(_xlfn.CONCAT("$I", $F121 + 1))), ISBLANK(INDIRECT(_xlfn.CONCAT("$I", $F121 + 1))))), $F121 + 1, IF(NOT(ISBLANK(INDIRECT(_xlfn.CONCAT("$I", $F121 + 2)))), $F121 + 2, ""))</f>
        <v/>
      </c>
      <c r="I122" s="19" t="inlineStr">
        <is>
          <t>Love Your LGS 2024 PLG24</t>
        </is>
      </c>
      <c r="J122" s="19" t="n">
        <v>7</v>
      </c>
      <c r="K122" s="19" t="n">
        <v>45510</v>
      </c>
      <c r="L122" s="19" t="inlineStr">
        <is>
          <t>en es fr de it pt ja ko ru 汉语 漢語</t>
        </is>
      </c>
    </row>
    <row r="123" ht="59.25" customHeight="1" s="20">
      <c r="A123" s="21">
        <f t="array" ref="A123:A123">INDIRECT(_xlfn.CONCAT("$I", $F123))</f>
        <v/>
      </c>
      <c r="B123" s="21">
        <f t="array" ref="B123:B123">INDIRECT(_xlfn.CONCAT("$J", $F123))</f>
        <v/>
      </c>
      <c r="C123" s="21">
        <f t="array" ref="C123:C123">INDIRECT(_xlfn.CONCAT("$K", $F123))</f>
        <v/>
      </c>
      <c r="D123" s="21" t="n"/>
      <c r="E123" s="21">
        <f t="array" ref="E123:E123">INDIRECT(_xlfn.CONCAT("$L", $F123))</f>
        <v/>
      </c>
      <c r="F123" s="21">
        <f t="array" ref="F123:F123">IF(NOT(OR(ISERROR(INDIRECT(_xlfn.CONCAT("$I", $F122 + 1))), ISBLANK(INDIRECT(_xlfn.CONCAT("$I", $F122 + 1))))), $F122 + 1, IF(NOT(ISBLANK(INDIRECT(_xlfn.CONCAT("$I", $F122 + 2)))), $F122 + 2, ""))</f>
        <v/>
      </c>
    </row>
    <row r="124" ht="59.25" customHeight="1" s="20">
      <c r="A124" s="21">
        <f t="array" ref="A124:A124">INDIRECT(_xlfn.CONCAT("$I", $F124))</f>
        <v/>
      </c>
      <c r="B124" s="21">
        <f t="array" ref="B124:B124">INDIRECT(_xlfn.CONCAT("$J", $F124))</f>
        <v/>
      </c>
      <c r="C124" s="21">
        <f t="array" ref="C124:C124">INDIRECT(_xlfn.CONCAT("$K", $F124))</f>
        <v/>
      </c>
      <c r="D124" s="21" t="n"/>
      <c r="E124" s="21">
        <f t="array" ref="E124:E124">INDIRECT(_xlfn.CONCAT("$L", $F124))</f>
        <v/>
      </c>
      <c r="F124" s="21">
        <f t="array" ref="F124:F124">IF(NOT(OR(ISERROR(INDIRECT(_xlfn.CONCAT("$I", $F123 + 1))), ISBLANK(INDIRECT(_xlfn.CONCAT("$I", $F123 + 1))))), $F123 + 1, IF(NOT(ISBLANK(INDIRECT(_xlfn.CONCAT("$I", $F123 + 2)))), $F123 + 2, ""))</f>
        <v/>
      </c>
      <c r="I124" s="19" t="inlineStr">
        <is>
          <t>Mystery Booster 2 MB2</t>
        </is>
      </c>
      <c r="J124" s="19" t="n">
        <v>385</v>
      </c>
      <c r="K124" s="19" t="n">
        <v>45506</v>
      </c>
      <c r="L124" s="19" t="inlineStr">
        <is>
          <t>en es fr de it pt ja ko ru 汉语 漢語</t>
        </is>
      </c>
    </row>
    <row r="125" ht="59.25" customHeight="1" s="20">
      <c r="A125" s="21">
        <f t="array" ref="A125:A125">INDIRECT(_xlfn.CONCAT("$I", $F125))</f>
        <v/>
      </c>
      <c r="B125" s="21">
        <f t="array" ref="B125:B125">INDIRECT(_xlfn.CONCAT("$J", $F125))</f>
        <v/>
      </c>
      <c r="C125" s="21">
        <f t="array" ref="C125:C125">INDIRECT(_xlfn.CONCAT("$K", $F125))</f>
        <v/>
      </c>
      <c r="D125" s="21" t="n"/>
      <c r="E125" s="21">
        <f t="array" ref="E125:E125">INDIRECT(_xlfn.CONCAT("$L", $F125))</f>
        <v/>
      </c>
      <c r="F125" s="21">
        <f t="array" ref="F125:F125">IF(NOT(OR(ISERROR(INDIRECT(_xlfn.CONCAT("$I", $F124 + 1))), ISBLANK(INDIRECT(_xlfn.CONCAT("$I", $F124 + 1))))), $F124 + 1, IF(NOT(ISBLANK(INDIRECT(_xlfn.CONCAT("$I", $F124 + 2)))), $F124 + 2, ""))</f>
        <v/>
      </c>
    </row>
    <row r="126" ht="68.25" customHeight="1" s="20">
      <c r="A126" s="21">
        <f t="array" ref="A126:A126">INDIRECT(_xlfn.CONCAT("$I", $F126))</f>
        <v/>
      </c>
      <c r="B126" s="21">
        <f t="array" ref="B126:B126">INDIRECT(_xlfn.CONCAT("$J", $F126))</f>
        <v/>
      </c>
      <c r="C126" s="21">
        <f t="array" ref="C126:C126">INDIRECT(_xlfn.CONCAT("$K", $F126))</f>
        <v/>
      </c>
      <c r="D126" s="21" t="n"/>
      <c r="E126" s="21">
        <f t="array" ref="E126:E126">INDIRECT(_xlfn.CONCAT("$L", $F126))</f>
        <v/>
      </c>
      <c r="F126" s="21">
        <f t="array" ref="F126:F126">IF(NOT(OR(ISERROR(INDIRECT(_xlfn.CONCAT("$I", $F125 + 1))), ISBLANK(INDIRECT(_xlfn.CONCAT("$I", $F125 + 1))))), $F125 + 1, IF(NOT(ISBLANK(INDIRECT(_xlfn.CONCAT("$I", $F125 + 2)))), $F125 + 2, ""))</f>
        <v/>
      </c>
      <c r="I126" s="19" t="inlineStr">
        <is>
          <t>Bloomburrow BLB</t>
        </is>
      </c>
      <c r="J126" s="19" t="n">
        <v>398</v>
      </c>
      <c r="K126" s="19" t="n">
        <v>45506</v>
      </c>
      <c r="L126" s="19" t="inlineStr">
        <is>
          <t>en es fr de it pt ja ko ru 汉语 漢語</t>
        </is>
      </c>
    </row>
    <row r="127" ht="68.25" customHeight="1" s="20">
      <c r="A127" s="21">
        <f t="array" ref="A127:A127">INDIRECT(_xlfn.CONCAT("$I", $F127))</f>
        <v/>
      </c>
      <c r="B127" s="21">
        <f t="array" ref="B127:B127">INDIRECT(_xlfn.CONCAT("$J", $F127))</f>
        <v/>
      </c>
      <c r="C127" s="21">
        <f t="array" ref="C127:C127">INDIRECT(_xlfn.CONCAT("$K", $F127))</f>
        <v/>
      </c>
      <c r="D127" s="21" t="n"/>
      <c r="E127" s="21">
        <f t="array" ref="E127:E127">INDIRECT(_xlfn.CONCAT("$L", $F127))</f>
        <v/>
      </c>
      <c r="F127" s="21">
        <f t="array" ref="F127:F127">IF(NOT(OR(ISERROR(INDIRECT(_xlfn.CONCAT("$I", $F126 + 1))), ISBLANK(INDIRECT(_xlfn.CONCAT("$I", $F126 + 1))))), $F126 + 1, IF(NOT(ISBLANK(INDIRECT(_xlfn.CONCAT("$I", $F126 + 2)))), $F126 + 2, ""))</f>
        <v/>
      </c>
    </row>
    <row r="128" ht="68.25" customHeight="1" s="20">
      <c r="A128" s="21">
        <f t="array" ref="A128:A128">INDIRECT(_xlfn.CONCAT("$I", $F128))</f>
        <v/>
      </c>
      <c r="B128" s="21">
        <f t="array" ref="B128:B128">INDIRECT(_xlfn.CONCAT("$J", $F128))</f>
        <v/>
      </c>
      <c r="C128" s="21">
        <f t="array" ref="C128:C128">INDIRECT(_xlfn.CONCAT("$K", $F128))</f>
        <v/>
      </c>
      <c r="D128" s="21" t="n"/>
      <c r="E128" s="21">
        <f t="array" ref="E128:E128">INDIRECT(_xlfn.CONCAT("$L", $F128))</f>
        <v/>
      </c>
      <c r="F128" s="21">
        <f t="array" ref="F128:F128">IF(NOT(OR(ISERROR(INDIRECT(_xlfn.CONCAT("$I", $F127 + 1))), ISBLANK(INDIRECT(_xlfn.CONCAT("$I", $F127 + 1))))), $F127 + 1, IF(NOT(ISBLANK(INDIRECT(_xlfn.CONCAT("$I", $F127 + 2)))), $F127 + 2, ""))</f>
        <v/>
      </c>
      <c r="I128" s="19" t="inlineStr">
        <is>
          <t>Bloomburrow Promos PBLB</t>
        </is>
      </c>
      <c r="J128" s="19" t="n">
        <v>160</v>
      </c>
      <c r="K128" s="19" t="n">
        <v>45506</v>
      </c>
      <c r="L128" s="19" t="inlineStr">
        <is>
          <t>en es fr de it pt ja ko ru 汉语 漢語</t>
        </is>
      </c>
    </row>
    <row r="129" ht="59.25" customHeight="1" s="20">
      <c r="A129" s="21">
        <f t="array" ref="A129:A129">INDIRECT(_xlfn.CONCAT("$I", $F129))</f>
        <v/>
      </c>
      <c r="B129" s="21">
        <f t="array" ref="B129:B129">INDIRECT(_xlfn.CONCAT("$J", $F129))</f>
        <v/>
      </c>
      <c r="C129" s="21">
        <f t="array" ref="C129:C129">INDIRECT(_xlfn.CONCAT("$K", $F129))</f>
        <v/>
      </c>
      <c r="D129" s="21" t="n"/>
      <c r="E129" s="21">
        <f t="array" ref="E129:E129">INDIRECT(_xlfn.CONCAT("$L", $F129))</f>
        <v/>
      </c>
      <c r="F129" s="21">
        <f t="array" ref="F129:F129">IF(NOT(OR(ISERROR(INDIRECT(_xlfn.CONCAT("$I", $F128 + 1))), ISBLANK(INDIRECT(_xlfn.CONCAT("$I", $F128 + 1))))), $F128 + 1, IF(NOT(ISBLANK(INDIRECT(_xlfn.CONCAT("$I", $F128 + 2)))), $F128 + 2, ""))</f>
        <v/>
      </c>
    </row>
    <row r="130" ht="81" customHeight="1" s="20">
      <c r="A130" s="21">
        <f t="array" ref="A130:A130">INDIRECT(_xlfn.CONCAT("$I", $F130))</f>
        <v/>
      </c>
      <c r="B130" s="21">
        <f t="array" ref="B130:B130">INDIRECT(_xlfn.CONCAT("$J", $F130))</f>
        <v/>
      </c>
      <c r="C130" s="21">
        <f t="array" ref="C130:C130">INDIRECT(_xlfn.CONCAT("$K", $F130))</f>
        <v/>
      </c>
      <c r="D130" s="21" t="n"/>
      <c r="E130" s="21">
        <f t="array" ref="E130:E130">INDIRECT(_xlfn.CONCAT("$L", $F130))</f>
        <v/>
      </c>
      <c r="F130" s="21">
        <f t="array" ref="F130:F130">IF(NOT(OR(ISERROR(INDIRECT(_xlfn.CONCAT("$I", $F129 + 1))), ISBLANK(INDIRECT(_xlfn.CONCAT("$I", $F129 + 1))))), $F129 + 1, IF(NOT(ISBLANK(INDIRECT(_xlfn.CONCAT("$I", $F129 + 2)))), $F129 + 2, ""))</f>
        <v/>
      </c>
      <c r="I130" s="19" t="inlineStr">
        <is>
          <t>Bloomburrow Tokens TBLB</t>
        </is>
      </c>
      <c r="J130" s="19" t="n">
        <v>30</v>
      </c>
      <c r="K130" s="19" t="n">
        <v>45506</v>
      </c>
      <c r="L130" s="19" t="inlineStr">
        <is>
          <t>en es fr de it pt ja ko ru 汉语 漢語</t>
        </is>
      </c>
    </row>
    <row r="131" ht="59.25" customHeight="1" s="20">
      <c r="A131" s="21">
        <f t="array" ref="A131:A131">INDIRECT(_xlfn.CONCAT("$I", $F131))</f>
        <v/>
      </c>
      <c r="B131" s="21">
        <f t="array" ref="B131:B131">INDIRECT(_xlfn.CONCAT("$J", $F131))</f>
        <v/>
      </c>
      <c r="C131" s="21">
        <f t="array" ref="C131:C131">INDIRECT(_xlfn.CONCAT("$K", $F131))</f>
        <v/>
      </c>
      <c r="D131" s="21" t="n"/>
      <c r="E131" s="21">
        <f t="array" ref="E131:E131">INDIRECT(_xlfn.CONCAT("$L", $F131))</f>
        <v/>
      </c>
      <c r="F131" s="21">
        <f t="array" ref="F131:F131">IF(NOT(OR(ISERROR(INDIRECT(_xlfn.CONCAT("$I", $F130 + 1))), ISBLANK(INDIRECT(_xlfn.CONCAT("$I", $F130 + 1))))), $F130 + 1, IF(NOT(ISBLANK(INDIRECT(_xlfn.CONCAT("$I", $F130 + 2)))), $F130 + 2, ""))</f>
        <v/>
      </c>
    </row>
    <row r="132" ht="68.25" customHeight="1" s="20">
      <c r="A132" s="21">
        <f t="array" ref="A132:A132">INDIRECT(_xlfn.CONCAT("$I", $F132))</f>
        <v/>
      </c>
      <c r="B132" s="21">
        <f t="array" ref="B132:B132">INDIRECT(_xlfn.CONCAT("$J", $F132))</f>
        <v/>
      </c>
      <c r="C132" s="21">
        <f t="array" ref="C132:C132">INDIRECT(_xlfn.CONCAT("$K", $F132))</f>
        <v/>
      </c>
      <c r="D132" s="21" t="n"/>
      <c r="E132" s="21">
        <f t="array" ref="E132:E132">INDIRECT(_xlfn.CONCAT("$L", $F132))</f>
        <v/>
      </c>
      <c r="F132" s="21">
        <f t="array" ref="F132:F132">IF(NOT(OR(ISERROR(INDIRECT(_xlfn.CONCAT("$I", $F131 + 1))), ISBLANK(INDIRECT(_xlfn.CONCAT("$I", $F131 + 1))))), $F131 + 1, IF(NOT(ISBLANK(INDIRECT(_xlfn.CONCAT("$I", $F131 + 2)))), $F131 + 2, ""))</f>
        <v/>
      </c>
      <c r="I132" s="19" t="inlineStr">
        <is>
          <t>Alchemy: Bloomburrow YBLB</t>
        </is>
      </c>
      <c r="J132" s="19" t="n">
        <v>30</v>
      </c>
      <c r="K132" s="19" t="n">
        <v>45524</v>
      </c>
      <c r="L132" s="19" t="inlineStr">
        <is>
          <t>en es fr de it pt ja ko ru 汉语 漢語</t>
        </is>
      </c>
    </row>
    <row r="133" ht="68.25" customHeight="1" s="20">
      <c r="A133" s="21">
        <f t="array" ref="A133:A133">INDIRECT(_xlfn.CONCAT("$I", $F133))</f>
        <v/>
      </c>
      <c r="B133" s="21">
        <f t="array" ref="B133:B133">INDIRECT(_xlfn.CONCAT("$J", $F133))</f>
        <v/>
      </c>
      <c r="C133" s="21">
        <f t="array" ref="C133:C133">INDIRECT(_xlfn.CONCAT("$K", $F133))</f>
        <v/>
      </c>
      <c r="D133" s="21" t="n"/>
      <c r="E133" s="21">
        <f t="array" ref="E133:E133">INDIRECT(_xlfn.CONCAT("$L", $F133))</f>
        <v/>
      </c>
      <c r="F133" s="21">
        <f t="array" ref="F133:F133">IF(NOT(OR(ISERROR(INDIRECT(_xlfn.CONCAT("$I", $F132 + 1))), ISBLANK(INDIRECT(_xlfn.CONCAT("$I", $F132 + 1))))), $F132 + 1, IF(NOT(ISBLANK(INDIRECT(_xlfn.CONCAT("$I", $F132 + 2)))), $F132 + 2, ""))</f>
        <v/>
      </c>
    </row>
    <row r="134" ht="68.25" customHeight="1" s="20">
      <c r="A134" s="21">
        <f t="array" ref="A134:A134">INDIRECT(_xlfn.CONCAT("$I", $F134))</f>
        <v/>
      </c>
      <c r="B134" s="21">
        <f t="array" ref="B134:B134">INDIRECT(_xlfn.CONCAT("$J", $F134))</f>
        <v/>
      </c>
      <c r="C134" s="21">
        <f t="array" ref="C134:C134">INDIRECT(_xlfn.CONCAT("$K", $F134))</f>
        <v/>
      </c>
      <c r="D134" s="21" t="n"/>
      <c r="E134" s="21">
        <f t="array" ref="E134:E134">INDIRECT(_xlfn.CONCAT("$L", $F134))</f>
        <v/>
      </c>
      <c r="F134" s="21">
        <f t="array" ref="F134:F134">IF(NOT(OR(ISERROR(INDIRECT(_xlfn.CONCAT("$I", $F133 + 1))), ISBLANK(INDIRECT(_xlfn.CONCAT("$I", $F133 + 1))))), $F133 + 1, IF(NOT(ISBLANK(INDIRECT(_xlfn.CONCAT("$I", $F133 + 2)))), $F133 + 2, ""))</f>
        <v/>
      </c>
      <c r="I134" s="19" t="inlineStr">
        <is>
          <t>Bloomburrow Art Series ABLB</t>
        </is>
      </c>
      <c r="J134" s="19" t="n">
        <v>54</v>
      </c>
      <c r="K134" s="19" t="n">
        <v>45506</v>
      </c>
      <c r="L134" s="19" t="inlineStr">
        <is>
          <t>en es fr de it pt ja ko ru 汉语 漢語</t>
        </is>
      </c>
    </row>
    <row r="135" ht="81" customHeight="1" s="20">
      <c r="A135" s="21">
        <f t="array" ref="A135:A135">INDIRECT(_xlfn.CONCAT("$I", $F135))</f>
        <v/>
      </c>
      <c r="B135" s="21">
        <f t="array" ref="B135:B135">INDIRECT(_xlfn.CONCAT("$J", $F135))</f>
        <v/>
      </c>
      <c r="C135" s="21">
        <f t="array" ref="C135:C135">INDIRECT(_xlfn.CONCAT("$K", $F135))</f>
        <v/>
      </c>
      <c r="D135" s="21" t="n"/>
      <c r="E135" s="21">
        <f t="array" ref="E135:E135">INDIRECT(_xlfn.CONCAT("$L", $F135))</f>
        <v/>
      </c>
      <c r="F135" s="21">
        <f t="array" ref="F135:F135">IF(NOT(OR(ISERROR(INDIRECT(_xlfn.CONCAT("$I", $F134 + 1))), ISBLANK(INDIRECT(_xlfn.CONCAT("$I", $F134 + 1))))), $F134 + 1, IF(NOT(ISBLANK(INDIRECT(_xlfn.CONCAT("$I", $F134 + 2)))), $F134 + 2, ""))</f>
        <v/>
      </c>
    </row>
    <row r="136" ht="59.25" customHeight="1" s="20">
      <c r="A136" s="21">
        <f t="array" ref="A136:A136">INDIRECT(_xlfn.CONCAT("$I", $F136))</f>
        <v/>
      </c>
      <c r="B136" s="21">
        <f t="array" ref="B136:B136">INDIRECT(_xlfn.CONCAT("$J", $F136))</f>
        <v/>
      </c>
      <c r="C136" s="21">
        <f t="array" ref="C136:C136">INDIRECT(_xlfn.CONCAT("$K", $F136))</f>
        <v/>
      </c>
      <c r="D136" s="21" t="n"/>
      <c r="E136" s="21">
        <f t="array" ref="E136:E136">INDIRECT(_xlfn.CONCAT("$L", $F136))</f>
        <v/>
      </c>
      <c r="F136" s="21">
        <f t="array" ref="F136:F136">IF(NOT(OR(ISERROR(INDIRECT(_xlfn.CONCAT("$I", $F135 + 1))), ISBLANK(INDIRECT(_xlfn.CONCAT("$I", $F135 + 1))))), $F135 + 1, IF(NOT(ISBLANK(INDIRECT(_xlfn.CONCAT("$I", $F135 + 2)))), $F135 + 2, ""))</f>
        <v/>
      </c>
      <c r="I136" s="19" t="inlineStr">
        <is>
          <t>Bloomburrow Commander BLC</t>
        </is>
      </c>
      <c r="J136" s="19" t="n">
        <v>356</v>
      </c>
      <c r="K136" s="19" t="n">
        <v>45506</v>
      </c>
      <c r="L136" s="19" t="inlineStr">
        <is>
          <t>en es fr de it pt ja ko ru 汉语 漢語</t>
        </is>
      </c>
    </row>
    <row r="137" ht="59.25" customHeight="1" s="20">
      <c r="A137" s="21">
        <f t="array" ref="A137:A137">INDIRECT(_xlfn.CONCAT("$I", $F137))</f>
        <v/>
      </c>
      <c r="B137" s="21">
        <f t="array" ref="B137:B137">INDIRECT(_xlfn.CONCAT("$J", $F137))</f>
        <v/>
      </c>
      <c r="C137" s="21">
        <f t="array" ref="C137:C137">INDIRECT(_xlfn.CONCAT("$K", $F137))</f>
        <v/>
      </c>
      <c r="D137" s="21" t="n"/>
      <c r="E137" s="21">
        <f t="array" ref="E137:E137">INDIRECT(_xlfn.CONCAT("$L", $F137))</f>
        <v/>
      </c>
      <c r="F137" s="21">
        <f t="array" ref="F137:F137">IF(NOT(OR(ISERROR(INDIRECT(_xlfn.CONCAT("$I", $F136 + 1))), ISBLANK(INDIRECT(_xlfn.CONCAT("$I", $F136 + 1))))), $F136 + 1, IF(NOT(ISBLANK(INDIRECT(_xlfn.CONCAT("$I", $F136 + 2)))), $F136 + 2, ""))</f>
        <v/>
      </c>
    </row>
    <row r="138" ht="59.25" customHeight="1" s="20">
      <c r="A138" s="21">
        <f t="array" ref="A138:A138">INDIRECT(_xlfn.CONCAT("$I", $F138))</f>
        <v/>
      </c>
      <c r="B138" s="21">
        <f t="array" ref="B138:B138">INDIRECT(_xlfn.CONCAT("$J", $F138))</f>
        <v/>
      </c>
      <c r="C138" s="21">
        <f t="array" ref="C138:C138">INDIRECT(_xlfn.CONCAT("$K", $F138))</f>
        <v/>
      </c>
      <c r="D138" s="21" t="n"/>
      <c r="E138" s="21">
        <f t="array" ref="E138:E138">INDIRECT(_xlfn.CONCAT("$L", $F138))</f>
        <v/>
      </c>
      <c r="F138" s="21">
        <f t="array" ref="F138:F138">IF(NOT(OR(ISERROR(INDIRECT(_xlfn.CONCAT("$I", $F137 + 1))), ISBLANK(INDIRECT(_xlfn.CONCAT("$I", $F137 + 1))))), $F137 + 1, IF(NOT(ISBLANK(INDIRECT(_xlfn.CONCAT("$I", $F137 + 2)))), $F137 + 2, ""))</f>
        <v/>
      </c>
      <c r="I138" s="19" t="inlineStr">
        <is>
          <t>Bloomburrow Commander Tokens TBLC</t>
        </is>
      </c>
      <c r="J138" s="19" t="n">
        <v>41</v>
      </c>
      <c r="K138" s="19" t="n">
        <v>45506</v>
      </c>
      <c r="L138" s="19" t="inlineStr">
        <is>
          <t>en es fr de it pt ja ko ru 汉语 漢語</t>
        </is>
      </c>
    </row>
    <row r="139" ht="59.25" customHeight="1" s="20">
      <c r="A139" s="21">
        <f t="array" ref="A139:A139">INDIRECT(_xlfn.CONCAT("$I", $F139))</f>
        <v/>
      </c>
      <c r="B139" s="21">
        <f t="array" ref="B139:B139">INDIRECT(_xlfn.CONCAT("$J", $F139))</f>
        <v/>
      </c>
      <c r="C139" s="21">
        <f t="array" ref="C139:C139">INDIRECT(_xlfn.CONCAT("$K", $F139))</f>
        <v/>
      </c>
      <c r="D139" s="21" t="n"/>
      <c r="E139" s="21">
        <f t="array" ref="E139:E139">INDIRECT(_xlfn.CONCAT("$L", $F139))</f>
        <v/>
      </c>
      <c r="F139" s="21">
        <f t="array" ref="F139:F139">IF(NOT(OR(ISERROR(INDIRECT(_xlfn.CONCAT("$I", $F138 + 1))), ISBLANK(INDIRECT(_xlfn.CONCAT("$I", $F138 + 1))))), $F138 + 1, IF(NOT(ISBLANK(INDIRECT(_xlfn.CONCAT("$I", $F138 + 2)))), $F138 + 2, ""))</f>
        <v/>
      </c>
    </row>
    <row r="140" ht="59.25" customHeight="1" s="20">
      <c r="A140" s="21">
        <f t="array" ref="A140:A140">INDIRECT(_xlfn.CONCAT("$I", $F140))</f>
        <v/>
      </c>
      <c r="B140" s="21">
        <f t="array" ref="B140:B140">INDIRECT(_xlfn.CONCAT("$J", $F140))</f>
        <v/>
      </c>
      <c r="C140" s="21">
        <f t="array" ref="C140:C140">INDIRECT(_xlfn.CONCAT("$K", $F140))</f>
        <v/>
      </c>
      <c r="D140" s="21" t="n"/>
      <c r="E140" s="21">
        <f t="array" ref="E140:E140">INDIRECT(_xlfn.CONCAT("$L", $F140))</f>
        <v/>
      </c>
      <c r="F140" s="21">
        <f t="array" ref="F140:F140">IF(NOT(OR(ISERROR(INDIRECT(_xlfn.CONCAT("$I", $F139 + 1))), ISBLANK(INDIRECT(_xlfn.CONCAT("$I", $F139 + 1))))), $F139 + 1, IF(NOT(ISBLANK(INDIRECT(_xlfn.CONCAT("$I", $F139 + 2)))), $F139 + 2, ""))</f>
        <v/>
      </c>
      <c r="I140" s="19" t="inlineStr">
        <is>
          <t>Cowboy Bebop PCBB</t>
        </is>
      </c>
      <c r="J140" s="19" t="n">
        <v>5</v>
      </c>
      <c r="K140" s="19" t="n">
        <v>45506</v>
      </c>
      <c r="L140" s="19" t="inlineStr">
        <is>
          <t>en es fr de it pt ja ko ru 汉语 漢語</t>
        </is>
      </c>
    </row>
    <row r="141" ht="59.25" customHeight="1" s="20">
      <c r="A141" s="21">
        <f t="array" ref="A141:A141">INDIRECT(_xlfn.CONCAT("$I", $F141))</f>
        <v/>
      </c>
      <c r="B141" s="21">
        <f t="array" ref="B141:B141">INDIRECT(_xlfn.CONCAT("$J", $F141))</f>
        <v/>
      </c>
      <c r="C141" s="21">
        <f t="array" ref="C141:C141">INDIRECT(_xlfn.CONCAT("$K", $F141))</f>
        <v/>
      </c>
      <c r="D141" s="21" t="n"/>
      <c r="E141" s="21">
        <f t="array" ref="E141:E141">INDIRECT(_xlfn.CONCAT("$L", $F141))</f>
        <v/>
      </c>
      <c r="F141" s="21">
        <f t="array" ref="F141:F141">IF(NOT(OR(ISERROR(INDIRECT(_xlfn.CONCAT("$I", $F140 + 1))), ISBLANK(INDIRECT(_xlfn.CONCAT("$I", $F140 + 1))))), $F140 + 1, IF(NOT(ISBLANK(INDIRECT(_xlfn.CONCAT("$I", $F140 + 2)))), $F140 + 2, ""))</f>
        <v/>
      </c>
    </row>
    <row r="142" ht="59.25" customHeight="1" s="20">
      <c r="A142" s="21">
        <f t="array" ref="A142:A142">INDIRECT(_xlfn.CONCAT("$I", $F142))</f>
        <v/>
      </c>
      <c r="B142" s="21">
        <f t="array" ref="B142:B142">INDIRECT(_xlfn.CONCAT("$J", $F142))</f>
        <v/>
      </c>
      <c r="C142" s="21">
        <f t="array" ref="C142:C142">INDIRECT(_xlfn.CONCAT("$K", $F142))</f>
        <v/>
      </c>
      <c r="D142" s="21" t="n"/>
      <c r="E142" s="21">
        <f t="array" ref="E142:E142">INDIRECT(_xlfn.CONCAT("$L", $F142))</f>
        <v/>
      </c>
      <c r="F142" s="21">
        <f t="array" ref="F142:F142">IF(NOT(OR(ISERROR(INDIRECT(_xlfn.CONCAT("$I", $F141 + 1))), ISBLANK(INDIRECT(_xlfn.CONCAT("$I", $F141 + 1))))), $F141 + 1, IF(NOT(ISBLANK(INDIRECT(_xlfn.CONCAT("$I", $F141 + 2)))), $F141 + 2, ""))</f>
        <v/>
      </c>
      <c r="I142" s="19" t="inlineStr">
        <is>
          <t>Assassin's Creed ACR</t>
        </is>
      </c>
      <c r="J142" s="19" t="n">
        <v>309</v>
      </c>
      <c r="K142" s="19" t="n">
        <v>45478</v>
      </c>
      <c r="L142" s="19" t="inlineStr">
        <is>
          <t>en es fr de it pt ja ko ru 汉语 漢語</t>
        </is>
      </c>
    </row>
    <row r="143" ht="68.25" customHeight="1" s="20">
      <c r="A143" s="21">
        <f t="array" ref="A143:A143">INDIRECT(_xlfn.CONCAT("$I", $F143))</f>
        <v/>
      </c>
      <c r="B143" s="21">
        <f t="array" ref="B143:B143">INDIRECT(_xlfn.CONCAT("$J", $F143))</f>
        <v/>
      </c>
      <c r="C143" s="21">
        <f t="array" ref="C143:C143">INDIRECT(_xlfn.CONCAT("$K", $F143))</f>
        <v/>
      </c>
      <c r="D143" s="21" t="n"/>
      <c r="E143" s="21">
        <f t="array" ref="E143:E143">INDIRECT(_xlfn.CONCAT("$L", $F143))</f>
        <v/>
      </c>
      <c r="F143" s="21">
        <f t="array" ref="F143:F143">IF(NOT(OR(ISERROR(INDIRECT(_xlfn.CONCAT("$I", $F142 + 1))), ISBLANK(INDIRECT(_xlfn.CONCAT("$I", $F142 + 1))))), $F142 + 1, IF(NOT(ISBLANK(INDIRECT(_xlfn.CONCAT("$I", $F142 + 2)))), $F142 + 2, ""))</f>
        <v/>
      </c>
    </row>
    <row r="144" ht="68.25" customHeight="1" s="20">
      <c r="A144" s="21">
        <f t="array" ref="A144:A144">INDIRECT(_xlfn.CONCAT("$I", $F144))</f>
        <v/>
      </c>
      <c r="B144" s="21">
        <f t="array" ref="B144:B144">INDIRECT(_xlfn.CONCAT("$J", $F144))</f>
        <v/>
      </c>
      <c r="C144" s="21">
        <f t="array" ref="C144:C144">INDIRECT(_xlfn.CONCAT("$K", $F144))</f>
        <v/>
      </c>
      <c r="D144" s="21" t="n"/>
      <c r="E144" s="21">
        <f t="array" ref="E144:E144">INDIRECT(_xlfn.CONCAT("$L", $F144))</f>
        <v/>
      </c>
      <c r="F144" s="21">
        <f t="array" ref="F144:F144">IF(NOT(OR(ISERROR(INDIRECT(_xlfn.CONCAT("$I", $F143 + 1))), ISBLANK(INDIRECT(_xlfn.CONCAT("$I", $F143 + 1))))), $F143 + 1, IF(NOT(ISBLANK(INDIRECT(_xlfn.CONCAT("$I", $F143 + 2)))), $F143 + 2, ""))</f>
        <v/>
      </c>
      <c r="I144" s="19" t="inlineStr">
        <is>
          <t>Assassin's Creed Tokens TACR</t>
        </is>
      </c>
      <c r="J144" s="19" t="n">
        <v>8</v>
      </c>
      <c r="K144" s="19" t="n">
        <v>45478</v>
      </c>
      <c r="L144" s="19" t="inlineStr">
        <is>
          <t>en es fr de it pt ja ko ru 汉语 漢語</t>
        </is>
      </c>
    </row>
    <row r="145" ht="59.25" customHeight="1" s="20">
      <c r="A145" s="21">
        <f t="array" ref="A145:A145">INDIRECT(_xlfn.CONCAT("$I", $F145))</f>
        <v/>
      </c>
      <c r="B145" s="21">
        <f t="array" ref="B145:B145">INDIRECT(_xlfn.CONCAT("$J", $F145))</f>
        <v/>
      </c>
      <c r="C145" s="21">
        <f t="array" ref="C145:C145">INDIRECT(_xlfn.CONCAT("$K", $F145))</f>
        <v/>
      </c>
      <c r="D145" s="21" t="n"/>
      <c r="E145" s="21">
        <f t="array" ref="E145:E145">INDIRECT(_xlfn.CONCAT("$L", $F145))</f>
        <v/>
      </c>
      <c r="F145" s="21">
        <f t="array" ref="F145:F145">IF(NOT(OR(ISERROR(INDIRECT(_xlfn.CONCAT("$I", $F144 + 1))), ISBLANK(INDIRECT(_xlfn.CONCAT("$I", $F144 + 1))))), $F144 + 1, IF(NOT(ISBLANK(INDIRECT(_xlfn.CONCAT("$I", $F144 + 2)))), $F144 + 2, ""))</f>
        <v/>
      </c>
    </row>
    <row r="146" ht="59.25" customHeight="1" s="20">
      <c r="A146" s="21">
        <f t="array" ref="A146:A146">INDIRECT(_xlfn.CONCAT("$I", $F146))</f>
        <v/>
      </c>
      <c r="B146" s="21">
        <f t="array" ref="B146:B146">INDIRECT(_xlfn.CONCAT("$J", $F146))</f>
        <v/>
      </c>
      <c r="C146" s="21">
        <f t="array" ref="C146:C146">INDIRECT(_xlfn.CONCAT("$K", $F146))</f>
        <v/>
      </c>
      <c r="D146" s="21" t="n"/>
      <c r="E146" s="21">
        <f t="array" ref="E146:E146">INDIRECT(_xlfn.CONCAT("$L", $F146))</f>
        <v/>
      </c>
      <c r="F146" s="21">
        <f t="array" ref="F146:F146">IF(NOT(OR(ISERROR(INDIRECT(_xlfn.CONCAT("$I", $F145 + 1))), ISBLANK(INDIRECT(_xlfn.CONCAT("$I", $F145 + 1))))), $F145 + 1, IF(NOT(ISBLANK(INDIRECT(_xlfn.CONCAT("$I", $F145 + 2)))), $F145 + 2, ""))</f>
        <v/>
      </c>
      <c r="I146" s="19" t="inlineStr">
        <is>
          <t>Assassin's Creed Minigames MACR</t>
        </is>
      </c>
      <c r="J146" s="19" t="n">
        <v>3</v>
      </c>
      <c r="K146" s="19" t="n">
        <v>45478</v>
      </c>
      <c r="L146" s="19" t="inlineStr">
        <is>
          <t>en es fr de it pt ja ko ru 汉语 漢語</t>
        </is>
      </c>
    </row>
    <row r="147" ht="68.25" customHeight="1" s="20">
      <c r="A147" s="21">
        <f t="array" ref="A147:A147">INDIRECT(_xlfn.CONCAT("$I", $F147))</f>
        <v/>
      </c>
      <c r="B147" s="21">
        <f t="array" ref="B147:B147">INDIRECT(_xlfn.CONCAT("$J", $F147))</f>
        <v/>
      </c>
      <c r="C147" s="21">
        <f t="array" ref="C147:C147">INDIRECT(_xlfn.CONCAT("$K", $F147))</f>
        <v/>
      </c>
      <c r="D147" s="21" t="n"/>
      <c r="E147" s="21">
        <f t="array" ref="E147:E147">INDIRECT(_xlfn.CONCAT("$L", $F147))</f>
        <v/>
      </c>
      <c r="F147" s="21">
        <f t="array" ref="F147:F147">IF(NOT(OR(ISERROR(INDIRECT(_xlfn.CONCAT("$I", $F146 + 1))), ISBLANK(INDIRECT(_xlfn.CONCAT("$I", $F146 + 1))))), $F146 + 1, IF(NOT(ISBLANK(INDIRECT(_xlfn.CONCAT("$I", $F146 + 2)))), $F146 + 2, ""))</f>
        <v/>
      </c>
    </row>
    <row r="148" ht="59.25" customHeight="1" s="20">
      <c r="A148" s="21">
        <f t="array" ref="A148:A148">INDIRECT(_xlfn.CONCAT("$I", $F148))</f>
        <v/>
      </c>
      <c r="B148" s="21">
        <f t="array" ref="B148:B148">INDIRECT(_xlfn.CONCAT("$J", $F148))</f>
        <v/>
      </c>
      <c r="C148" s="21">
        <f t="array" ref="C148:C148">INDIRECT(_xlfn.CONCAT("$K", $F148))</f>
        <v/>
      </c>
      <c r="D148" s="21" t="n"/>
      <c r="E148" s="21">
        <f t="array" ref="E148:E148">INDIRECT(_xlfn.CONCAT("$L", $F148))</f>
        <v/>
      </c>
      <c r="F148" s="21">
        <f t="array" ref="F148:F148">IF(NOT(OR(ISERROR(INDIRECT(_xlfn.CONCAT("$I", $F147 + 1))), ISBLANK(INDIRECT(_xlfn.CONCAT("$I", $F147 + 1))))), $F147 + 1, IF(NOT(ISBLANK(INDIRECT(_xlfn.CONCAT("$I", $F147 + 2)))), $F147 + 2, ""))</f>
        <v/>
      </c>
      <c r="I148" s="19" t="inlineStr">
        <is>
          <t>Assassin's Creed Art Series AACR</t>
        </is>
      </c>
      <c r="J148" s="19" t="n">
        <v>20</v>
      </c>
      <c r="K148" s="19" t="n">
        <v>45478</v>
      </c>
      <c r="L148" s="19" t="inlineStr">
        <is>
          <t>en es fr de it pt ja ko ru 汉语 漢語</t>
        </is>
      </c>
    </row>
    <row r="149" ht="68.25" customHeight="1" s="20">
      <c r="A149" s="21">
        <f t="array" ref="A149:A149">INDIRECT(_xlfn.CONCAT("$I", $F149))</f>
        <v/>
      </c>
      <c r="B149" s="21">
        <f t="array" ref="B149:B149">INDIRECT(_xlfn.CONCAT("$J", $F149))</f>
        <v/>
      </c>
      <c r="C149" s="21">
        <f t="array" ref="C149:C149">INDIRECT(_xlfn.CONCAT("$K", $F149))</f>
        <v/>
      </c>
      <c r="D149" s="21" t="n"/>
      <c r="E149" s="21">
        <f t="array" ref="E149:E149">INDIRECT(_xlfn.CONCAT("$L", $F149))</f>
        <v/>
      </c>
      <c r="F149" s="21">
        <f t="array" ref="F149:F149">IF(NOT(OR(ISERROR(INDIRECT(_xlfn.CONCAT("$I", $F148 + 1))), ISBLANK(INDIRECT(_xlfn.CONCAT("$I", $F148 + 1))))), $F148 + 1, IF(NOT(ISBLANK(INDIRECT(_xlfn.CONCAT("$I", $F148 + 2)))), $F148 + 2, ""))</f>
        <v/>
      </c>
    </row>
    <row r="150" ht="68.25" customHeight="1" s="20">
      <c r="A150" s="21">
        <f t="array" ref="A150:A150">INDIRECT(_xlfn.CONCAT("$I", $F150))</f>
        <v/>
      </c>
      <c r="B150" s="21">
        <f t="array" ref="B150:B150">INDIRECT(_xlfn.CONCAT("$J", $F150))</f>
        <v/>
      </c>
      <c r="C150" s="21">
        <f t="array" ref="C150:C150">INDIRECT(_xlfn.CONCAT("$K", $F150))</f>
        <v/>
      </c>
      <c r="D150" s="21" t="n"/>
      <c r="E150" s="21">
        <f t="array" ref="E150:E150">INDIRECT(_xlfn.CONCAT("$L", $F150))</f>
        <v/>
      </c>
      <c r="F150" s="21">
        <f t="array" ref="F150:F150">IF(NOT(OR(ISERROR(INDIRECT(_xlfn.CONCAT("$I", $F149 + 1))), ISBLANK(INDIRECT(_xlfn.CONCAT("$I", $F149 + 1))))), $F149 + 1, IF(NOT(ISBLANK(INDIRECT(_xlfn.CONCAT("$I", $F149 + 2)))), $F149 + 2, ""))</f>
        <v/>
      </c>
      <c r="I150" s="19" t="inlineStr">
        <is>
          <t>Modern Horizons 3 MH3</t>
        </is>
      </c>
      <c r="J150" s="19" t="n">
        <v>528</v>
      </c>
      <c r="K150" s="19" t="n">
        <v>45457</v>
      </c>
      <c r="L150" s="19" t="inlineStr">
        <is>
          <t>en es fr de it pt ja ko ru 汉语 漢語</t>
        </is>
      </c>
    </row>
    <row r="151" ht="81" customHeight="1" s="20">
      <c r="A151" s="21">
        <f t="array" ref="A151:A151">INDIRECT(_xlfn.CONCAT("$I", $F151))</f>
        <v/>
      </c>
      <c r="B151" s="21">
        <f t="array" ref="B151:B151">INDIRECT(_xlfn.CONCAT("$J", $F151))</f>
        <v/>
      </c>
      <c r="C151" s="21">
        <f t="array" ref="C151:C151">INDIRECT(_xlfn.CONCAT("$K", $F151))</f>
        <v/>
      </c>
      <c r="D151" s="21" t="n"/>
      <c r="E151" s="21">
        <f t="array" ref="E151:E151">INDIRECT(_xlfn.CONCAT("$L", $F151))</f>
        <v/>
      </c>
      <c r="F151" s="21">
        <f t="array" ref="F151:F151">IF(NOT(OR(ISERROR(INDIRECT(_xlfn.CONCAT("$I", $F150 + 1))), ISBLANK(INDIRECT(_xlfn.CONCAT("$I", $F150 + 1))))), $F150 + 1, IF(NOT(ISBLANK(INDIRECT(_xlfn.CONCAT("$I", $F150 + 2)))), $F150 + 2, ""))</f>
        <v/>
      </c>
    </row>
    <row r="152" ht="59.25" customHeight="1" s="20">
      <c r="A152" s="21">
        <f t="array" ref="A152:A152">INDIRECT(_xlfn.CONCAT("$I", $F152))</f>
        <v/>
      </c>
      <c r="B152" s="21">
        <f t="array" ref="B152:B152">INDIRECT(_xlfn.CONCAT("$J", $F152))</f>
        <v/>
      </c>
      <c r="C152" s="21">
        <f t="array" ref="C152:C152">INDIRECT(_xlfn.CONCAT("$K", $F152))</f>
        <v/>
      </c>
      <c r="D152" s="21" t="n"/>
      <c r="E152" s="21">
        <f t="array" ref="E152:E152">INDIRECT(_xlfn.CONCAT("$L", $F152))</f>
        <v/>
      </c>
      <c r="F152" s="21">
        <f t="array" ref="F152:F152">IF(NOT(OR(ISERROR(INDIRECT(_xlfn.CONCAT("$I", $F151 + 1))), ISBLANK(INDIRECT(_xlfn.CONCAT("$I", $F151 + 1))))), $F151 + 1, IF(NOT(ISBLANK(INDIRECT(_xlfn.CONCAT("$I", $F151 + 2)))), $F151 + 2, ""))</f>
        <v/>
      </c>
      <c r="I152" s="19" t="inlineStr">
        <is>
          <t>Modern Horizons 3 Promos PMH3</t>
        </is>
      </c>
      <c r="J152" s="19" t="n">
        <v>85</v>
      </c>
      <c r="K152" s="19" t="n">
        <v>45457</v>
      </c>
      <c r="L152" s="19" t="inlineStr">
        <is>
          <t>en es fr de it pt ja ko ru 汉语 漢語</t>
        </is>
      </c>
    </row>
    <row r="153" ht="59.25" customHeight="1" s="20">
      <c r="A153" s="21">
        <f t="array" ref="A153:A153">INDIRECT(_xlfn.CONCAT("$I", $F153))</f>
        <v/>
      </c>
      <c r="B153" s="21">
        <f t="array" ref="B153:B153">INDIRECT(_xlfn.CONCAT("$J", $F153))</f>
        <v/>
      </c>
      <c r="C153" s="21">
        <f t="array" ref="C153:C153">INDIRECT(_xlfn.CONCAT("$K", $F153))</f>
        <v/>
      </c>
      <c r="D153" s="21" t="n"/>
      <c r="E153" s="21">
        <f t="array" ref="E153:E153">INDIRECT(_xlfn.CONCAT("$L", $F153))</f>
        <v/>
      </c>
      <c r="F153" s="21">
        <f t="array" ref="F153:F153">IF(NOT(OR(ISERROR(INDIRECT(_xlfn.CONCAT("$I", $F152 + 1))), ISBLANK(INDIRECT(_xlfn.CONCAT("$I", $F152 + 1))))), $F152 + 1, IF(NOT(ISBLANK(INDIRECT(_xlfn.CONCAT("$I", $F152 + 2)))), $F152 + 2, ""))</f>
        <v/>
      </c>
    </row>
    <row r="154" ht="68.25" customHeight="1" s="20">
      <c r="A154" s="21">
        <f t="array" ref="A154:A154">INDIRECT(_xlfn.CONCAT("$I", $F154))</f>
        <v/>
      </c>
      <c r="B154" s="21">
        <f t="array" ref="B154:B154">INDIRECT(_xlfn.CONCAT("$J", $F154))</f>
        <v/>
      </c>
      <c r="C154" s="21">
        <f t="array" ref="C154:C154">INDIRECT(_xlfn.CONCAT("$K", $F154))</f>
        <v/>
      </c>
      <c r="D154" s="21" t="n"/>
      <c r="E154" s="21">
        <f t="array" ref="E154:E154">INDIRECT(_xlfn.CONCAT("$L", $F154))</f>
        <v/>
      </c>
      <c r="F154" s="21">
        <f t="array" ref="F154:F154">IF(NOT(OR(ISERROR(INDIRECT(_xlfn.CONCAT("$I", $F153 + 1))), ISBLANK(INDIRECT(_xlfn.CONCAT("$I", $F153 + 1))))), $F153 + 1, IF(NOT(ISBLANK(INDIRECT(_xlfn.CONCAT("$I", $F153 + 2)))), $F153 + 2, ""))</f>
        <v/>
      </c>
      <c r="I154" s="19" t="inlineStr">
        <is>
          <t>Modern Horizons 3 Tokens TMH3</t>
        </is>
      </c>
      <c r="J154" s="19" t="n">
        <v>43</v>
      </c>
      <c r="K154" s="19" t="n">
        <v>45457</v>
      </c>
      <c r="L154" s="19" t="inlineStr">
        <is>
          <t>en es fr de it pt ja ko ru 汉语 漢語</t>
        </is>
      </c>
    </row>
    <row r="155" ht="59.25" customHeight="1" s="20">
      <c r="A155" s="21">
        <f t="array" ref="A155:A155">INDIRECT(_xlfn.CONCAT("$I", $F155))</f>
        <v/>
      </c>
      <c r="B155" s="21">
        <f t="array" ref="B155:B155">INDIRECT(_xlfn.CONCAT("$J", $F155))</f>
        <v/>
      </c>
      <c r="C155" s="21">
        <f t="array" ref="C155:C155">INDIRECT(_xlfn.CONCAT("$K", $F155))</f>
        <v/>
      </c>
      <c r="D155" s="21" t="n"/>
      <c r="E155" s="21">
        <f t="array" ref="E155:E155">INDIRECT(_xlfn.CONCAT("$L", $F155))</f>
        <v/>
      </c>
      <c r="F155" s="21">
        <f t="array" ref="F155:F155">IF(NOT(OR(ISERROR(INDIRECT(_xlfn.CONCAT("$I", $F154 + 1))), ISBLANK(INDIRECT(_xlfn.CONCAT("$I", $F154 + 1))))), $F154 + 1, IF(NOT(ISBLANK(INDIRECT(_xlfn.CONCAT("$I", $F154 + 2)))), $F154 + 2, ""))</f>
        <v/>
      </c>
    </row>
    <row r="156" ht="59.25" customHeight="1" s="20">
      <c r="A156" s="21">
        <f t="array" ref="A156:A156">INDIRECT(_xlfn.CONCAT("$I", $F156))</f>
        <v/>
      </c>
      <c r="B156" s="21">
        <f t="array" ref="B156:B156">INDIRECT(_xlfn.CONCAT("$J", $F156))</f>
        <v/>
      </c>
      <c r="C156" s="21">
        <f t="array" ref="C156:C156">INDIRECT(_xlfn.CONCAT("$K", $F156))</f>
        <v/>
      </c>
      <c r="D156" s="21" t="n"/>
      <c r="E156" s="21">
        <f t="array" ref="E156:E156">INDIRECT(_xlfn.CONCAT("$L", $F156))</f>
        <v/>
      </c>
      <c r="F156" s="21">
        <f t="array" ref="F156:F156">IF(NOT(OR(ISERROR(INDIRECT(_xlfn.CONCAT("$I", $F155 + 1))), ISBLANK(INDIRECT(_xlfn.CONCAT("$I", $F155 + 1))))), $F155 + 1, IF(NOT(ISBLANK(INDIRECT(_xlfn.CONCAT("$I", $F155 + 2)))), $F155 + 2, ""))</f>
        <v/>
      </c>
      <c r="I156" s="19" t="inlineStr">
        <is>
          <t>Modern Horizons 3 Substitute Cards SMH3</t>
        </is>
      </c>
      <c r="J156" s="19" t="n">
        <v>1</v>
      </c>
      <c r="K156" s="19" t="n">
        <v>45457</v>
      </c>
      <c r="L156" s="19" t="inlineStr">
        <is>
          <t>en es fr de it pt ja ko ru 汉语 漢語</t>
        </is>
      </c>
    </row>
    <row r="157" ht="59.25" customHeight="1" s="20">
      <c r="A157" s="21">
        <f t="array" ref="A157:A157">INDIRECT(_xlfn.CONCAT("$I", $F157))</f>
        <v/>
      </c>
      <c r="B157" s="21">
        <f t="array" ref="B157:B157">INDIRECT(_xlfn.CONCAT("$J", $F157))</f>
        <v/>
      </c>
      <c r="C157" s="21">
        <f t="array" ref="C157:C157">INDIRECT(_xlfn.CONCAT("$K", $F157))</f>
        <v/>
      </c>
      <c r="D157" s="21" t="n"/>
      <c r="E157" s="21">
        <f t="array" ref="E157:E157">INDIRECT(_xlfn.CONCAT("$L", $F157))</f>
        <v/>
      </c>
      <c r="F157" s="21">
        <f t="array" ref="F157:F157">IF(NOT(OR(ISERROR(INDIRECT(_xlfn.CONCAT("$I", $F156 + 1))), ISBLANK(INDIRECT(_xlfn.CONCAT("$I", $F156 + 1))))), $F156 + 1, IF(NOT(ISBLANK(INDIRECT(_xlfn.CONCAT("$I", $F156 + 2)))), $F156 + 2, ""))</f>
        <v/>
      </c>
    </row>
    <row r="158" ht="59.25" customHeight="1" s="20">
      <c r="A158" s="21">
        <f t="array" ref="A158:A158">INDIRECT(_xlfn.CONCAT("$I", $F158))</f>
        <v/>
      </c>
      <c r="B158" s="21">
        <f t="array" ref="B158:B158">INDIRECT(_xlfn.CONCAT("$J", $F158))</f>
        <v/>
      </c>
      <c r="C158" s="21">
        <f t="array" ref="C158:C158">INDIRECT(_xlfn.CONCAT("$K", $F158))</f>
        <v/>
      </c>
      <c r="D158" s="21" t="n"/>
      <c r="E158" s="21">
        <f t="array" ref="E158:E158">INDIRECT(_xlfn.CONCAT("$L", $F158))</f>
        <v/>
      </c>
      <c r="F158" s="21">
        <f t="array" ref="F158:F158">IF(NOT(OR(ISERROR(INDIRECT(_xlfn.CONCAT("$I", $F157 + 1))), ISBLANK(INDIRECT(_xlfn.CONCAT("$I", $F157 + 1))))), $F157 + 1, IF(NOT(ISBLANK(INDIRECT(_xlfn.CONCAT("$I", $F157 + 2)))), $F157 + 2, ""))</f>
        <v/>
      </c>
      <c r="I158" s="19" t="inlineStr">
        <is>
          <t>Modern Horizons 3 Commander M3C</t>
        </is>
      </c>
      <c r="J158" s="19" t="n">
        <v>398</v>
      </c>
      <c r="K158" s="19" t="n">
        <v>45457</v>
      </c>
      <c r="L158" s="19" t="inlineStr">
        <is>
          <t>en es fr de it pt ja ko ru 汉语 漢語</t>
        </is>
      </c>
    </row>
    <row r="159" ht="59.25" customHeight="1" s="20">
      <c r="A159" s="21">
        <f t="array" ref="A159:A159">INDIRECT(_xlfn.CONCAT("$I", $F159))</f>
        <v/>
      </c>
      <c r="B159" s="21">
        <f t="array" ref="B159:B159">INDIRECT(_xlfn.CONCAT("$J", $F159))</f>
        <v/>
      </c>
      <c r="C159" s="21">
        <f t="array" ref="C159:C159">INDIRECT(_xlfn.CONCAT("$K", $F159))</f>
        <v/>
      </c>
      <c r="D159" s="21" t="n"/>
      <c r="E159" s="21">
        <f t="array" ref="E159:E159">INDIRECT(_xlfn.CONCAT("$L", $F159))</f>
        <v/>
      </c>
      <c r="F159" s="21">
        <f t="array" ref="F159:F159">IF(NOT(OR(ISERROR(INDIRECT(_xlfn.CONCAT("$I", $F158 + 1))), ISBLANK(INDIRECT(_xlfn.CONCAT("$I", $F158 + 1))))), $F158 + 1, IF(NOT(ISBLANK(INDIRECT(_xlfn.CONCAT("$I", $F158 + 2)))), $F158 + 2, ""))</f>
        <v/>
      </c>
    </row>
    <row r="160" ht="59.25" customHeight="1" s="20">
      <c r="A160" s="21">
        <f t="array" ref="A160:A160">INDIRECT(_xlfn.CONCAT("$I", $F160))</f>
        <v/>
      </c>
      <c r="B160" s="21">
        <f t="array" ref="B160:B160">INDIRECT(_xlfn.CONCAT("$J", $F160))</f>
        <v/>
      </c>
      <c r="C160" s="21">
        <f t="array" ref="C160:C160">INDIRECT(_xlfn.CONCAT("$K", $F160))</f>
        <v/>
      </c>
      <c r="D160" s="21" t="n"/>
      <c r="E160" s="21">
        <f t="array" ref="E160:E160">INDIRECT(_xlfn.CONCAT("$L", $F160))</f>
        <v/>
      </c>
      <c r="F160" s="21">
        <f t="array" ref="F160:F160">IF(NOT(OR(ISERROR(INDIRECT(_xlfn.CONCAT("$I", $F159 + 1))), ISBLANK(INDIRECT(_xlfn.CONCAT("$I", $F159 + 1))))), $F159 + 1, IF(NOT(ISBLANK(INDIRECT(_xlfn.CONCAT("$I", $F159 + 2)))), $F159 + 2, ""))</f>
        <v/>
      </c>
      <c r="I160" s="19" t="inlineStr">
        <is>
          <t>Modern Horizons 3 Commander Tokens TM3C</t>
        </is>
      </c>
      <c r="J160" s="19" t="n">
        <v>28</v>
      </c>
      <c r="K160" s="19" t="n">
        <v>45457</v>
      </c>
      <c r="L160" s="19" t="inlineStr">
        <is>
          <t>en es fr de it pt ja ko ru 汉语 漢語</t>
        </is>
      </c>
    </row>
    <row r="161" ht="68.25" customHeight="1" s="20">
      <c r="A161" s="21">
        <f t="array" ref="A161:A161">INDIRECT(_xlfn.CONCAT("$I", $F161))</f>
        <v/>
      </c>
      <c r="B161" s="21">
        <f t="array" ref="B161:B161">INDIRECT(_xlfn.CONCAT("$J", $F161))</f>
        <v/>
      </c>
      <c r="C161" s="21">
        <f t="array" ref="C161:C161">INDIRECT(_xlfn.CONCAT("$K", $F161))</f>
        <v/>
      </c>
      <c r="D161" s="21" t="n"/>
      <c r="E161" s="21">
        <f t="array" ref="E161:E161">INDIRECT(_xlfn.CONCAT("$L", $F161))</f>
        <v/>
      </c>
      <c r="F161" s="21">
        <f t="array" ref="F161:F161">IF(NOT(OR(ISERROR(INDIRECT(_xlfn.CONCAT("$I", $F160 + 1))), ISBLANK(INDIRECT(_xlfn.CONCAT("$I", $F160 + 1))))), $F160 + 1, IF(NOT(ISBLANK(INDIRECT(_xlfn.CONCAT("$I", $F160 + 2)))), $F160 + 2, ""))</f>
        <v/>
      </c>
    </row>
    <row r="162" ht="68.25" customHeight="1" s="20">
      <c r="A162" s="21">
        <f t="array" ref="A162:A162">INDIRECT(_xlfn.CONCAT("$I", $F162))</f>
        <v/>
      </c>
      <c r="B162" s="21">
        <f t="array" ref="B162:B162">INDIRECT(_xlfn.CONCAT("$J", $F162))</f>
        <v/>
      </c>
      <c r="C162" s="21">
        <f t="array" ref="C162:C162">INDIRECT(_xlfn.CONCAT("$K", $F162))</f>
        <v/>
      </c>
      <c r="D162" s="21" t="n"/>
      <c r="E162" s="21">
        <f t="array" ref="E162:E162">INDIRECT(_xlfn.CONCAT("$L", $F162))</f>
        <v/>
      </c>
      <c r="F162" s="21">
        <f t="array" ref="F162:F162">IF(NOT(OR(ISERROR(INDIRECT(_xlfn.CONCAT("$I", $F161 + 1))), ISBLANK(INDIRECT(_xlfn.CONCAT("$I", $F161 + 1))))), $F161 + 1, IF(NOT(ISBLANK(INDIRECT(_xlfn.CONCAT("$I", $F161 + 2)))), $F161 + 2, ""))</f>
        <v/>
      </c>
      <c r="I162" s="19" t="inlineStr">
        <is>
          <t>Modern Horizons 3 Art Series AMH3</t>
        </is>
      </c>
      <c r="J162" s="19" t="n">
        <v>54</v>
      </c>
      <c r="K162" s="19" t="n">
        <v>45457</v>
      </c>
      <c r="L162" s="19" t="inlineStr">
        <is>
          <t>en es fr de it pt ja ko ru 汉语 漢語</t>
        </is>
      </c>
    </row>
    <row r="163" ht="59.25" customHeight="1" s="20">
      <c r="A163" s="21">
        <f t="array" ref="A163:A163">INDIRECT(_xlfn.CONCAT("$I", $F163))</f>
        <v/>
      </c>
      <c r="B163" s="21">
        <f t="array" ref="B163:B163">INDIRECT(_xlfn.CONCAT("$J", $F163))</f>
        <v/>
      </c>
      <c r="C163" s="21">
        <f t="array" ref="C163:C163">INDIRECT(_xlfn.CONCAT("$K", $F163))</f>
        <v/>
      </c>
      <c r="D163" s="21" t="n"/>
      <c r="E163" s="21">
        <f t="array" ref="E163:E163">INDIRECT(_xlfn.CONCAT("$L", $F163))</f>
        <v/>
      </c>
      <c r="F163" s="21">
        <f t="array" ref="F163:F163">IF(NOT(OR(ISERROR(INDIRECT(_xlfn.CONCAT("$I", $F162 + 1))), ISBLANK(INDIRECT(_xlfn.CONCAT("$I", $F162 + 1))))), $F162 + 1, IF(NOT(ISBLANK(INDIRECT(_xlfn.CONCAT("$I", $F162 + 2)))), $F162 + 2, ""))</f>
        <v/>
      </c>
    </row>
    <row r="164" ht="59.25" customHeight="1" s="20">
      <c r="A164" s="21">
        <f t="array" ref="A164:A164">INDIRECT(_xlfn.CONCAT("$I", $F164))</f>
        <v/>
      </c>
      <c r="B164" s="21">
        <f t="array" ref="B164:B164">INDIRECT(_xlfn.CONCAT("$J", $F164))</f>
        <v/>
      </c>
      <c r="C164" s="21">
        <f t="array" ref="C164:C164">INDIRECT(_xlfn.CONCAT("$K", $F164))</f>
        <v/>
      </c>
      <c r="D164" s="21" t="n"/>
      <c r="E164" s="21">
        <f t="array" ref="E164:E164">INDIRECT(_xlfn.CONCAT("$L", $F164))</f>
        <v/>
      </c>
      <c r="F164" s="21">
        <f t="array" ref="F164:F164">IF(NOT(OR(ISERROR(INDIRECT(_xlfn.CONCAT("$I", $F163 + 1))), ISBLANK(INDIRECT(_xlfn.CONCAT("$I", $F163 + 1))))), $F163 + 1, IF(NOT(ISBLANK(INDIRECT(_xlfn.CONCAT("$I", $F163 + 2)))), $F163 + 2, ""))</f>
        <v/>
      </c>
      <c r="I164" s="19" t="inlineStr">
        <is>
          <t>Modern Horizons 2 Timeshifts H2R</t>
        </is>
      </c>
      <c r="J164" s="19" t="n">
        <v>16</v>
      </c>
      <c r="K164" s="19" t="n">
        <v>45450</v>
      </c>
      <c r="L164" s="19" t="inlineStr">
        <is>
          <t>en es fr de it pt ja ko ru 汉语 漢語</t>
        </is>
      </c>
    </row>
    <row r="165" ht="59.25" customHeight="1" s="20">
      <c r="A165" s="21">
        <f t="array" ref="A165:A165">INDIRECT(_xlfn.CONCAT("$I", $F165))</f>
        <v/>
      </c>
      <c r="B165" s="21">
        <f t="array" ref="B165:B165">INDIRECT(_xlfn.CONCAT("$J", $F165))</f>
        <v/>
      </c>
      <c r="C165" s="21">
        <f t="array" ref="C165:C165">INDIRECT(_xlfn.CONCAT("$K", $F165))</f>
        <v/>
      </c>
      <c r="D165" s="21" t="n"/>
      <c r="E165" s="21">
        <f t="array" ref="E165:E165">INDIRECT(_xlfn.CONCAT("$L", $F165))</f>
        <v/>
      </c>
      <c r="F165" s="21">
        <f t="array" ref="F165:F165">IF(NOT(OR(ISERROR(INDIRECT(_xlfn.CONCAT("$I", $F164 + 1))), ISBLANK(INDIRECT(_xlfn.CONCAT("$I", $F164 + 1))))), $F164 + 1, IF(NOT(ISBLANK(INDIRECT(_xlfn.CONCAT("$I", $F164 + 2)))), $F164 + 2, ""))</f>
        <v/>
      </c>
    </row>
    <row r="166" ht="59.25" customHeight="1" s="20">
      <c r="A166" s="21">
        <f t="array" ref="A166:A166">INDIRECT(_xlfn.CONCAT("$I", $F166))</f>
        <v/>
      </c>
      <c r="B166" s="21">
        <f t="array" ref="B166:B166">INDIRECT(_xlfn.CONCAT("$J", $F166))</f>
        <v/>
      </c>
      <c r="C166" s="21">
        <f t="array" ref="C166:C166">INDIRECT(_xlfn.CONCAT("$K", $F166))</f>
        <v/>
      </c>
      <c r="D166" s="21" t="n"/>
      <c r="E166" s="21">
        <f t="array" ref="E166:E166">INDIRECT(_xlfn.CONCAT("$L", $F166))</f>
        <v/>
      </c>
      <c r="F166" s="21">
        <f t="array" ref="F166:F166">IF(NOT(OR(ISERROR(INDIRECT(_xlfn.CONCAT("$I", $F165 + 1))), ISBLANK(INDIRECT(_xlfn.CONCAT("$I", $F165 + 1))))), $F165 + 1, IF(NOT(ISBLANK(INDIRECT(_xlfn.CONCAT("$I", $F165 + 2)))), $F165 + 2, ""))</f>
        <v/>
      </c>
      <c r="I166" s="19" t="inlineStr">
        <is>
          <t>Outlaws of Thunder Junction OTJ</t>
        </is>
      </c>
      <c r="J166" s="19" t="n">
        <v>374</v>
      </c>
      <c r="K166" s="19" t="n">
        <v>45401</v>
      </c>
      <c r="L166" s="19" t="inlineStr">
        <is>
          <t>en es fr de it pt ja ko ru 汉语 漢語</t>
        </is>
      </c>
    </row>
    <row r="167" ht="59.25" customHeight="1" s="20">
      <c r="A167" s="21">
        <f t="array" ref="A167:A167">INDIRECT(_xlfn.CONCAT("$I", $F167))</f>
        <v/>
      </c>
      <c r="B167" s="21">
        <f t="array" ref="B167:B167">INDIRECT(_xlfn.CONCAT("$J", $F167))</f>
        <v/>
      </c>
      <c r="C167" s="21">
        <f t="array" ref="C167:C167">INDIRECT(_xlfn.CONCAT("$K", $F167))</f>
        <v/>
      </c>
      <c r="D167" s="21" t="n"/>
      <c r="E167" s="21">
        <f t="array" ref="E167:E167">INDIRECT(_xlfn.CONCAT("$L", $F167))</f>
        <v/>
      </c>
      <c r="F167" s="21">
        <f t="array" ref="F167:F167">IF(NOT(OR(ISERROR(INDIRECT(_xlfn.CONCAT("$I", $F166 + 1))), ISBLANK(INDIRECT(_xlfn.CONCAT("$I", $F166 + 1))))), $F166 + 1, IF(NOT(ISBLANK(INDIRECT(_xlfn.CONCAT("$I", $F166 + 2)))), $F166 + 2, ""))</f>
        <v/>
      </c>
    </row>
    <row r="168" ht="59.25" customHeight="1" s="20">
      <c r="A168" s="21">
        <f t="array" ref="A168:A168">INDIRECT(_xlfn.CONCAT("$I", $F168))</f>
        <v/>
      </c>
      <c r="B168" s="21">
        <f t="array" ref="B168:B168">INDIRECT(_xlfn.CONCAT("$J", $F168))</f>
        <v/>
      </c>
      <c r="C168" s="21">
        <f t="array" ref="C168:C168">INDIRECT(_xlfn.CONCAT("$K", $F168))</f>
        <v/>
      </c>
      <c r="D168" s="21" t="n"/>
      <c r="E168" s="21">
        <f t="array" ref="E168:E168">INDIRECT(_xlfn.CONCAT("$L", $F168))</f>
        <v/>
      </c>
      <c r="F168" s="21">
        <f t="array" ref="F168:F168">IF(NOT(OR(ISERROR(INDIRECT(_xlfn.CONCAT("$I", $F167 + 1))), ISBLANK(INDIRECT(_xlfn.CONCAT("$I", $F167 + 1))))), $F167 + 1, IF(NOT(ISBLANK(INDIRECT(_xlfn.CONCAT("$I", $F167 + 2)))), $F167 + 2, ""))</f>
        <v/>
      </c>
      <c r="I168" s="19" t="inlineStr">
        <is>
          <t>Breaking News OTP</t>
        </is>
      </c>
      <c r="J168" s="19" t="n">
        <v>80</v>
      </c>
      <c r="K168" s="19" t="n">
        <v>45401</v>
      </c>
      <c r="L168" s="19" t="inlineStr">
        <is>
          <t>en es fr de it pt ja ko ru 汉语 漢語</t>
        </is>
      </c>
    </row>
    <row r="169" ht="59.25" customHeight="1" s="20">
      <c r="A169" s="21">
        <f t="array" ref="A169:A169">INDIRECT(_xlfn.CONCAT("$I", $F169))</f>
        <v/>
      </c>
      <c r="B169" s="21">
        <f t="array" ref="B169:B169">INDIRECT(_xlfn.CONCAT("$J", $F169))</f>
        <v/>
      </c>
      <c r="C169" s="21">
        <f t="array" ref="C169:C169">INDIRECT(_xlfn.CONCAT("$K", $F169))</f>
        <v/>
      </c>
      <c r="D169" s="21" t="n"/>
      <c r="E169" s="21">
        <f t="array" ref="E169:E169">INDIRECT(_xlfn.CONCAT("$L", $F169))</f>
        <v/>
      </c>
      <c r="F169" s="21">
        <f t="array" ref="F169:F169">IF(NOT(OR(ISERROR(INDIRECT(_xlfn.CONCAT("$I", $F168 + 1))), ISBLANK(INDIRECT(_xlfn.CONCAT("$I", $F168 + 1))))), $F168 + 1, IF(NOT(ISBLANK(INDIRECT(_xlfn.CONCAT("$I", $F168 + 2)))), $F168 + 2, ""))</f>
        <v/>
      </c>
    </row>
    <row r="170" ht="59.25" customHeight="1" s="20">
      <c r="A170" s="21">
        <f t="array" ref="A170:A170">INDIRECT(_xlfn.CONCAT("$I", $F170))</f>
        <v/>
      </c>
      <c r="B170" s="21">
        <f t="array" ref="B170:B170">INDIRECT(_xlfn.CONCAT("$J", $F170))</f>
        <v/>
      </c>
      <c r="C170" s="21">
        <f t="array" ref="C170:C170">INDIRECT(_xlfn.CONCAT("$K", $F170))</f>
        <v/>
      </c>
      <c r="D170" s="21" t="n"/>
      <c r="E170" s="21">
        <f t="array" ref="E170:E170">INDIRECT(_xlfn.CONCAT("$L", $F170))</f>
        <v/>
      </c>
      <c r="F170" s="21">
        <f t="array" ref="F170:F170">IF(NOT(OR(ISERROR(INDIRECT(_xlfn.CONCAT("$I", $F169 + 1))), ISBLANK(INDIRECT(_xlfn.CONCAT("$I", $F169 + 1))))), $F169 + 1, IF(NOT(ISBLANK(INDIRECT(_xlfn.CONCAT("$I", $F169 + 2)))), $F169 + 2, ""))</f>
        <v/>
      </c>
      <c r="I170" s="19" t="inlineStr">
        <is>
          <t>Breaking News Tokens TOTP</t>
        </is>
      </c>
      <c r="J170" s="19" t="n">
        <v>5</v>
      </c>
      <c r="K170" s="19" t="n">
        <v>45401</v>
      </c>
      <c r="L170" s="19" t="inlineStr">
        <is>
          <t>en es fr de it pt ja ko ru 汉语 漢語</t>
        </is>
      </c>
    </row>
    <row r="171" ht="68.25" customHeight="1" s="20">
      <c r="A171" s="21">
        <f t="array" ref="A171:A171">INDIRECT(_xlfn.CONCAT("$I", $F171))</f>
        <v/>
      </c>
      <c r="B171" s="21">
        <f t="array" ref="B171:B171">INDIRECT(_xlfn.CONCAT("$J", $F171))</f>
        <v/>
      </c>
      <c r="C171" s="21">
        <f t="array" ref="C171:C171">INDIRECT(_xlfn.CONCAT("$K", $F171))</f>
        <v/>
      </c>
      <c r="D171" s="21" t="n"/>
      <c r="E171" s="21">
        <f t="array" ref="E171:E171">INDIRECT(_xlfn.CONCAT("$L", $F171))</f>
        <v/>
      </c>
      <c r="F171" s="21">
        <f t="array" ref="F171:F171">IF(NOT(OR(ISERROR(INDIRECT(_xlfn.CONCAT("$I", $F170 + 1))), ISBLANK(INDIRECT(_xlfn.CONCAT("$I", $F170 + 1))))), $F170 + 1, IF(NOT(ISBLANK(INDIRECT(_xlfn.CONCAT("$I", $F170 + 2)))), $F170 + 2, ""))</f>
        <v/>
      </c>
    </row>
    <row r="172" ht="68.25" customHeight="1" s="20">
      <c r="A172" s="21">
        <f t="array" ref="A172:A172">INDIRECT(_xlfn.CONCAT("$I", $F172))</f>
        <v/>
      </c>
      <c r="B172" s="21">
        <f t="array" ref="B172:B172">INDIRECT(_xlfn.CONCAT("$J", $F172))</f>
        <v/>
      </c>
      <c r="C172" s="21">
        <f t="array" ref="C172:C172">INDIRECT(_xlfn.CONCAT("$K", $F172))</f>
        <v/>
      </c>
      <c r="D172" s="21" t="n"/>
      <c r="E172" s="21">
        <f t="array" ref="E172:E172">INDIRECT(_xlfn.CONCAT("$L", $F172))</f>
        <v/>
      </c>
      <c r="F172" s="21">
        <f t="array" ref="F172:F172">IF(NOT(OR(ISERROR(INDIRECT(_xlfn.CONCAT("$I", $F171 + 1))), ISBLANK(INDIRECT(_xlfn.CONCAT("$I", $F171 + 1))))), $F171 + 1, IF(NOT(ISBLANK(INDIRECT(_xlfn.CONCAT("$I", $F171 + 2)))), $F171 + 2, ""))</f>
        <v/>
      </c>
      <c r="I172" s="19" t="inlineStr">
        <is>
          <t>Outlaws of Thunder Junction Promos POTJ</t>
        </is>
      </c>
      <c r="J172" s="19" t="n">
        <v>160</v>
      </c>
      <c r="K172" s="19" t="n">
        <v>45401</v>
      </c>
      <c r="L172" s="19" t="inlineStr">
        <is>
          <t>en es fr de it pt ja ko ru 汉语 漢語</t>
        </is>
      </c>
    </row>
    <row r="173" ht="68.25" customHeight="1" s="20">
      <c r="A173" s="21">
        <f t="array" ref="A173:A173">INDIRECT(_xlfn.CONCAT("$I", $F173))</f>
        <v/>
      </c>
      <c r="B173" s="21">
        <f t="array" ref="B173:B173">INDIRECT(_xlfn.CONCAT("$J", $F173))</f>
        <v/>
      </c>
      <c r="C173" s="21">
        <f t="array" ref="C173:C173">INDIRECT(_xlfn.CONCAT("$K", $F173))</f>
        <v/>
      </c>
      <c r="D173" s="21" t="n"/>
      <c r="E173" s="21">
        <f t="array" ref="E173:E173">INDIRECT(_xlfn.CONCAT("$L", $F173))</f>
        <v/>
      </c>
      <c r="F173" s="21">
        <f t="array" ref="F173:F173">IF(NOT(OR(ISERROR(INDIRECT(_xlfn.CONCAT("$I", $F172 + 1))), ISBLANK(INDIRECT(_xlfn.CONCAT("$I", $F172 + 1))))), $F172 + 1, IF(NOT(ISBLANK(INDIRECT(_xlfn.CONCAT("$I", $F172 + 2)))), $F172 + 2, ""))</f>
        <v/>
      </c>
    </row>
    <row r="174" ht="81" customHeight="1" s="20">
      <c r="A174" s="21">
        <f t="array" ref="A174:A174">INDIRECT(_xlfn.CONCAT("$I", $F174))</f>
        <v/>
      </c>
      <c r="B174" s="21">
        <f t="array" ref="B174:B174">INDIRECT(_xlfn.CONCAT("$J", $F174))</f>
        <v/>
      </c>
      <c r="C174" s="21">
        <f t="array" ref="C174:C174">INDIRECT(_xlfn.CONCAT("$K", $F174))</f>
        <v/>
      </c>
      <c r="D174" s="21" t="n"/>
      <c r="E174" s="21">
        <f t="array" ref="E174:E174">INDIRECT(_xlfn.CONCAT("$L", $F174))</f>
        <v/>
      </c>
      <c r="F174" s="21">
        <f t="array" ref="F174:F174">IF(NOT(OR(ISERROR(INDIRECT(_xlfn.CONCAT("$I", $F173 + 1))), ISBLANK(INDIRECT(_xlfn.CONCAT("$I", $F173 + 1))))), $F173 + 1, IF(NOT(ISBLANK(INDIRECT(_xlfn.CONCAT("$I", $F173 + 2)))), $F173 + 2, ""))</f>
        <v/>
      </c>
      <c r="I174" s="19" t="inlineStr">
        <is>
          <t>Outlaws of Thunder Junction Tokens TOTJ</t>
        </is>
      </c>
      <c r="J174" s="19" t="n">
        <v>19</v>
      </c>
      <c r="K174" s="19" t="n">
        <v>45401</v>
      </c>
      <c r="L174" s="19" t="inlineStr">
        <is>
          <t>en es fr de it pt ja ko ru 汉语 漢語</t>
        </is>
      </c>
    </row>
    <row r="175" ht="68.25" customHeight="1" s="20">
      <c r="A175" s="21">
        <f t="array" ref="A175:A175">INDIRECT(_xlfn.CONCAT("$I", $F175))</f>
        <v/>
      </c>
      <c r="B175" s="21">
        <f t="array" ref="B175:B175">INDIRECT(_xlfn.CONCAT("$J", $F175))</f>
        <v/>
      </c>
      <c r="C175" s="21">
        <f t="array" ref="C175:C175">INDIRECT(_xlfn.CONCAT("$K", $F175))</f>
        <v/>
      </c>
      <c r="D175" s="21" t="n"/>
      <c r="E175" s="21">
        <f t="array" ref="E175:E175">INDIRECT(_xlfn.CONCAT("$L", $F175))</f>
        <v/>
      </c>
      <c r="F175" s="21">
        <f t="array" ref="F175:F175">IF(NOT(OR(ISERROR(INDIRECT(_xlfn.CONCAT("$I", $F174 + 1))), ISBLANK(INDIRECT(_xlfn.CONCAT("$I", $F174 + 1))))), $F174 + 1, IF(NOT(ISBLANK(INDIRECT(_xlfn.CONCAT("$I", $F174 + 2)))), $F174 + 2, ""))</f>
        <v/>
      </c>
    </row>
    <row r="176" ht="81" customHeight="1" s="20">
      <c r="A176" s="21">
        <f t="array" ref="A176:A176">INDIRECT(_xlfn.CONCAT("$I", $F176))</f>
        <v/>
      </c>
      <c r="B176" s="21">
        <f t="array" ref="B176:B176">INDIRECT(_xlfn.CONCAT("$J", $F176))</f>
        <v/>
      </c>
      <c r="C176" s="21">
        <f t="array" ref="C176:C176">INDIRECT(_xlfn.CONCAT("$K", $F176))</f>
        <v/>
      </c>
      <c r="D176" s="21" t="n"/>
      <c r="E176" s="21">
        <f t="array" ref="E176:E176">INDIRECT(_xlfn.CONCAT("$L", $F176))</f>
        <v/>
      </c>
      <c r="F176" s="21">
        <f t="array" ref="F176:F176">IF(NOT(OR(ISERROR(INDIRECT(_xlfn.CONCAT("$I", $F175 + 1))), ISBLANK(INDIRECT(_xlfn.CONCAT("$I", $F175 + 1))))), $F175 + 1, IF(NOT(ISBLANK(INDIRECT(_xlfn.CONCAT("$I", $F175 + 2)))), $F175 + 2, ""))</f>
        <v/>
      </c>
      <c r="I176" s="19" t="inlineStr">
        <is>
          <t>Alchemy: Outlaws of Thunder Junction YOTJ</t>
        </is>
      </c>
      <c r="J176" s="19" t="n">
        <v>30</v>
      </c>
      <c r="K176" s="19" t="n">
        <v>45419</v>
      </c>
      <c r="L176" s="19" t="inlineStr">
        <is>
          <t>en es fr de it pt ja ko ru 汉语 漢語</t>
        </is>
      </c>
    </row>
    <row r="177" ht="68.25" customHeight="1" s="20">
      <c r="A177" s="21">
        <f t="array" ref="A177:A177">INDIRECT(_xlfn.CONCAT("$I", $F177))</f>
        <v/>
      </c>
      <c r="B177" s="21">
        <f t="array" ref="B177:B177">INDIRECT(_xlfn.CONCAT("$J", $F177))</f>
        <v/>
      </c>
      <c r="C177" s="21">
        <f t="array" ref="C177:C177">INDIRECT(_xlfn.CONCAT("$K", $F177))</f>
        <v/>
      </c>
      <c r="D177" s="21" t="n"/>
      <c r="E177" s="21">
        <f t="array" ref="E177:E177">INDIRECT(_xlfn.CONCAT("$L", $F177))</f>
        <v/>
      </c>
      <c r="F177" s="21">
        <f t="array" ref="F177:F177">IF(NOT(OR(ISERROR(INDIRECT(_xlfn.CONCAT("$I", $F176 + 1))), ISBLANK(INDIRECT(_xlfn.CONCAT("$I", $F176 + 1))))), $F176 + 1, IF(NOT(ISBLANK(INDIRECT(_xlfn.CONCAT("$I", $F176 + 2)))), $F176 + 2, ""))</f>
        <v/>
      </c>
    </row>
    <row r="178" ht="59.25" customHeight="1" s="20">
      <c r="A178" s="21">
        <f t="array" ref="A178:A178">INDIRECT(_xlfn.CONCAT("$I", $F178))</f>
        <v/>
      </c>
      <c r="B178" s="21">
        <f t="array" ref="B178:B178">INDIRECT(_xlfn.CONCAT("$J", $F178))</f>
        <v/>
      </c>
      <c r="C178" s="21">
        <f t="array" ref="C178:C178">INDIRECT(_xlfn.CONCAT("$K", $F178))</f>
        <v/>
      </c>
      <c r="D178" s="21" t="n"/>
      <c r="E178" s="21">
        <f t="array" ref="E178:E178">INDIRECT(_xlfn.CONCAT("$L", $F178))</f>
        <v/>
      </c>
      <c r="F178" s="21">
        <f t="array" ref="F178:F178">IF(NOT(OR(ISERROR(INDIRECT(_xlfn.CONCAT("$I", $F177 + 1))), ISBLANK(INDIRECT(_xlfn.CONCAT("$I", $F177 + 1))))), $F177 + 1, IF(NOT(ISBLANK(INDIRECT(_xlfn.CONCAT("$I", $F177 + 2)))), $F177 + 2, ""))</f>
        <v/>
      </c>
      <c r="I178" s="19" t="inlineStr">
        <is>
          <t>Outlaws of Thunder Junction Art Series AOTJ</t>
        </is>
      </c>
      <c r="J178" s="19" t="n">
        <v>54</v>
      </c>
      <c r="K178" s="19" t="n">
        <v>45401</v>
      </c>
      <c r="L178" s="19" t="inlineStr">
        <is>
          <t>en es fr de it pt ja ko ru 汉语 漢語</t>
        </is>
      </c>
    </row>
    <row r="179" ht="59.25" customHeight="1" s="20">
      <c r="A179" s="21">
        <f t="array" ref="A179:A179">INDIRECT(_xlfn.CONCAT("$I", $F179))</f>
        <v/>
      </c>
      <c r="B179" s="21">
        <f t="array" ref="B179:B179">INDIRECT(_xlfn.CONCAT("$J", $F179))</f>
        <v/>
      </c>
      <c r="C179" s="21">
        <f t="array" ref="C179:C179">INDIRECT(_xlfn.CONCAT("$K", $F179))</f>
        <v/>
      </c>
      <c r="D179" s="21" t="n"/>
      <c r="E179" s="21">
        <f t="array" ref="E179:E179">INDIRECT(_xlfn.CONCAT("$L", $F179))</f>
        <v/>
      </c>
      <c r="F179" s="21">
        <f t="array" ref="F179:F179">IF(NOT(OR(ISERROR(INDIRECT(_xlfn.CONCAT("$I", $F178 + 1))), ISBLANK(INDIRECT(_xlfn.CONCAT("$I", $F178 + 1))))), $F178 + 1, IF(NOT(ISBLANK(INDIRECT(_xlfn.CONCAT("$I", $F178 + 2)))), $F178 + 2, ""))</f>
        <v/>
      </c>
    </row>
    <row r="180" ht="94.5" customHeight="1" s="20">
      <c r="A180" s="21">
        <f t="array" ref="A180:A180">INDIRECT(_xlfn.CONCAT("$I", $F180))</f>
        <v/>
      </c>
      <c r="B180" s="21">
        <f t="array" ref="B180:B180">INDIRECT(_xlfn.CONCAT("$J", $F180))</f>
        <v/>
      </c>
      <c r="C180" s="21">
        <f t="array" ref="C180:C180">INDIRECT(_xlfn.CONCAT("$K", $F180))</f>
        <v/>
      </c>
      <c r="D180" s="21" t="n"/>
      <c r="E180" s="21">
        <f t="array" ref="E180:E180">INDIRECT(_xlfn.CONCAT("$L", $F180))</f>
        <v/>
      </c>
      <c r="F180" s="21">
        <f t="array" ref="F180:F180">IF(NOT(OR(ISERROR(INDIRECT(_xlfn.CONCAT("$I", $F179 + 1))), ISBLANK(INDIRECT(_xlfn.CONCAT("$I", $F179 + 1))))), $F179 + 1, IF(NOT(ISBLANK(INDIRECT(_xlfn.CONCAT("$I", $F179 + 2)))), $F179 + 2, ""))</f>
        <v/>
      </c>
      <c r="I180" s="19" t="inlineStr">
        <is>
          <t>The Big Score BIG</t>
        </is>
      </c>
      <c r="J180" s="19" t="n">
        <v>95</v>
      </c>
      <c r="K180" s="19" t="n">
        <v>45401</v>
      </c>
      <c r="L180" s="19" t="inlineStr">
        <is>
          <t>en es fr de it pt ja ko ru 汉语 漢語</t>
        </is>
      </c>
    </row>
    <row r="181" ht="81" customHeight="1" s="20">
      <c r="A181" s="21">
        <f t="array" ref="A181:A181">INDIRECT(_xlfn.CONCAT("$I", $F181))</f>
        <v/>
      </c>
      <c r="B181" s="21">
        <f t="array" ref="B181:B181">INDIRECT(_xlfn.CONCAT("$J", $F181))</f>
        <v/>
      </c>
      <c r="C181" s="21">
        <f t="array" ref="C181:C181">INDIRECT(_xlfn.CONCAT("$K", $F181))</f>
        <v/>
      </c>
      <c r="D181" s="21" t="n"/>
      <c r="E181" s="21">
        <f t="array" ref="E181:E181">INDIRECT(_xlfn.CONCAT("$L", $F181))</f>
        <v/>
      </c>
      <c r="F181" s="21">
        <f t="array" ref="F181:F181">IF(NOT(OR(ISERROR(INDIRECT(_xlfn.CONCAT("$I", $F180 + 1))), ISBLANK(INDIRECT(_xlfn.CONCAT("$I", $F180 + 1))))), $F180 + 1, IF(NOT(ISBLANK(INDIRECT(_xlfn.CONCAT("$I", $F180 + 2)))), $F180 + 2, ""))</f>
        <v/>
      </c>
    </row>
    <row r="182" ht="94.5" customHeight="1" s="20">
      <c r="A182" s="21">
        <f t="array" ref="A182:A182">INDIRECT(_xlfn.CONCAT("$I", $F182))</f>
        <v/>
      </c>
      <c r="B182" s="21">
        <f t="array" ref="B182:B182">INDIRECT(_xlfn.CONCAT("$J", $F182))</f>
        <v/>
      </c>
      <c r="C182" s="21">
        <f t="array" ref="C182:C182">INDIRECT(_xlfn.CONCAT("$K", $F182))</f>
        <v/>
      </c>
      <c r="D182" s="21" t="n"/>
      <c r="E182" s="21">
        <f t="array" ref="E182:E182">INDIRECT(_xlfn.CONCAT("$L", $F182))</f>
        <v/>
      </c>
      <c r="F182" s="21">
        <f t="array" ref="F182:F182">IF(NOT(OR(ISERROR(INDIRECT(_xlfn.CONCAT("$I", $F181 + 1))), ISBLANK(INDIRECT(_xlfn.CONCAT("$I", $F181 + 1))))), $F181 + 1, IF(NOT(ISBLANK(INDIRECT(_xlfn.CONCAT("$I", $F181 + 2)))), $F181 + 2, ""))</f>
        <v/>
      </c>
      <c r="I182" s="19" t="inlineStr">
        <is>
          <t>The Big Score Promos PBIG</t>
        </is>
      </c>
      <c r="J182" s="19" t="n">
        <v>5</v>
      </c>
      <c r="K182" s="19" t="n">
        <v>45870</v>
      </c>
      <c r="L182" s="19" t="inlineStr">
        <is>
          <t>en es fr de it pt ja ko ru 汉语 漢語</t>
        </is>
      </c>
    </row>
    <row r="183" ht="59.25" customHeight="1" s="20">
      <c r="A183" s="21">
        <f t="array" ref="A183:A183">INDIRECT(_xlfn.CONCAT("$I", $F183))</f>
        <v/>
      </c>
      <c r="B183" s="21">
        <f t="array" ref="B183:B183">INDIRECT(_xlfn.CONCAT("$J", $F183))</f>
        <v/>
      </c>
      <c r="C183" s="21">
        <f t="array" ref="C183:C183">INDIRECT(_xlfn.CONCAT("$K", $F183))</f>
        <v/>
      </c>
      <c r="D183" s="21" t="n"/>
      <c r="E183" s="21">
        <f t="array" ref="E183:E183">INDIRECT(_xlfn.CONCAT("$L", $F183))</f>
        <v/>
      </c>
      <c r="F183" s="21">
        <f t="array" ref="F183:F183">IF(NOT(OR(ISERROR(INDIRECT(_xlfn.CONCAT("$I", $F182 + 1))), ISBLANK(INDIRECT(_xlfn.CONCAT("$I", $F182 + 1))))), $F182 + 1, IF(NOT(ISBLANK(INDIRECT(_xlfn.CONCAT("$I", $F182 + 2)))), $F182 + 2, ""))</f>
        <v/>
      </c>
    </row>
    <row r="184" ht="59.25" customHeight="1" s="20">
      <c r="A184" s="21">
        <f t="array" ref="A184:A184">INDIRECT(_xlfn.CONCAT("$I", $F184))</f>
        <v/>
      </c>
      <c r="B184" s="21">
        <f t="array" ref="B184:B184">INDIRECT(_xlfn.CONCAT("$J", $F184))</f>
        <v/>
      </c>
      <c r="C184" s="21">
        <f t="array" ref="C184:C184">INDIRECT(_xlfn.CONCAT("$K", $F184))</f>
        <v/>
      </c>
      <c r="D184" s="21" t="n"/>
      <c r="E184" s="21">
        <f t="array" ref="E184:E184">INDIRECT(_xlfn.CONCAT("$L", $F184))</f>
        <v/>
      </c>
      <c r="F184" s="21">
        <f t="array" ref="F184:F184">IF(NOT(OR(ISERROR(INDIRECT(_xlfn.CONCAT("$I", $F183 + 1))), ISBLANK(INDIRECT(_xlfn.CONCAT("$I", $F183 + 1))))), $F183 + 1, IF(NOT(ISBLANK(INDIRECT(_xlfn.CONCAT("$I", $F183 + 2)))), $F183 + 2, ""))</f>
        <v/>
      </c>
      <c r="I184" s="19" t="inlineStr">
        <is>
          <t>The Big Score Tokens TBIG</t>
        </is>
      </c>
      <c r="J184" s="19" t="n">
        <v>7</v>
      </c>
      <c r="K184" s="19" t="n">
        <v>45401</v>
      </c>
      <c r="L184" s="19" t="inlineStr">
        <is>
          <t>en es fr de it pt ja ko ru 汉语 漢語</t>
        </is>
      </c>
    </row>
    <row r="185" ht="59.25" customHeight="1" s="20">
      <c r="A185" s="21">
        <f t="array" ref="A185:A185">INDIRECT(_xlfn.CONCAT("$I", $F185))</f>
        <v/>
      </c>
      <c r="B185" s="21">
        <f t="array" ref="B185:B185">INDIRECT(_xlfn.CONCAT("$J", $F185))</f>
        <v/>
      </c>
      <c r="C185" s="21">
        <f t="array" ref="C185:C185">INDIRECT(_xlfn.CONCAT("$K", $F185))</f>
        <v/>
      </c>
      <c r="D185" s="21" t="n"/>
      <c r="E185" s="21">
        <f t="array" ref="E185:E185">INDIRECT(_xlfn.CONCAT("$L", $F185))</f>
        <v/>
      </c>
      <c r="F185" s="21">
        <f t="array" ref="F185:F185">IF(NOT(OR(ISERROR(INDIRECT(_xlfn.CONCAT("$I", $F184 + 1))), ISBLANK(INDIRECT(_xlfn.CONCAT("$I", $F184 + 1))))), $F184 + 1, IF(NOT(ISBLANK(INDIRECT(_xlfn.CONCAT("$I", $F184 + 2)))), $F184 + 2, ""))</f>
        <v/>
      </c>
    </row>
    <row r="186" ht="68.25" customHeight="1" s="20">
      <c r="A186" s="21">
        <f t="array" ref="A186:A186">INDIRECT(_xlfn.CONCAT("$I", $F186))</f>
        <v/>
      </c>
      <c r="B186" s="21">
        <f t="array" ref="B186:B186">INDIRECT(_xlfn.CONCAT("$J", $F186))</f>
        <v/>
      </c>
      <c r="C186" s="21">
        <f t="array" ref="C186:C186">INDIRECT(_xlfn.CONCAT("$K", $F186))</f>
        <v/>
      </c>
      <c r="D186" s="21" t="n"/>
      <c r="E186" s="21">
        <f t="array" ref="E186:E186">INDIRECT(_xlfn.CONCAT("$L", $F186))</f>
        <v/>
      </c>
      <c r="F186" s="21">
        <f t="array" ref="F186:F186">IF(NOT(OR(ISERROR(INDIRECT(_xlfn.CONCAT("$I", $F185 + 1))), ISBLANK(INDIRECT(_xlfn.CONCAT("$I", $F185 + 1))))), $F185 + 1, IF(NOT(ISBLANK(INDIRECT(_xlfn.CONCAT("$I", $F185 + 2)))), $F185 + 2, ""))</f>
        <v/>
      </c>
      <c r="I186" s="19" t="inlineStr">
        <is>
          <t>Outlaws of Thunder Junction Commander OTC</t>
        </is>
      </c>
      <c r="J186" s="19" t="n">
        <v>342</v>
      </c>
      <c r="K186" s="19" t="n">
        <v>45401</v>
      </c>
      <c r="L186" s="19" t="inlineStr">
        <is>
          <t>en es fr de it pt ja ko ru 汉语 漢語</t>
        </is>
      </c>
    </row>
    <row r="187" ht="68.25" customHeight="1" s="20">
      <c r="A187" s="21">
        <f t="array" ref="A187:A187">INDIRECT(_xlfn.CONCAT("$I", $F187))</f>
        <v/>
      </c>
      <c r="B187" s="21">
        <f t="array" ref="B187:B187">INDIRECT(_xlfn.CONCAT("$J", $F187))</f>
        <v/>
      </c>
      <c r="C187" s="21">
        <f t="array" ref="C187:C187">INDIRECT(_xlfn.CONCAT("$K", $F187))</f>
        <v/>
      </c>
      <c r="D187" s="21" t="n"/>
      <c r="E187" s="21">
        <f t="array" ref="E187:E187">INDIRECT(_xlfn.CONCAT("$L", $F187))</f>
        <v/>
      </c>
      <c r="F187" s="21">
        <f t="array" ref="F187:F187">IF(NOT(OR(ISERROR(INDIRECT(_xlfn.CONCAT("$I", $F186 + 1))), ISBLANK(INDIRECT(_xlfn.CONCAT("$I", $F186 + 1))))), $F186 + 1, IF(NOT(ISBLANK(INDIRECT(_xlfn.CONCAT("$I", $F186 + 2)))), $F186 + 2, ""))</f>
        <v/>
      </c>
    </row>
    <row r="188" ht="94.5" customHeight="1" s="20">
      <c r="A188" s="21">
        <f t="array" ref="A188:A188">INDIRECT(_xlfn.CONCAT("$I", $F188))</f>
        <v/>
      </c>
      <c r="B188" s="21">
        <f t="array" ref="B188:B188">INDIRECT(_xlfn.CONCAT("$J", $F188))</f>
        <v/>
      </c>
      <c r="C188" s="21">
        <f t="array" ref="C188:C188">INDIRECT(_xlfn.CONCAT("$K", $F188))</f>
        <v/>
      </c>
      <c r="D188" s="21" t="n"/>
      <c r="E188" s="21">
        <f t="array" ref="E188:E188">INDIRECT(_xlfn.CONCAT("$L", $F188))</f>
        <v/>
      </c>
      <c r="F188" s="21">
        <f t="array" ref="F188:F188">IF(NOT(OR(ISERROR(INDIRECT(_xlfn.CONCAT("$I", $F187 + 1))), ISBLANK(INDIRECT(_xlfn.CONCAT("$I", $F187 + 1))))), $F187 + 1, IF(NOT(ISBLANK(INDIRECT(_xlfn.CONCAT("$I", $F187 + 2)))), $F187 + 2, ""))</f>
        <v/>
      </c>
      <c r="I188" s="19" t="inlineStr">
        <is>
          <t>Outlaws of Thunder Junction Commander Tokens TOTC</t>
        </is>
      </c>
      <c r="J188" s="19" t="n">
        <v>41</v>
      </c>
      <c r="K188" s="19" t="n">
        <v>45401</v>
      </c>
      <c r="L188" s="19" t="inlineStr">
        <is>
          <t>en es fr de it pt ja ko ru 汉语 漢語</t>
        </is>
      </c>
    </row>
    <row r="189" ht="68.25" customHeight="1" s="20">
      <c r="A189" s="21">
        <f t="array" ref="A189:A189">INDIRECT(_xlfn.CONCAT("$I", $F189))</f>
        <v/>
      </c>
      <c r="B189" s="21">
        <f t="array" ref="B189:B189">INDIRECT(_xlfn.CONCAT("$J", $F189))</f>
        <v/>
      </c>
      <c r="C189" s="21">
        <f t="array" ref="C189:C189">INDIRECT(_xlfn.CONCAT("$K", $F189))</f>
        <v/>
      </c>
      <c r="D189" s="21" t="n"/>
      <c r="E189" s="21">
        <f t="array" ref="E189:E189">INDIRECT(_xlfn.CONCAT("$L", $F189))</f>
        <v/>
      </c>
      <c r="F189" s="21">
        <f t="array" ref="F189:F189">IF(NOT(OR(ISERROR(INDIRECT(_xlfn.CONCAT("$I", $F188 + 1))), ISBLANK(INDIRECT(_xlfn.CONCAT("$I", $F188 + 1))))), $F188 + 1, IF(NOT(ISBLANK(INDIRECT(_xlfn.CONCAT("$I", $F188 + 2)))), $F188 + 2, ""))</f>
        <v/>
      </c>
    </row>
    <row r="190" ht="81" customHeight="1" s="20">
      <c r="A190" s="21">
        <f t="array" ref="A190:A190">INDIRECT(_xlfn.CONCAT("$I", $F190))</f>
        <v/>
      </c>
      <c r="B190" s="21">
        <f t="array" ref="B190:B190">INDIRECT(_xlfn.CONCAT("$J", $F190))</f>
        <v/>
      </c>
      <c r="C190" s="21">
        <f t="array" ref="C190:C190">INDIRECT(_xlfn.CONCAT("$K", $F190))</f>
        <v/>
      </c>
      <c r="D190" s="21" t="n"/>
      <c r="E190" s="21">
        <f t="array" ref="E190:E190">INDIRECT(_xlfn.CONCAT("$L", $F190))</f>
        <v/>
      </c>
      <c r="F190" s="21">
        <f t="array" ref="F190:F190">IF(NOT(OR(ISERROR(INDIRECT(_xlfn.CONCAT("$I", $F189 + 1))), ISBLANK(INDIRECT(_xlfn.CONCAT("$I", $F189 + 1))))), $F189 + 1, IF(NOT(ISBLANK(INDIRECT(_xlfn.CONCAT("$I", $F189 + 2)))), $F189 + 2, ""))</f>
        <v/>
      </c>
      <c r="I190" s="19" t="inlineStr">
        <is>
          <t>Fallout PIP</t>
        </is>
      </c>
      <c r="J190" s="19" t="n">
        <v>1068</v>
      </c>
      <c r="K190" s="19" t="n">
        <v>45359</v>
      </c>
      <c r="L190" s="19" t="inlineStr">
        <is>
          <t>en es fr de it pt ja ko ru 汉语 漢語</t>
        </is>
      </c>
    </row>
    <row r="191" ht="68.25" customHeight="1" s="20">
      <c r="A191" s="21">
        <f t="array" ref="A191:A191">INDIRECT(_xlfn.CONCAT("$I", $F191))</f>
        <v/>
      </c>
      <c r="B191" s="21">
        <f t="array" ref="B191:B191">INDIRECT(_xlfn.CONCAT("$J", $F191))</f>
        <v/>
      </c>
      <c r="C191" s="21">
        <f t="array" ref="C191:C191">INDIRECT(_xlfn.CONCAT("$K", $F191))</f>
        <v/>
      </c>
      <c r="D191" s="21" t="n"/>
      <c r="E191" s="21">
        <f t="array" ref="E191:E191">INDIRECT(_xlfn.CONCAT("$L", $F191))</f>
        <v/>
      </c>
      <c r="F191" s="21">
        <f t="array" ref="F191:F191">IF(NOT(OR(ISERROR(INDIRECT(_xlfn.CONCAT("$I", $F190 + 1))), ISBLANK(INDIRECT(_xlfn.CONCAT("$I", $F190 + 1))))), $F190 + 1, IF(NOT(ISBLANK(INDIRECT(_xlfn.CONCAT("$I", $F190 + 2)))), $F190 + 2, ""))</f>
        <v/>
      </c>
    </row>
    <row r="192" ht="68.25" customHeight="1" s="20">
      <c r="A192" s="21">
        <f t="array" ref="A192:A192">INDIRECT(_xlfn.CONCAT("$I", $F192))</f>
        <v/>
      </c>
      <c r="B192" s="21">
        <f t="array" ref="B192:B192">INDIRECT(_xlfn.CONCAT("$J", $F192))</f>
        <v/>
      </c>
      <c r="C192" s="21">
        <f t="array" ref="C192:C192">INDIRECT(_xlfn.CONCAT("$K", $F192))</f>
        <v/>
      </c>
      <c r="D192" s="21" t="n"/>
      <c r="E192" s="21">
        <f t="array" ref="E192:E192">INDIRECT(_xlfn.CONCAT("$L", $F192))</f>
        <v/>
      </c>
      <c r="F192" s="21">
        <f t="array" ref="F192:F192">IF(NOT(OR(ISERROR(INDIRECT(_xlfn.CONCAT("$I", $F191 + 1))), ISBLANK(INDIRECT(_xlfn.CONCAT("$I", $F191 + 1))))), $F191 + 1, IF(NOT(ISBLANK(INDIRECT(_xlfn.CONCAT("$I", $F191 + 2)))), $F191 + 2, ""))</f>
        <v/>
      </c>
      <c r="I192" s="19" t="inlineStr">
        <is>
          <t>Fallout Tokens TPIP</t>
        </is>
      </c>
      <c r="J192" s="19" t="n">
        <v>22</v>
      </c>
      <c r="K192" s="19" t="n">
        <v>45359</v>
      </c>
      <c r="L192" s="19" t="inlineStr">
        <is>
          <t>en es fr de it pt ja ko ru 汉语 漢語</t>
        </is>
      </c>
    </row>
    <row r="193" ht="81" customHeight="1" s="20">
      <c r="A193" s="21">
        <f t="array" ref="A193:A193">INDIRECT(_xlfn.CONCAT("$I", $F193))</f>
        <v/>
      </c>
      <c r="B193" s="21">
        <f t="array" ref="B193:B193">INDIRECT(_xlfn.CONCAT("$J", $F193))</f>
        <v/>
      </c>
      <c r="C193" s="21">
        <f t="array" ref="C193:C193">INDIRECT(_xlfn.CONCAT("$K", $F193))</f>
        <v/>
      </c>
      <c r="D193" s="21" t="n"/>
      <c r="E193" s="21">
        <f t="array" ref="E193:E193">INDIRECT(_xlfn.CONCAT("$L", $F193))</f>
        <v/>
      </c>
      <c r="F193" s="21">
        <f t="array" ref="F193:F193">IF(NOT(OR(ISERROR(INDIRECT(_xlfn.CONCAT("$I", $F192 + 1))), ISBLANK(INDIRECT(_xlfn.CONCAT("$I", $F192 + 1))))), $F192 + 1, IF(NOT(ISBLANK(INDIRECT(_xlfn.CONCAT("$I", $F192 + 2)))), $F192 + 2, ""))</f>
        <v/>
      </c>
    </row>
    <row r="194" ht="68.25" customHeight="1" s="20">
      <c r="A194" s="21">
        <f t="array" ref="A194:A194">INDIRECT(_xlfn.CONCAT("$I", $F194))</f>
        <v/>
      </c>
      <c r="B194" s="21">
        <f t="array" ref="B194:B194">INDIRECT(_xlfn.CONCAT("$J", $F194))</f>
        <v/>
      </c>
      <c r="C194" s="21">
        <f t="array" ref="C194:C194">INDIRECT(_xlfn.CONCAT("$K", $F194))</f>
        <v/>
      </c>
      <c r="D194" s="21" t="n"/>
      <c r="E194" s="21">
        <f t="array" ref="E194:E194">INDIRECT(_xlfn.CONCAT("$L", $F194))</f>
        <v/>
      </c>
      <c r="F194" s="21">
        <f t="array" ref="F194:F194">IF(NOT(OR(ISERROR(INDIRECT(_xlfn.CONCAT("$I", $F193 + 1))), ISBLANK(INDIRECT(_xlfn.CONCAT("$I", $F193 + 1))))), $F193 + 1, IF(NOT(ISBLANK(INDIRECT(_xlfn.CONCAT("$I", $F193 + 2)))), $F193 + 2, ""))</f>
        <v/>
      </c>
      <c r="I194" s="19" t="inlineStr">
        <is>
          <t>Murders at Karlov Manor MKM</t>
        </is>
      </c>
      <c r="J194" s="19" t="n">
        <v>451</v>
      </c>
      <c r="K194" s="19" t="n">
        <v>45331</v>
      </c>
      <c r="L194" s="19" t="inlineStr">
        <is>
          <t>en es fr de it pt ja ko ru 汉语 漢語</t>
        </is>
      </c>
    </row>
    <row r="195" ht="59.25" customHeight="1" s="20">
      <c r="A195" s="21">
        <f t="array" ref="A195:A195">INDIRECT(_xlfn.CONCAT("$I", $F195))</f>
        <v/>
      </c>
      <c r="B195" s="21">
        <f t="array" ref="B195:B195">INDIRECT(_xlfn.CONCAT("$J", $F195))</f>
        <v/>
      </c>
      <c r="C195" s="21">
        <f t="array" ref="C195:C195">INDIRECT(_xlfn.CONCAT("$K", $F195))</f>
        <v/>
      </c>
      <c r="D195" s="21" t="n"/>
      <c r="E195" s="21">
        <f t="array" ref="E195:E195">INDIRECT(_xlfn.CONCAT("$L", $F195))</f>
        <v/>
      </c>
      <c r="F195" s="21">
        <f t="array" ref="F195:F195">IF(NOT(OR(ISERROR(INDIRECT(_xlfn.CONCAT("$I", $F194 + 1))), ISBLANK(INDIRECT(_xlfn.CONCAT("$I", $F194 + 1))))), $F194 + 1, IF(NOT(ISBLANK(INDIRECT(_xlfn.CONCAT("$I", $F194 + 2)))), $F194 + 2, ""))</f>
        <v/>
      </c>
    </row>
    <row r="196" ht="59.25" customHeight="1" s="20">
      <c r="A196" s="21">
        <f t="array" ref="A196:A196">INDIRECT(_xlfn.CONCAT("$I", $F196))</f>
        <v/>
      </c>
      <c r="B196" s="21">
        <f t="array" ref="B196:B196">INDIRECT(_xlfn.CONCAT("$J", $F196))</f>
        <v/>
      </c>
      <c r="C196" s="21">
        <f t="array" ref="C196:C196">INDIRECT(_xlfn.CONCAT("$K", $F196))</f>
        <v/>
      </c>
      <c r="D196" s="21" t="n"/>
      <c r="E196" s="21">
        <f t="array" ref="E196:E196">INDIRECT(_xlfn.CONCAT("$L", $F196))</f>
        <v/>
      </c>
      <c r="F196" s="21">
        <f t="array" ref="F196:F196">IF(NOT(OR(ISERROR(INDIRECT(_xlfn.CONCAT("$I", $F195 + 1))), ISBLANK(INDIRECT(_xlfn.CONCAT("$I", $F195 + 1))))), $F195 + 1, IF(NOT(ISBLANK(INDIRECT(_xlfn.CONCAT("$I", $F195 + 2)))), $F195 + 2, ""))</f>
        <v/>
      </c>
      <c r="I196" s="19" t="inlineStr">
        <is>
          <t>Murders at Karlov Manor Promos PMKM</t>
        </is>
      </c>
      <c r="J196" s="19" t="n">
        <v>180</v>
      </c>
      <c r="K196" s="19" t="n">
        <v>45331</v>
      </c>
      <c r="L196" s="19" t="inlineStr">
        <is>
          <t>en es fr de it pt ja ko ru 汉语 漢語</t>
        </is>
      </c>
    </row>
    <row r="197" ht="59.25" customHeight="1" s="20">
      <c r="A197" s="21">
        <f t="array" ref="A197:A197">INDIRECT(_xlfn.CONCAT("$I", $F197))</f>
        <v/>
      </c>
      <c r="B197" s="21">
        <f t="array" ref="B197:B197">INDIRECT(_xlfn.CONCAT("$J", $F197))</f>
        <v/>
      </c>
      <c r="C197" s="21">
        <f t="array" ref="C197:C197">INDIRECT(_xlfn.CONCAT("$K", $F197))</f>
        <v/>
      </c>
      <c r="D197" s="21" t="n"/>
      <c r="E197" s="21">
        <f t="array" ref="E197:E197">INDIRECT(_xlfn.CONCAT("$L", $F197))</f>
        <v/>
      </c>
      <c r="F197" s="21">
        <f t="array" ref="F197:F197">IF(NOT(OR(ISERROR(INDIRECT(_xlfn.CONCAT("$I", $F196 + 1))), ISBLANK(INDIRECT(_xlfn.CONCAT("$I", $F196 + 1))))), $F196 + 1, IF(NOT(ISBLANK(INDIRECT(_xlfn.CONCAT("$I", $F196 + 2)))), $F196 + 2, ""))</f>
        <v/>
      </c>
    </row>
    <row r="198" ht="59.25" customHeight="1" s="20">
      <c r="A198" s="21">
        <f t="array" ref="A198:A198">INDIRECT(_xlfn.CONCAT("$I", $F198))</f>
        <v/>
      </c>
      <c r="B198" s="21">
        <f t="array" ref="B198:B198">INDIRECT(_xlfn.CONCAT("$J", $F198))</f>
        <v/>
      </c>
      <c r="C198" s="21">
        <f t="array" ref="C198:C198">INDIRECT(_xlfn.CONCAT("$K", $F198))</f>
        <v/>
      </c>
      <c r="D198" s="21" t="n"/>
      <c r="E198" s="21">
        <f t="array" ref="E198:E198">INDIRECT(_xlfn.CONCAT("$L", $F198))</f>
        <v/>
      </c>
      <c r="F198" s="21">
        <f t="array" ref="F198:F198">IF(NOT(OR(ISERROR(INDIRECT(_xlfn.CONCAT("$I", $F197 + 1))), ISBLANK(INDIRECT(_xlfn.CONCAT("$I", $F197 + 1))))), $F197 + 1, IF(NOT(ISBLANK(INDIRECT(_xlfn.CONCAT("$I", $F197 + 2)))), $F197 + 2, ""))</f>
        <v/>
      </c>
      <c r="I198" s="19" t="inlineStr">
        <is>
          <t>Murders at Karlov Manor Tokens TMKM</t>
        </is>
      </c>
      <c r="J198" s="19" t="n">
        <v>22</v>
      </c>
      <c r="K198" s="19" t="n">
        <v>45331</v>
      </c>
      <c r="L198" s="19" t="inlineStr">
        <is>
          <t>en es fr de it pt ja ko ru 汉语 漢語</t>
        </is>
      </c>
    </row>
    <row r="199" ht="59.25" customHeight="1" s="20">
      <c r="A199" s="21">
        <f t="array" ref="A199:A199">INDIRECT(_xlfn.CONCAT("$I", $F199))</f>
        <v/>
      </c>
      <c r="B199" s="21">
        <f t="array" ref="B199:B199">INDIRECT(_xlfn.CONCAT("$J", $F199))</f>
        <v/>
      </c>
      <c r="C199" s="21">
        <f t="array" ref="C199:C199">INDIRECT(_xlfn.CONCAT("$K", $F199))</f>
        <v/>
      </c>
      <c r="D199" s="21" t="n"/>
      <c r="E199" s="21">
        <f t="array" ref="E199:E199">INDIRECT(_xlfn.CONCAT("$L", $F199))</f>
        <v/>
      </c>
      <c r="F199" s="21">
        <f t="array" ref="F199:F199">IF(NOT(OR(ISERROR(INDIRECT(_xlfn.CONCAT("$I", $F198 + 1))), ISBLANK(INDIRECT(_xlfn.CONCAT("$I", $F198 + 1))))), $F198 + 1, IF(NOT(ISBLANK(INDIRECT(_xlfn.CONCAT("$I", $F198 + 2)))), $F198 + 2, ""))</f>
        <v/>
      </c>
    </row>
    <row r="200" ht="68.25" customHeight="1" s="20">
      <c r="A200" s="21">
        <f t="array" ref="A200:A200">INDIRECT(_xlfn.CONCAT("$I", $F200))</f>
        <v/>
      </c>
      <c r="B200" s="21">
        <f t="array" ref="B200:B200">INDIRECT(_xlfn.CONCAT("$J", $F200))</f>
        <v/>
      </c>
      <c r="C200" s="21">
        <f t="array" ref="C200:C200">INDIRECT(_xlfn.CONCAT("$K", $F200))</f>
        <v/>
      </c>
      <c r="D200" s="21" t="n"/>
      <c r="E200" s="21">
        <f t="array" ref="E200:E200">INDIRECT(_xlfn.CONCAT("$L", $F200))</f>
        <v/>
      </c>
      <c r="F200" s="21">
        <f t="array" ref="F200:F200">IF(NOT(OR(ISERROR(INDIRECT(_xlfn.CONCAT("$I", $F199 + 1))), ISBLANK(INDIRECT(_xlfn.CONCAT("$I", $F199 + 1))))), $F199 + 1, IF(NOT(ISBLANK(INDIRECT(_xlfn.CONCAT("$I", $F199 + 2)))), $F199 + 2, ""))</f>
        <v/>
      </c>
      <c r="I200" s="19" t="inlineStr">
        <is>
          <t>Alchemy: Murders at Karlov Manor YMKM</t>
        </is>
      </c>
      <c r="J200" s="19" t="n">
        <v>30</v>
      </c>
      <c r="K200" s="19" t="n">
        <v>45356</v>
      </c>
      <c r="L200" s="19" t="inlineStr">
        <is>
          <t>en es fr de it pt ja ko ru 汉语 漢語</t>
        </is>
      </c>
    </row>
    <row r="201" ht="68.25" customHeight="1" s="20">
      <c r="A201" s="21">
        <f t="array" ref="A201:A201">INDIRECT(_xlfn.CONCAT("$I", $F201))</f>
        <v/>
      </c>
      <c r="B201" s="21">
        <f t="array" ref="B201:B201">INDIRECT(_xlfn.CONCAT("$J", $F201))</f>
        <v/>
      </c>
      <c r="C201" s="21">
        <f t="array" ref="C201:C201">INDIRECT(_xlfn.CONCAT("$K", $F201))</f>
        <v/>
      </c>
      <c r="D201" s="21" t="n"/>
      <c r="E201" s="21">
        <f t="array" ref="E201:E201">INDIRECT(_xlfn.CONCAT("$L", $F201))</f>
        <v/>
      </c>
      <c r="F201" s="21">
        <f t="array" ref="F201:F201">IF(NOT(OR(ISERROR(INDIRECT(_xlfn.CONCAT("$I", $F200 + 1))), ISBLANK(INDIRECT(_xlfn.CONCAT("$I", $F200 + 1))))), $F200 + 1, IF(NOT(ISBLANK(INDIRECT(_xlfn.CONCAT("$I", $F200 + 2)))), $F200 + 2, ""))</f>
        <v/>
      </c>
    </row>
    <row r="202" ht="59.25" customHeight="1" s="20">
      <c r="A202" s="21">
        <f t="array" ref="A202:A202">INDIRECT(_xlfn.CONCAT("$I", $F202))</f>
        <v/>
      </c>
      <c r="B202" s="21">
        <f t="array" ref="B202:B202">INDIRECT(_xlfn.CONCAT("$J", $F202))</f>
        <v/>
      </c>
      <c r="C202" s="21">
        <f t="array" ref="C202:C202">INDIRECT(_xlfn.CONCAT("$K", $F202))</f>
        <v/>
      </c>
      <c r="D202" s="21" t="n"/>
      <c r="E202" s="21">
        <f t="array" ref="E202:E202">INDIRECT(_xlfn.CONCAT("$L", $F202))</f>
        <v/>
      </c>
      <c r="F202" s="21">
        <f t="array" ref="F202:F202">IF(NOT(OR(ISERROR(INDIRECT(_xlfn.CONCAT("$I", $F201 + 1))), ISBLANK(INDIRECT(_xlfn.CONCAT("$I", $F201 + 1))))), $F201 + 1, IF(NOT(ISBLANK(INDIRECT(_xlfn.CONCAT("$I", $F201 + 2)))), $F201 + 2, ""))</f>
        <v/>
      </c>
      <c r="I202" s="19" t="inlineStr">
        <is>
          <t>Ravnica: Clue Edition CLU</t>
        </is>
      </c>
      <c r="J202" s="19" t="n">
        <v>284</v>
      </c>
      <c r="K202" s="19" t="n">
        <v>45345</v>
      </c>
      <c r="L202" s="19" t="inlineStr">
        <is>
          <t>en es fr de it pt ja ko ru 汉语 漢語</t>
        </is>
      </c>
    </row>
    <row r="203" ht="68.25" customHeight="1" s="20">
      <c r="A203" s="21">
        <f t="array" ref="A203:A203">INDIRECT(_xlfn.CONCAT("$I", $F203))</f>
        <v/>
      </c>
      <c r="B203" s="21">
        <f t="array" ref="B203:B203">INDIRECT(_xlfn.CONCAT("$J", $F203))</f>
        <v/>
      </c>
      <c r="C203" s="21">
        <f t="array" ref="C203:C203">INDIRECT(_xlfn.CONCAT("$K", $F203))</f>
        <v/>
      </c>
      <c r="D203" s="21" t="n"/>
      <c r="E203" s="21">
        <f t="array" ref="E203:E203">INDIRECT(_xlfn.CONCAT("$L", $F203))</f>
        <v/>
      </c>
      <c r="F203" s="21">
        <f t="array" ref="F203:F203">IF(NOT(OR(ISERROR(INDIRECT(_xlfn.CONCAT("$I", $F202 + 1))), ISBLANK(INDIRECT(_xlfn.CONCAT("$I", $F202 + 1))))), $F202 + 1, IF(NOT(ISBLANK(INDIRECT(_xlfn.CONCAT("$I", $F202 + 2)))), $F202 + 2, ""))</f>
        <v/>
      </c>
    </row>
    <row r="204" ht="81" customHeight="1" s="20">
      <c r="A204" s="21">
        <f t="array" ref="A204:A204">INDIRECT(_xlfn.CONCAT("$I", $F204))</f>
        <v/>
      </c>
      <c r="B204" s="21">
        <f t="array" ref="B204:B204">INDIRECT(_xlfn.CONCAT("$J", $F204))</f>
        <v/>
      </c>
      <c r="C204" s="21">
        <f t="array" ref="C204:C204">INDIRECT(_xlfn.CONCAT("$K", $F204))</f>
        <v/>
      </c>
      <c r="D204" s="21" t="n"/>
      <c r="E204" s="21">
        <f t="array" ref="E204:E204">INDIRECT(_xlfn.CONCAT("$L", $F204))</f>
        <v/>
      </c>
      <c r="F204" s="21">
        <f t="array" ref="F204:F204">IF(NOT(OR(ISERROR(INDIRECT(_xlfn.CONCAT("$I", $F203 + 1))), ISBLANK(INDIRECT(_xlfn.CONCAT("$I", $F203 + 1))))), $F203 + 1, IF(NOT(ISBLANK(INDIRECT(_xlfn.CONCAT("$I", $F203 + 2)))), $F203 + 2, ""))</f>
        <v/>
      </c>
      <c r="I204" s="19" t="inlineStr">
        <is>
          <t>Ravnica: Clue Edition Front Cards FCLU</t>
        </is>
      </c>
      <c r="J204" s="19" t="n">
        <v>10</v>
      </c>
      <c r="K204" s="19" t="n">
        <v>45345</v>
      </c>
      <c r="L204" s="19" t="inlineStr">
        <is>
          <t>en es fr de it pt ja ko ru 汉语 漢語</t>
        </is>
      </c>
    </row>
    <row r="205" ht="68.25" customHeight="1" s="20">
      <c r="A205" s="21">
        <f t="array" ref="A205:A205">INDIRECT(_xlfn.CONCAT("$I", $F205))</f>
        <v/>
      </c>
      <c r="B205" s="21">
        <f t="array" ref="B205:B205">INDIRECT(_xlfn.CONCAT("$J", $F205))</f>
        <v/>
      </c>
      <c r="C205" s="21">
        <f t="array" ref="C205:C205">INDIRECT(_xlfn.CONCAT("$K", $F205))</f>
        <v/>
      </c>
      <c r="D205" s="21" t="n"/>
      <c r="E205" s="21">
        <f t="array" ref="E205:E205">INDIRECT(_xlfn.CONCAT("$L", $F205))</f>
        <v/>
      </c>
      <c r="F205" s="21">
        <f t="array" ref="F205:F205">IF(NOT(OR(ISERROR(INDIRECT(_xlfn.CONCAT("$I", $F204 + 1))), ISBLANK(INDIRECT(_xlfn.CONCAT("$I", $F204 + 1))))), $F204 + 1, IF(NOT(ISBLANK(INDIRECT(_xlfn.CONCAT("$I", $F204 + 2)))), $F204 + 2, ""))</f>
        <v/>
      </c>
    </row>
    <row r="206" ht="68.25" customHeight="1" s="20">
      <c r="A206" s="21">
        <f t="array" ref="A206:A206">INDIRECT(_xlfn.CONCAT("$I", $F206))</f>
        <v/>
      </c>
      <c r="B206" s="21">
        <f t="array" ref="B206:B206">INDIRECT(_xlfn.CONCAT("$J", $F206))</f>
        <v/>
      </c>
      <c r="C206" s="21">
        <f t="array" ref="C206:C206">INDIRECT(_xlfn.CONCAT("$K", $F206))</f>
        <v/>
      </c>
      <c r="D206" s="21" t="n"/>
      <c r="E206" s="21">
        <f t="array" ref="E206:E206">INDIRECT(_xlfn.CONCAT("$L", $F206))</f>
        <v/>
      </c>
      <c r="F206" s="21">
        <f t="array" ref="F206:F206">IF(NOT(OR(ISERROR(INDIRECT(_xlfn.CONCAT("$I", $F205 + 1))), ISBLANK(INDIRECT(_xlfn.CONCAT("$I", $F205 + 1))))), $F205 + 1, IF(NOT(ISBLANK(INDIRECT(_xlfn.CONCAT("$I", $F205 + 2)))), $F205 + 2, ""))</f>
        <v/>
      </c>
      <c r="I206" s="19" t="inlineStr">
        <is>
          <t>MKM Standard Showdown PSS4</t>
        </is>
      </c>
      <c r="J206" s="19" t="n">
        <v>5</v>
      </c>
      <c r="K206" s="19" t="n">
        <v>45332</v>
      </c>
      <c r="L206" s="19" t="inlineStr">
        <is>
          <t>en es fr de it pt ja ko ru 汉语 漢語</t>
        </is>
      </c>
    </row>
    <row r="207" ht="94.5" customHeight="1" s="20">
      <c r="A207" s="21">
        <f t="array" ref="A207:A207">INDIRECT(_xlfn.CONCAT("$I", $F207))</f>
        <v/>
      </c>
      <c r="B207" s="21">
        <f t="array" ref="B207:B207">INDIRECT(_xlfn.CONCAT("$J", $F207))</f>
        <v/>
      </c>
      <c r="C207" s="21">
        <f t="array" ref="C207:C207">INDIRECT(_xlfn.CONCAT("$K", $F207))</f>
        <v/>
      </c>
      <c r="D207" s="21" t="n"/>
      <c r="E207" s="21">
        <f t="array" ref="E207:E207">INDIRECT(_xlfn.CONCAT("$L", $F207))</f>
        <v/>
      </c>
      <c r="F207" s="21">
        <f t="array" ref="F207:F207">IF(NOT(OR(ISERROR(INDIRECT(_xlfn.CONCAT("$I", $F206 + 1))), ISBLANK(INDIRECT(_xlfn.CONCAT("$I", $F206 + 1))))), $F206 + 1, IF(NOT(ISBLANK(INDIRECT(_xlfn.CONCAT("$I", $F206 + 2)))), $F206 + 2, ""))</f>
        <v/>
      </c>
    </row>
    <row r="208" ht="68.25" customHeight="1" s="20">
      <c r="A208" s="21">
        <f t="array" ref="A208:A208">INDIRECT(_xlfn.CONCAT("$I", $F208))</f>
        <v/>
      </c>
      <c r="B208" s="21">
        <f t="array" ref="B208:B208">INDIRECT(_xlfn.CONCAT("$J", $F208))</f>
        <v/>
      </c>
      <c r="C208" s="21">
        <f t="array" ref="C208:C208">INDIRECT(_xlfn.CONCAT("$K", $F208))</f>
        <v/>
      </c>
      <c r="D208" s="21" t="n"/>
      <c r="E208" s="21">
        <f t="array" ref="E208:E208">INDIRECT(_xlfn.CONCAT("$L", $F208))</f>
        <v/>
      </c>
      <c r="F208" s="21">
        <f t="array" ref="F208:F208">IF(NOT(OR(ISERROR(INDIRECT(_xlfn.CONCAT("$I", $F207 + 1))), ISBLANK(INDIRECT(_xlfn.CONCAT("$I", $F207 + 1))))), $F207 + 1, IF(NOT(ISBLANK(INDIRECT(_xlfn.CONCAT("$I", $F207 + 2)))), $F207 + 2, ""))</f>
        <v/>
      </c>
      <c r="I208" s="19" t="inlineStr">
        <is>
          <t>Murders at Karlov Manor Art Series AMKM</t>
        </is>
      </c>
      <c r="J208" s="19" t="n">
        <v>49</v>
      </c>
      <c r="K208" s="19" t="n">
        <v>45331</v>
      </c>
      <c r="L208" s="19" t="inlineStr">
        <is>
          <t>en es fr de it pt ja ko ru 汉语 漢語</t>
        </is>
      </c>
    </row>
    <row r="209" ht="59.25" customHeight="1" s="20">
      <c r="A209" s="21">
        <f t="array" ref="A209:A209">INDIRECT(_xlfn.CONCAT("$I", $F209))</f>
        <v/>
      </c>
      <c r="B209" s="21">
        <f t="array" ref="B209:B209">INDIRECT(_xlfn.CONCAT("$J", $F209))</f>
        <v/>
      </c>
      <c r="C209" s="21">
        <f t="array" ref="C209:C209">INDIRECT(_xlfn.CONCAT("$K", $F209))</f>
        <v/>
      </c>
      <c r="D209" s="21" t="n"/>
      <c r="E209" s="21">
        <f t="array" ref="E209:E209">INDIRECT(_xlfn.CONCAT("$L", $F209))</f>
        <v/>
      </c>
      <c r="F209" s="21">
        <f t="array" ref="F209:F209">IF(NOT(OR(ISERROR(INDIRECT(_xlfn.CONCAT("$I", $F208 + 1))), ISBLANK(INDIRECT(_xlfn.CONCAT("$I", $F208 + 1))))), $F208 + 1, IF(NOT(ISBLANK(INDIRECT(_xlfn.CONCAT("$I", $F208 + 2)))), $F208 + 2, ""))</f>
        <v/>
      </c>
    </row>
    <row r="210" ht="59.25" customHeight="1" s="20">
      <c r="A210" s="21">
        <f t="array" ref="A210:A210">INDIRECT(_xlfn.CONCAT("$I", $F210))</f>
        <v/>
      </c>
      <c r="B210" s="21">
        <f t="array" ref="B210:B210">INDIRECT(_xlfn.CONCAT("$J", $F210))</f>
        <v/>
      </c>
      <c r="C210" s="21">
        <f t="array" ref="C210:C210">INDIRECT(_xlfn.CONCAT("$K", $F210))</f>
        <v/>
      </c>
      <c r="D210" s="21" t="n"/>
      <c r="E210" s="21">
        <f t="array" ref="E210:E210">INDIRECT(_xlfn.CONCAT("$L", $F210))</f>
        <v/>
      </c>
      <c r="F210" s="21">
        <f t="array" ref="F210:F210">IF(NOT(OR(ISERROR(INDIRECT(_xlfn.CONCAT("$I", $F209 + 1))), ISBLANK(INDIRECT(_xlfn.CONCAT("$I", $F209 + 1))))), $F209 + 1, IF(NOT(ISBLANK(INDIRECT(_xlfn.CONCAT("$I", $F209 + 2)))), $F209 + 2, ""))</f>
        <v/>
      </c>
      <c r="I210" s="19" t="inlineStr">
        <is>
          <t>MKM Japanese Promo Tokens WMKM</t>
        </is>
      </c>
      <c r="J210" s="19" t="n">
        <v>4</v>
      </c>
      <c r="K210" s="19" t="n">
        <v>45331</v>
      </c>
      <c r="L210" s="19" t="inlineStr">
        <is>
          <t>en es fr de it pt ja ko ru 汉语 漢語</t>
        </is>
      </c>
    </row>
    <row r="211" ht="68.25" customHeight="1" s="20">
      <c r="A211" s="21">
        <f t="array" ref="A211:A211">INDIRECT(_xlfn.CONCAT("$I", $F211))</f>
        <v/>
      </c>
      <c r="B211" s="21">
        <f t="array" ref="B211:B211">INDIRECT(_xlfn.CONCAT("$J", $F211))</f>
        <v/>
      </c>
      <c r="C211" s="21">
        <f t="array" ref="C211:C211">INDIRECT(_xlfn.CONCAT("$K", $F211))</f>
        <v/>
      </c>
      <c r="D211" s="21" t="n"/>
      <c r="E211" s="21">
        <f t="array" ref="E211:E211">INDIRECT(_xlfn.CONCAT("$L", $F211))</f>
        <v/>
      </c>
      <c r="F211" s="21">
        <f t="array" ref="F211:F211">IF(NOT(OR(ISERROR(INDIRECT(_xlfn.CONCAT("$I", $F210 + 1))), ISBLANK(INDIRECT(_xlfn.CONCAT("$I", $F210 + 1))))), $F210 + 1, IF(NOT(ISBLANK(INDIRECT(_xlfn.CONCAT("$I", $F210 + 2)))), $F210 + 2, ""))</f>
        <v/>
      </c>
    </row>
    <row r="212" ht="59.25" customHeight="1" s="20">
      <c r="A212" s="21">
        <f t="array" ref="A212:A212">INDIRECT(_xlfn.CONCAT("$I", $F212))</f>
        <v/>
      </c>
      <c r="B212" s="21">
        <f t="array" ref="B212:B212">INDIRECT(_xlfn.CONCAT("$J", $F212))</f>
        <v/>
      </c>
      <c r="C212" s="21">
        <f t="array" ref="C212:C212">INDIRECT(_xlfn.CONCAT("$K", $F212))</f>
        <v/>
      </c>
      <c r="D212" s="21" t="n"/>
      <c r="E212" s="21">
        <f t="array" ref="E212:E212">INDIRECT(_xlfn.CONCAT("$L", $F212))</f>
        <v/>
      </c>
      <c r="F212" s="21">
        <f t="array" ref="F212:F212">IF(NOT(OR(ISERROR(INDIRECT(_xlfn.CONCAT("$I", $F211 + 1))), ISBLANK(INDIRECT(_xlfn.CONCAT("$I", $F211 + 1))))), $F211 + 1, IF(NOT(ISBLANK(INDIRECT(_xlfn.CONCAT("$I", $F211 + 2)))), $F211 + 2, ""))</f>
        <v/>
      </c>
      <c r="I212" s="19" t="inlineStr">
        <is>
          <t>Murders at Karlov Manor Commander MKC</t>
        </is>
      </c>
      <c r="J212" s="19" t="n">
        <v>358</v>
      </c>
      <c r="K212" s="19" t="n">
        <v>45331</v>
      </c>
      <c r="L212" s="19" t="inlineStr">
        <is>
          <t>en es fr de it pt ja ko ru 汉语 漢語</t>
        </is>
      </c>
    </row>
    <row r="213" ht="59.25" customHeight="1" s="20">
      <c r="A213" s="21">
        <f t="array" ref="A213:A213">INDIRECT(_xlfn.CONCAT("$I", $F213))</f>
        <v/>
      </c>
      <c r="B213" s="21">
        <f t="array" ref="B213:B213">INDIRECT(_xlfn.CONCAT("$J", $F213))</f>
        <v/>
      </c>
      <c r="C213" s="21">
        <f t="array" ref="C213:C213">INDIRECT(_xlfn.CONCAT("$K", $F213))</f>
        <v/>
      </c>
      <c r="D213" s="21" t="n"/>
      <c r="E213" s="21">
        <f t="array" ref="E213:E213">INDIRECT(_xlfn.CONCAT("$L", $F213))</f>
        <v/>
      </c>
      <c r="F213" s="21">
        <f t="array" ref="F213:F213">IF(NOT(OR(ISERROR(INDIRECT(_xlfn.CONCAT("$I", $F212 + 1))), ISBLANK(INDIRECT(_xlfn.CONCAT("$I", $F212 + 1))))), $F212 + 1, IF(NOT(ISBLANK(INDIRECT(_xlfn.CONCAT("$I", $F212 + 2)))), $F212 + 2, ""))</f>
        <v/>
      </c>
    </row>
    <row r="214" ht="59.25" customHeight="1" s="20">
      <c r="A214" s="21">
        <f t="array" ref="A214:A214">INDIRECT(_xlfn.CONCAT("$I", $F214))</f>
        <v/>
      </c>
      <c r="B214" s="21">
        <f t="array" ref="B214:B214">INDIRECT(_xlfn.CONCAT("$J", $F214))</f>
        <v/>
      </c>
      <c r="C214" s="21">
        <f t="array" ref="C214:C214">INDIRECT(_xlfn.CONCAT("$K", $F214))</f>
        <v/>
      </c>
      <c r="D214" s="21" t="n"/>
      <c r="E214" s="21">
        <f t="array" ref="E214:E214">INDIRECT(_xlfn.CONCAT("$L", $F214))</f>
        <v/>
      </c>
      <c r="F214" s="21">
        <f t="array" ref="F214:F214">IF(NOT(OR(ISERROR(INDIRECT(_xlfn.CONCAT("$I", $F213 + 1))), ISBLANK(INDIRECT(_xlfn.CONCAT("$I", $F213 + 1))))), $F213 + 1, IF(NOT(ISBLANK(INDIRECT(_xlfn.CONCAT("$I", $F213 + 2)))), $F213 + 2, ""))</f>
        <v/>
      </c>
      <c r="I214" s="19" t="inlineStr">
        <is>
          <t>Murders at Karlov Manor Commander Tokens TMKC</t>
        </is>
      </c>
      <c r="J214" s="19" t="n">
        <v>31</v>
      </c>
      <c r="K214" s="19" t="n">
        <v>45331</v>
      </c>
      <c r="L214" s="19" t="inlineStr">
        <is>
          <t>en es fr de it pt ja ko ru 汉语 漢語</t>
        </is>
      </c>
    </row>
    <row r="215" ht="59.25" customHeight="1" s="20">
      <c r="A215" s="21">
        <f t="array" ref="A215:A215">INDIRECT(_xlfn.CONCAT("$I", $F215))</f>
        <v/>
      </c>
      <c r="B215" s="21">
        <f t="array" ref="B215:B215">INDIRECT(_xlfn.CONCAT("$J", $F215))</f>
        <v/>
      </c>
      <c r="C215" s="21">
        <f t="array" ref="C215:C215">INDIRECT(_xlfn.CONCAT("$K", $F215))</f>
        <v/>
      </c>
      <c r="D215" s="21" t="n"/>
      <c r="E215" s="21">
        <f t="array" ref="E215:E215">INDIRECT(_xlfn.CONCAT("$L", $F215))</f>
        <v/>
      </c>
      <c r="F215" s="21">
        <f t="array" ref="F215:F215">IF(NOT(OR(ISERROR(INDIRECT(_xlfn.CONCAT("$I", $F214 + 1))), ISBLANK(INDIRECT(_xlfn.CONCAT("$I", $F214 + 1))))), $F214 + 1, IF(NOT(ISBLANK(INDIRECT(_xlfn.CONCAT("$I", $F214 + 2)))), $F214 + 2, ""))</f>
        <v/>
      </c>
    </row>
    <row r="216" ht="68.25" customHeight="1" s="20">
      <c r="A216" s="21">
        <f t="array" ref="A216:A216">INDIRECT(_xlfn.CONCAT("$I", $F216))</f>
        <v/>
      </c>
      <c r="B216" s="21">
        <f t="array" ref="B216:B216">INDIRECT(_xlfn.CONCAT("$J", $F216))</f>
        <v/>
      </c>
      <c r="C216" s="21">
        <f t="array" ref="C216:C216">INDIRECT(_xlfn.CONCAT("$K", $F216))</f>
        <v/>
      </c>
      <c r="D216" s="21" t="n"/>
      <c r="E216" s="21">
        <f t="array" ref="E216:E216">INDIRECT(_xlfn.CONCAT("$L", $F216))</f>
        <v/>
      </c>
      <c r="F216" s="21">
        <f t="array" ref="F216:F216">IF(NOT(OR(ISERROR(INDIRECT(_xlfn.CONCAT("$I", $F215 + 1))), ISBLANK(INDIRECT(_xlfn.CONCAT("$I", $F215 + 1))))), $F215 + 1, IF(NOT(ISBLANK(INDIRECT(_xlfn.CONCAT("$I", $F215 + 2)))), $F215 + 2, ""))</f>
        <v/>
      </c>
      <c r="I216" s="19" t="inlineStr">
        <is>
          <t>Year of the Dragon 2024 PL24</t>
        </is>
      </c>
      <c r="J216" s="19" t="n">
        <v>7</v>
      </c>
      <c r="K216" s="19" t="n">
        <v>45330</v>
      </c>
      <c r="L216" s="19" t="inlineStr">
        <is>
          <t>en es fr de it pt ja ko ru 汉语 漢語</t>
        </is>
      </c>
    </row>
    <row r="217" ht="59.25" customHeight="1" s="20">
      <c r="A217" s="21">
        <f t="array" ref="A217:A217">INDIRECT(_xlfn.CONCAT("$I", $F217))</f>
        <v/>
      </c>
      <c r="B217" s="21">
        <f t="array" ref="B217:B217">INDIRECT(_xlfn.CONCAT("$J", $F217))</f>
        <v/>
      </c>
      <c r="C217" s="21">
        <f t="array" ref="C217:C217">INDIRECT(_xlfn.CONCAT("$K", $F217))</f>
        <v/>
      </c>
      <c r="D217" s="21" t="n"/>
      <c r="E217" s="21">
        <f t="array" ref="E217:E217">INDIRECT(_xlfn.CONCAT("$L", $F217))</f>
        <v/>
      </c>
      <c r="F217" s="21">
        <f t="array" ref="F217:F217">IF(NOT(OR(ISERROR(INDIRECT(_xlfn.CONCAT("$I", $F216 + 1))), ISBLANK(INDIRECT(_xlfn.CONCAT("$I", $F216 + 1))))), $F216 + 1, IF(NOT(ISBLANK(INDIRECT(_xlfn.CONCAT("$I", $F216 + 2)))), $F216 + 2, ""))</f>
        <v/>
      </c>
    </row>
    <row r="218" ht="59.25" customHeight="1" s="20">
      <c r="A218" s="21">
        <f t="array" ref="A218:A218">INDIRECT(_xlfn.CONCAT("$I", $F218))</f>
        <v/>
      </c>
      <c r="B218" s="21">
        <f t="array" ref="B218:B218">INDIRECT(_xlfn.CONCAT("$J", $F218))</f>
        <v/>
      </c>
      <c r="C218" s="21">
        <f t="array" ref="C218:C218">INDIRECT(_xlfn.CONCAT("$K", $F218))</f>
        <v/>
      </c>
      <c r="D218" s="21" t="n"/>
      <c r="E218" s="21">
        <f t="array" ref="E218:E218">INDIRECT(_xlfn.CONCAT("$L", $F218))</f>
        <v/>
      </c>
      <c r="F218" s="21">
        <f t="array" ref="F218:F218">IF(NOT(OR(ISERROR(INDIRECT(_xlfn.CONCAT("$I", $F217 + 1))), ISBLANK(INDIRECT(_xlfn.CONCAT("$I", $F217 + 1))))), $F217 + 1, IF(NOT(ISBLANK(INDIRECT(_xlfn.CONCAT("$I", $F217 + 2)))), $F217 + 2, ""))</f>
        <v/>
      </c>
      <c r="I218" s="19" t="inlineStr">
        <is>
          <t>Ravnica Remastered RVR</t>
        </is>
      </c>
      <c r="J218" s="19" t="n">
        <v>531</v>
      </c>
      <c r="K218" s="19" t="n">
        <v>45303</v>
      </c>
      <c r="L218" s="19" t="inlineStr">
        <is>
          <t>en es fr de it pt ja ko ru 汉语 漢語</t>
        </is>
      </c>
    </row>
    <row r="219" ht="59.25" customHeight="1" s="20">
      <c r="A219" s="21">
        <f t="array" ref="A219:A219">INDIRECT(_xlfn.CONCAT("$I", $F219))</f>
        <v/>
      </c>
      <c r="B219" s="21">
        <f t="array" ref="B219:B219">INDIRECT(_xlfn.CONCAT("$J", $F219))</f>
        <v/>
      </c>
      <c r="C219" s="21">
        <f t="array" ref="C219:C219">INDIRECT(_xlfn.CONCAT("$K", $F219))</f>
        <v/>
      </c>
      <c r="D219" s="21" t="n"/>
      <c r="E219" s="21">
        <f t="array" ref="E219:E219">INDIRECT(_xlfn.CONCAT("$L", $F219))</f>
        <v/>
      </c>
      <c r="F219" s="21">
        <f t="array" ref="F219:F219">IF(NOT(OR(ISERROR(INDIRECT(_xlfn.CONCAT("$I", $F218 + 1))), ISBLANK(INDIRECT(_xlfn.CONCAT("$I", $F218 + 1))))), $F218 + 1, IF(NOT(ISBLANK(INDIRECT(_xlfn.CONCAT("$I", $F218 + 2)))), $F218 + 2, ""))</f>
        <v/>
      </c>
    </row>
    <row r="220" ht="68.25" customHeight="1" s="20">
      <c r="A220" s="21">
        <f t="array" ref="A220:A220">INDIRECT(_xlfn.CONCAT("$I", $F220))</f>
        <v/>
      </c>
      <c r="B220" s="21">
        <f t="array" ref="B220:B220">INDIRECT(_xlfn.CONCAT("$J", $F220))</f>
        <v/>
      </c>
      <c r="C220" s="21">
        <f t="array" ref="C220:C220">INDIRECT(_xlfn.CONCAT("$K", $F220))</f>
        <v/>
      </c>
      <c r="D220" s="21" t="n"/>
      <c r="E220" s="21">
        <f t="array" ref="E220:E220">INDIRECT(_xlfn.CONCAT("$L", $F220))</f>
        <v/>
      </c>
      <c r="F220" s="21">
        <f t="array" ref="F220:F220">IF(NOT(OR(ISERROR(INDIRECT(_xlfn.CONCAT("$I", $F219 + 1))), ISBLANK(INDIRECT(_xlfn.CONCAT("$I", $F219 + 1))))), $F219 + 1, IF(NOT(ISBLANK(INDIRECT(_xlfn.CONCAT("$I", $F219 + 2)))), $F219 + 2, ""))</f>
        <v/>
      </c>
      <c r="I220" s="19" t="inlineStr">
        <is>
          <t>Ravnica Remastered Tokens TRVR</t>
        </is>
      </c>
      <c r="J220" s="19" t="n">
        <v>20</v>
      </c>
      <c r="K220" s="19" t="n">
        <v>45303</v>
      </c>
      <c r="L220" s="19" t="inlineStr">
        <is>
          <t>en es fr de it pt ja ko ru 汉语 漢語</t>
        </is>
      </c>
    </row>
    <row r="221" ht="59.25" customHeight="1" s="20">
      <c r="A221" s="21">
        <f t="array" ref="A221:A221">INDIRECT(_xlfn.CONCAT("$I", $F221))</f>
        <v/>
      </c>
      <c r="B221" s="21">
        <f t="array" ref="B221:B221">INDIRECT(_xlfn.CONCAT("$J", $F221))</f>
        <v/>
      </c>
      <c r="C221" s="21">
        <f t="array" ref="C221:C221">INDIRECT(_xlfn.CONCAT("$K", $F221))</f>
        <v/>
      </c>
      <c r="D221" s="21" t="n"/>
      <c r="E221" s="21">
        <f t="array" ref="E221:E221">INDIRECT(_xlfn.CONCAT("$L", $F221))</f>
        <v/>
      </c>
      <c r="F221" s="21">
        <f t="array" ref="F221:F221">IF(NOT(OR(ISERROR(INDIRECT(_xlfn.CONCAT("$I", $F220 + 1))), ISBLANK(INDIRECT(_xlfn.CONCAT("$I", $F220 + 1))))), $F220 + 1, IF(NOT(ISBLANK(INDIRECT(_xlfn.CONCAT("$I", $F220 + 2)))), $F220 + 2, ""))</f>
        <v/>
      </c>
    </row>
    <row r="222" ht="68.25" customHeight="1" s="20">
      <c r="A222" s="21">
        <f t="array" ref="A222:A222">INDIRECT(_xlfn.CONCAT("$I", $F222))</f>
        <v/>
      </c>
      <c r="B222" s="21">
        <f t="array" ref="B222:B222">INDIRECT(_xlfn.CONCAT("$J", $F222))</f>
        <v/>
      </c>
      <c r="C222" s="21">
        <f t="array" ref="C222:C222">INDIRECT(_xlfn.CONCAT("$K", $F222))</f>
        <v/>
      </c>
      <c r="D222" s="21" t="n"/>
      <c r="E222" s="21">
        <f t="array" ref="E222:E222">INDIRECT(_xlfn.CONCAT("$L", $F222))</f>
        <v/>
      </c>
      <c r="F222" s="21">
        <f t="array" ref="F222:F222">IF(NOT(OR(ISERROR(INDIRECT(_xlfn.CONCAT("$I", $F221 + 1))), ISBLANK(INDIRECT(_xlfn.CONCAT("$I", $F221 + 1))))), $F221 + 1, IF(NOT(ISBLANK(INDIRECT(_xlfn.CONCAT("$I", $F221 + 2)))), $F221 + 2, ""))</f>
        <v/>
      </c>
      <c r="I222" s="19" t="inlineStr">
        <is>
          <t>MagicFest 2024 PF24</t>
        </is>
      </c>
      <c r="J222" s="19" t="n">
        <v>2</v>
      </c>
      <c r="K222" s="19" t="n">
        <v>45292</v>
      </c>
      <c r="L222" s="19" t="inlineStr">
        <is>
          <t>en es fr de it pt ja ko ru 汉语 漢語</t>
        </is>
      </c>
    </row>
    <row r="223" ht="68.25" customHeight="1" s="20">
      <c r="A223" s="21">
        <f t="array" ref="A223:A223">INDIRECT(_xlfn.CONCAT("$I", $F223))</f>
        <v/>
      </c>
      <c r="B223" s="21">
        <f t="array" ref="B223:B223">INDIRECT(_xlfn.CONCAT("$J", $F223))</f>
        <v/>
      </c>
      <c r="C223" s="21">
        <f t="array" ref="C223:C223">INDIRECT(_xlfn.CONCAT("$K", $F223))</f>
        <v/>
      </c>
      <c r="D223" s="21" t="n"/>
      <c r="E223" s="21">
        <f t="array" ref="E223:E223">INDIRECT(_xlfn.CONCAT("$L", $F223))</f>
        <v/>
      </c>
      <c r="F223" s="21">
        <f t="array" ref="F223:F223">IF(NOT(OR(ISERROR(INDIRECT(_xlfn.CONCAT("$I", $F222 + 1))), ISBLANK(INDIRECT(_xlfn.CONCAT("$I", $F222 + 1))))), $F222 + 1, IF(NOT(ISBLANK(INDIRECT(_xlfn.CONCAT("$I", $F222 + 2)))), $F222 + 2, ""))</f>
        <v/>
      </c>
    </row>
    <row r="224" ht="68.25" customHeight="1" s="20">
      <c r="A224" s="21">
        <f t="array" ref="A224:A224">INDIRECT(_xlfn.CONCAT("$I", $F224))</f>
        <v/>
      </c>
      <c r="B224" s="21">
        <f t="array" ref="B224:B224">INDIRECT(_xlfn.CONCAT("$J", $F224))</f>
        <v/>
      </c>
      <c r="C224" s="21">
        <f t="array" ref="C224:C224">INDIRECT(_xlfn.CONCAT("$K", $F224))</f>
        <v/>
      </c>
      <c r="D224" s="21" t="n"/>
      <c r="E224" s="21">
        <f t="array" ref="E224:E224">INDIRECT(_xlfn.CONCAT("$L", $F224))</f>
        <v/>
      </c>
      <c r="F224" s="21">
        <f t="array" ref="F224:F224">IF(NOT(OR(ISERROR(INDIRECT(_xlfn.CONCAT("$I", $F223 + 1))), ISBLANK(INDIRECT(_xlfn.CONCAT("$I", $F223 + 1))))), $F223 + 1, IF(NOT(ISBLANK(INDIRECT(_xlfn.CONCAT("$I", $F223 + 2)))), $F223 + 2, ""))</f>
        <v/>
      </c>
      <c r="I224" s="19" t="inlineStr">
        <is>
          <t>Wizards Play Network 2024 PW24</t>
        </is>
      </c>
      <c r="J224" s="19" t="n">
        <v>18</v>
      </c>
      <c r="K224" s="19" t="n">
        <v>45292</v>
      </c>
      <c r="L224" s="19" t="inlineStr">
        <is>
          <t>en es fr de it pt ja ko ru 汉语 漢語</t>
        </is>
      </c>
    </row>
    <row r="225" ht="59.25" customHeight="1" s="20">
      <c r="A225" s="21">
        <f t="array" ref="A225:A225">INDIRECT(_xlfn.CONCAT("$I", $F225))</f>
        <v/>
      </c>
      <c r="B225" s="21">
        <f t="array" ref="B225:B225">INDIRECT(_xlfn.CONCAT("$J", $F225))</f>
        <v/>
      </c>
      <c r="C225" s="21">
        <f t="array" ref="C225:C225">INDIRECT(_xlfn.CONCAT("$K", $F225))</f>
        <v/>
      </c>
      <c r="D225" s="21" t="n"/>
      <c r="E225" s="21">
        <f t="array" ref="E225:E225">INDIRECT(_xlfn.CONCAT("$L", $F225))</f>
        <v/>
      </c>
      <c r="F225" s="21">
        <f t="array" ref="F225:F225">IF(NOT(OR(ISERROR(INDIRECT(_xlfn.CONCAT("$I", $F224 + 1))), ISBLANK(INDIRECT(_xlfn.CONCAT("$I", $F224 + 1))))), $F224 + 1, IF(NOT(ISBLANK(INDIRECT(_xlfn.CONCAT("$I", $F224 + 2)))), $F224 + 2, ""))</f>
        <v/>
      </c>
    </row>
    <row r="226" ht="59.25" customHeight="1" s="20">
      <c r="A226" s="21">
        <f t="array" ref="A226:A226">INDIRECT(_xlfn.CONCAT("$I", $F226))</f>
        <v/>
      </c>
      <c r="B226" s="21">
        <f t="array" ref="B226:B226">INDIRECT(_xlfn.CONCAT("$J", $F226))</f>
        <v/>
      </c>
      <c r="C226" s="21">
        <f t="array" ref="C226:C226">INDIRECT(_xlfn.CONCAT("$K", $F226))</f>
        <v/>
      </c>
      <c r="D226" s="21" t="n"/>
      <c r="E226" s="21">
        <f t="array" ref="E226:E226">INDIRECT(_xlfn.CONCAT("$L", $F226))</f>
        <v/>
      </c>
      <c r="F226" s="21">
        <f t="array" ref="F226:F226">IF(NOT(OR(ISERROR(INDIRECT(_xlfn.CONCAT("$I", $F225 + 1))), ISBLANK(INDIRECT(_xlfn.CONCAT("$I", $F225 + 1))))), $F225 + 1, IF(NOT(ISBLANK(INDIRECT(_xlfn.CONCAT("$I", $F225 + 2)))), $F225 + 2, ""))</f>
        <v/>
      </c>
      <c r="I226" s="19" t="inlineStr">
        <is>
          <t>Special Guests SPG</t>
        </is>
      </c>
      <c r="J226" s="19" t="n">
        <v>134</v>
      </c>
      <c r="K226" s="19" t="n">
        <v>45247</v>
      </c>
      <c r="L226" s="19" t="inlineStr">
        <is>
          <t>en es fr de it pt ja ko ru 汉语 漢語</t>
        </is>
      </c>
    </row>
    <row r="227" ht="68.25" customHeight="1" s="20">
      <c r="A227" s="21">
        <f t="array" ref="A227:A227">INDIRECT(_xlfn.CONCAT("$I", $F227))</f>
        <v/>
      </c>
      <c r="B227" s="21">
        <f t="array" ref="B227:B227">INDIRECT(_xlfn.CONCAT("$J", $F227))</f>
        <v/>
      </c>
      <c r="C227" s="21">
        <f t="array" ref="C227:C227">INDIRECT(_xlfn.CONCAT("$K", $F227))</f>
        <v/>
      </c>
      <c r="D227" s="21" t="n"/>
      <c r="E227" s="21">
        <f t="array" ref="E227:E227">INDIRECT(_xlfn.CONCAT("$L", $F227))</f>
        <v/>
      </c>
      <c r="F227" s="21">
        <f t="array" ref="F227:F227">IF(NOT(OR(ISERROR(INDIRECT(_xlfn.CONCAT("$I", $F226 + 1))), ISBLANK(INDIRECT(_xlfn.CONCAT("$I", $F226 + 1))))), $F226 + 1, IF(NOT(ISBLANK(INDIRECT(_xlfn.CONCAT("$I", $F226 + 2)))), $F226 + 2, ""))</f>
        <v/>
      </c>
    </row>
    <row r="228" ht="68.25" customHeight="1" s="20">
      <c r="A228" s="21">
        <f t="array" ref="A228:A228">INDIRECT(_xlfn.CONCAT("$I", $F228))</f>
        <v/>
      </c>
      <c r="B228" s="21">
        <f t="array" ref="B228:B228">INDIRECT(_xlfn.CONCAT("$J", $F228))</f>
        <v/>
      </c>
      <c r="C228" s="21">
        <f t="array" ref="C228:C228">INDIRECT(_xlfn.CONCAT("$K", $F228))</f>
        <v/>
      </c>
      <c r="D228" s="21" t="n"/>
      <c r="E228" s="21">
        <f t="array" ref="E228:E228">INDIRECT(_xlfn.CONCAT("$L", $F228))</f>
        <v/>
      </c>
      <c r="F228" s="21">
        <f t="array" ref="F228:F228">IF(NOT(OR(ISERROR(INDIRECT(_xlfn.CONCAT("$I", $F227 + 1))), ISBLANK(INDIRECT(_xlfn.CONCAT("$I", $F227 + 1))))), $F227 + 1, IF(NOT(ISBLANK(INDIRECT(_xlfn.CONCAT("$I", $F227 + 2)))), $F227 + 2, ""))</f>
        <v/>
      </c>
      <c r="I228" s="19" t="inlineStr">
        <is>
          <t>The Lost Caverns of Ixalan LCI</t>
        </is>
      </c>
      <c r="J228" s="19" t="n">
        <v>416</v>
      </c>
      <c r="K228" s="19" t="n">
        <v>45247</v>
      </c>
      <c r="L228" s="19" t="inlineStr">
        <is>
          <t>en es fr de it pt ja ko ru 汉语 漢語</t>
        </is>
      </c>
    </row>
    <row r="229" ht="59.25" customHeight="1" s="20">
      <c r="A229" s="21">
        <f t="array" ref="A229:A229">INDIRECT(_xlfn.CONCAT("$I", $F229))</f>
        <v/>
      </c>
      <c r="B229" s="21">
        <f t="array" ref="B229:B229">INDIRECT(_xlfn.CONCAT("$J", $F229))</f>
        <v/>
      </c>
      <c r="C229" s="21">
        <f t="array" ref="C229:C229">INDIRECT(_xlfn.CONCAT("$K", $F229))</f>
        <v/>
      </c>
      <c r="D229" s="21" t="n"/>
      <c r="E229" s="21">
        <f t="array" ref="E229:E229">INDIRECT(_xlfn.CONCAT("$L", $F229))</f>
        <v/>
      </c>
      <c r="F229" s="21">
        <f t="array" ref="F229:F229">IF(NOT(OR(ISERROR(INDIRECT(_xlfn.CONCAT("$I", $F228 + 1))), ISBLANK(INDIRECT(_xlfn.CONCAT("$I", $F228 + 1))))), $F228 + 1, IF(NOT(ISBLANK(INDIRECT(_xlfn.CONCAT("$I", $F228 + 2)))), $F228 + 2, ""))</f>
        <v/>
      </c>
    </row>
    <row r="230" ht="59.25" customHeight="1" s="20">
      <c r="A230" s="21">
        <f t="array" ref="A230:A230">INDIRECT(_xlfn.CONCAT("$I", $F230))</f>
        <v/>
      </c>
      <c r="B230" s="21">
        <f t="array" ref="B230:B230">INDIRECT(_xlfn.CONCAT("$J", $F230))</f>
        <v/>
      </c>
      <c r="C230" s="21">
        <f t="array" ref="C230:C230">INDIRECT(_xlfn.CONCAT("$K", $F230))</f>
        <v/>
      </c>
      <c r="D230" s="21" t="n"/>
      <c r="E230" s="21">
        <f t="array" ref="E230:E230">INDIRECT(_xlfn.CONCAT("$L", $F230))</f>
        <v/>
      </c>
      <c r="F230" s="21">
        <f t="array" ref="F230:F230">IF(NOT(OR(ISERROR(INDIRECT(_xlfn.CONCAT("$I", $F229 + 1))), ISBLANK(INDIRECT(_xlfn.CONCAT("$I", $F229 + 1))))), $F229 + 1, IF(NOT(ISBLANK(INDIRECT(_xlfn.CONCAT("$I", $F229 + 2)))), $F229 + 2, ""))</f>
        <v/>
      </c>
      <c r="I230" s="19" t="inlineStr">
        <is>
          <t>The Lost Caverns of Ixalan Promos PLCI</t>
        </is>
      </c>
      <c r="J230" s="19" t="n">
        <v>136</v>
      </c>
      <c r="K230" s="19" t="n">
        <v>45247</v>
      </c>
      <c r="L230" s="19" t="inlineStr">
        <is>
          <t>en es fr de it pt ja ko ru 汉语 漢語</t>
        </is>
      </c>
    </row>
    <row r="231" ht="68.25" customHeight="1" s="20">
      <c r="A231" s="21">
        <f t="array" ref="A231:A231">INDIRECT(_xlfn.CONCAT("$I", $F231))</f>
        <v/>
      </c>
      <c r="B231" s="21">
        <f t="array" ref="B231:B231">INDIRECT(_xlfn.CONCAT("$J", $F231))</f>
        <v/>
      </c>
      <c r="C231" s="21">
        <f t="array" ref="C231:C231">INDIRECT(_xlfn.CONCAT("$K", $F231))</f>
        <v/>
      </c>
      <c r="D231" s="21" t="n"/>
      <c r="E231" s="21">
        <f t="array" ref="E231:E231">INDIRECT(_xlfn.CONCAT("$L", $F231))</f>
        <v/>
      </c>
      <c r="F231" s="21">
        <f t="array" ref="F231:F231">IF(NOT(OR(ISERROR(INDIRECT(_xlfn.CONCAT("$I", $F230 + 1))), ISBLANK(INDIRECT(_xlfn.CONCAT("$I", $F230 + 1))))), $F230 + 1, IF(NOT(ISBLANK(INDIRECT(_xlfn.CONCAT("$I", $F230 + 2)))), $F230 + 2, ""))</f>
        <v/>
      </c>
    </row>
    <row r="232" ht="81" customHeight="1" s="20">
      <c r="A232" s="21">
        <f t="array" ref="A232:A232">INDIRECT(_xlfn.CONCAT("$I", $F232))</f>
        <v/>
      </c>
      <c r="B232" s="21">
        <f t="array" ref="B232:B232">INDIRECT(_xlfn.CONCAT("$J", $F232))</f>
        <v/>
      </c>
      <c r="C232" s="21">
        <f t="array" ref="C232:C232">INDIRECT(_xlfn.CONCAT("$K", $F232))</f>
        <v/>
      </c>
      <c r="D232" s="21" t="n"/>
      <c r="E232" s="21">
        <f t="array" ref="E232:E232">INDIRECT(_xlfn.CONCAT("$L", $F232))</f>
        <v/>
      </c>
      <c r="F232" s="21">
        <f t="array" ref="F232:F232">IF(NOT(OR(ISERROR(INDIRECT(_xlfn.CONCAT("$I", $F231 + 1))), ISBLANK(INDIRECT(_xlfn.CONCAT("$I", $F231 + 1))))), $F231 + 1, IF(NOT(ISBLANK(INDIRECT(_xlfn.CONCAT("$I", $F231 + 2)))), $F231 + 2, ""))</f>
        <v/>
      </c>
      <c r="I232" s="19" t="inlineStr">
        <is>
          <t>The Lost Caverns of Ixalan Tokens TLCI</t>
        </is>
      </c>
      <c r="J232" s="19" t="n">
        <v>19</v>
      </c>
      <c r="K232" s="19" t="n">
        <v>45247</v>
      </c>
      <c r="L232" s="19" t="inlineStr">
        <is>
          <t>en es fr de it pt ja ko ru 汉语 漢語</t>
        </is>
      </c>
    </row>
    <row r="233" ht="59.25" customHeight="1" s="20">
      <c r="A233" s="21">
        <f t="array" ref="A233:A233">INDIRECT(_xlfn.CONCAT("$I", $F233))</f>
        <v/>
      </c>
      <c r="B233" s="21">
        <f t="array" ref="B233:B233">INDIRECT(_xlfn.CONCAT("$J", $F233))</f>
        <v/>
      </c>
      <c r="C233" s="21">
        <f t="array" ref="C233:C233">INDIRECT(_xlfn.CONCAT("$K", $F233))</f>
        <v/>
      </c>
      <c r="D233" s="21" t="n"/>
      <c r="E233" s="21">
        <f t="array" ref="E233:E233">INDIRECT(_xlfn.CONCAT("$L", $F233))</f>
        <v/>
      </c>
      <c r="F233" s="21">
        <f t="array" ref="F233:F233">IF(NOT(OR(ISERROR(INDIRECT(_xlfn.CONCAT("$I", $F232 + 1))), ISBLANK(INDIRECT(_xlfn.CONCAT("$I", $F232 + 1))))), $F232 + 1, IF(NOT(ISBLANK(INDIRECT(_xlfn.CONCAT("$I", $F232 + 2)))), $F232 + 2, ""))</f>
        <v/>
      </c>
    </row>
    <row r="234" ht="59.25" customHeight="1" s="20">
      <c r="A234" s="21">
        <f t="array" ref="A234:A234">INDIRECT(_xlfn.CONCAT("$I", $F234))</f>
        <v/>
      </c>
      <c r="B234" s="21">
        <f t="array" ref="B234:B234">INDIRECT(_xlfn.CONCAT("$J", $F234))</f>
        <v/>
      </c>
      <c r="C234" s="21">
        <f t="array" ref="C234:C234">INDIRECT(_xlfn.CONCAT("$K", $F234))</f>
        <v/>
      </c>
      <c r="D234" s="21" t="n"/>
      <c r="E234" s="21">
        <f t="array" ref="E234:E234">INDIRECT(_xlfn.CONCAT("$L", $F234))</f>
        <v/>
      </c>
      <c r="F234" s="21">
        <f t="array" ref="F234:F234">IF(NOT(OR(ISERROR(INDIRECT(_xlfn.CONCAT("$I", $F233 + 1))), ISBLANK(INDIRECT(_xlfn.CONCAT("$I", $F233 + 1))))), $F233 + 1, IF(NOT(ISBLANK(INDIRECT(_xlfn.CONCAT("$I", $F233 + 2)))), $F233 + 2, ""))</f>
        <v/>
      </c>
      <c r="I234" s="19" t="inlineStr">
        <is>
          <t>Alchemy: Ixalan YLCI</t>
        </is>
      </c>
      <c r="J234" s="19" t="n">
        <v>30</v>
      </c>
      <c r="K234" s="19" t="n">
        <v>45265</v>
      </c>
      <c r="L234" s="19" t="inlineStr">
        <is>
          <t>en es fr de it pt ja ko ru 汉语 漢語</t>
        </is>
      </c>
    </row>
    <row r="235" ht="94.5" customHeight="1" s="20">
      <c r="A235" s="21">
        <f t="array" ref="A235:A235">INDIRECT(_xlfn.CONCAT("$I", $F235))</f>
        <v/>
      </c>
      <c r="B235" s="21">
        <f t="array" ref="B235:B235">INDIRECT(_xlfn.CONCAT("$J", $F235))</f>
        <v/>
      </c>
      <c r="C235" s="21">
        <f t="array" ref="C235:C235">INDIRECT(_xlfn.CONCAT("$K", $F235))</f>
        <v/>
      </c>
      <c r="D235" s="21" t="n"/>
      <c r="E235" s="21">
        <f t="array" ref="E235:E235">INDIRECT(_xlfn.CONCAT("$L", $F235))</f>
        <v/>
      </c>
      <c r="F235" s="21">
        <f t="array" ref="F235:F235">IF(NOT(OR(ISERROR(INDIRECT(_xlfn.CONCAT("$I", $F234 + 1))), ISBLANK(INDIRECT(_xlfn.CONCAT("$I", $F234 + 1))))), $F234 + 1, IF(NOT(ISBLANK(INDIRECT(_xlfn.CONCAT("$I", $F234 + 2)))), $F234 + 2, ""))</f>
        <v/>
      </c>
    </row>
    <row r="236" ht="81" customHeight="1" s="20">
      <c r="A236" s="21">
        <f t="array" ref="A236:A236">INDIRECT(_xlfn.CONCAT("$I", $F236))</f>
        <v/>
      </c>
      <c r="B236" s="21">
        <f t="array" ref="B236:B236">INDIRECT(_xlfn.CONCAT("$J", $F236))</f>
        <v/>
      </c>
      <c r="C236" s="21">
        <f t="array" ref="C236:C236">INDIRECT(_xlfn.CONCAT("$K", $F236))</f>
        <v/>
      </c>
      <c r="D236" s="21" t="n"/>
      <c r="E236" s="21">
        <f t="array" ref="E236:E236">INDIRECT(_xlfn.CONCAT("$L", $F236))</f>
        <v/>
      </c>
      <c r="F236" s="21">
        <f t="array" ref="F236:F236">IF(NOT(OR(ISERROR(INDIRECT(_xlfn.CONCAT("$I", $F235 + 1))), ISBLANK(INDIRECT(_xlfn.CONCAT("$I", $F235 + 1))))), $F235 + 1, IF(NOT(ISBLANK(INDIRECT(_xlfn.CONCAT("$I", $F235 + 2)))), $F235 + 2, ""))</f>
        <v/>
      </c>
      <c r="I236" s="19" t="inlineStr">
        <is>
          <t>The Lost Caverns of Ixalan Art Series ALCI</t>
        </is>
      </c>
      <c r="J236" s="19" t="n">
        <v>81</v>
      </c>
      <c r="K236" s="19" t="n">
        <v>45247</v>
      </c>
      <c r="L236" s="19" t="inlineStr">
        <is>
          <t>en es fr de it pt ja ko ru 汉语 漢語</t>
        </is>
      </c>
    </row>
    <row r="237" ht="68.25" customHeight="1" s="20">
      <c r="A237" s="21">
        <f t="array" ref="A237:A237">INDIRECT(_xlfn.CONCAT("$I", $F237))</f>
        <v/>
      </c>
      <c r="B237" s="21">
        <f t="array" ref="B237:B237">INDIRECT(_xlfn.CONCAT("$J", $F237))</f>
        <v/>
      </c>
      <c r="C237" s="21">
        <f t="array" ref="C237:C237">INDIRECT(_xlfn.CONCAT("$K", $F237))</f>
        <v/>
      </c>
      <c r="D237" s="21" t="n"/>
      <c r="E237" s="21">
        <f t="array" ref="E237:E237">INDIRECT(_xlfn.CONCAT("$L", $F237))</f>
        <v/>
      </c>
      <c r="F237" s="21">
        <f t="array" ref="F237:F237">IF(NOT(OR(ISERROR(INDIRECT(_xlfn.CONCAT("$I", $F236 + 1))), ISBLANK(INDIRECT(_xlfn.CONCAT("$I", $F236 + 1))))), $F236 + 1, IF(NOT(ISBLANK(INDIRECT(_xlfn.CONCAT("$I", $F236 + 2)))), $F236 + 2, ""))</f>
        <v/>
      </c>
    </row>
    <row r="238" ht="68.25" customHeight="1" s="20">
      <c r="A238" s="21">
        <f t="array" ref="A238:A238">INDIRECT(_xlfn.CONCAT("$I", $F238))</f>
        <v/>
      </c>
      <c r="B238" s="21">
        <f t="array" ref="B238:B238">INDIRECT(_xlfn.CONCAT("$J", $F238))</f>
        <v/>
      </c>
      <c r="C238" s="21">
        <f t="array" ref="C238:C238">INDIRECT(_xlfn.CONCAT("$K", $F238))</f>
        <v/>
      </c>
      <c r="D238" s="21" t="n"/>
      <c r="E238" s="21">
        <f t="array" ref="E238:E238">INDIRECT(_xlfn.CONCAT("$L", $F238))</f>
        <v/>
      </c>
      <c r="F238" s="21">
        <f t="array" ref="F238:F238">IF(NOT(OR(ISERROR(INDIRECT(_xlfn.CONCAT("$I", $F237 + 1))), ISBLANK(INDIRECT(_xlfn.CONCAT("$I", $F237 + 1))))), $F237 + 1, IF(NOT(ISBLANK(INDIRECT(_xlfn.CONCAT("$I", $F237 + 2)))), $F237 + 2, ""))</f>
        <v/>
      </c>
      <c r="I238" s="19" t="inlineStr">
        <is>
          <t>The Lost Caverns of Ixalan Substitute Cards SLCI</t>
        </is>
      </c>
      <c r="J238" s="19" t="n">
        <v>1</v>
      </c>
      <c r="K238" s="19" t="n">
        <v>45247</v>
      </c>
      <c r="L238" s="19" t="inlineStr">
        <is>
          <t>en es fr de it pt ja ko ru 汉语 漢語</t>
        </is>
      </c>
    </row>
    <row r="239" ht="94.5" customHeight="1" s="20">
      <c r="A239" s="21">
        <f t="array" ref="A239:A239">INDIRECT(_xlfn.CONCAT("$I", $F239))</f>
        <v/>
      </c>
      <c r="B239" s="21">
        <f t="array" ref="B239:B239">INDIRECT(_xlfn.CONCAT("$J", $F239))</f>
        <v/>
      </c>
      <c r="C239" s="21">
        <f t="array" ref="C239:C239">INDIRECT(_xlfn.CONCAT("$K", $F239))</f>
        <v/>
      </c>
      <c r="D239" s="21" t="n"/>
      <c r="E239" s="21">
        <f t="array" ref="E239:E239">INDIRECT(_xlfn.CONCAT("$L", $F239))</f>
        <v/>
      </c>
      <c r="F239" s="21">
        <f t="array" ref="F239:F239">IF(NOT(OR(ISERROR(INDIRECT(_xlfn.CONCAT("$I", $F238 + 1))), ISBLANK(INDIRECT(_xlfn.CONCAT("$I", $F238 + 1))))), $F238 + 1, IF(NOT(ISBLANK(INDIRECT(_xlfn.CONCAT("$I", $F238 + 2)))), $F238 + 2, ""))</f>
        <v/>
      </c>
    </row>
    <row r="240" ht="59.25" customHeight="1" s="20">
      <c r="A240" s="21">
        <f t="array" ref="A240:A240">INDIRECT(_xlfn.CONCAT("$I", $F240))</f>
        <v/>
      </c>
      <c r="B240" s="21">
        <f t="array" ref="B240:B240">INDIRECT(_xlfn.CONCAT("$J", $F240))</f>
        <v/>
      </c>
      <c r="C240" s="21">
        <f t="array" ref="C240:C240">INDIRECT(_xlfn.CONCAT("$K", $F240))</f>
        <v/>
      </c>
      <c r="D240" s="21" t="n"/>
      <c r="E240" s="21">
        <f t="array" ref="E240:E240">INDIRECT(_xlfn.CONCAT("$L", $F240))</f>
        <v/>
      </c>
      <c r="F240" s="21">
        <f t="array" ref="F240:F240">IF(NOT(OR(ISERROR(INDIRECT(_xlfn.CONCAT("$I", $F239 + 1))), ISBLANK(INDIRECT(_xlfn.CONCAT("$I", $F239 + 1))))), $F239 + 1, IF(NOT(ISBLANK(INDIRECT(_xlfn.CONCAT("$I", $F239 + 2)))), $F239 + 2, ""))</f>
        <v/>
      </c>
      <c r="I240" s="19" t="inlineStr">
        <is>
          <t>Jurassic World Collection REX</t>
        </is>
      </c>
      <c r="J240" s="19" t="n">
        <v>45</v>
      </c>
      <c r="K240" s="19" t="n">
        <v>45247</v>
      </c>
      <c r="L240" s="19" t="inlineStr">
        <is>
          <t>en es fr de it pt ja ko ru 汉语 漢語</t>
        </is>
      </c>
    </row>
    <row r="241" ht="68.25" customHeight="1" s="20">
      <c r="A241" s="21">
        <f t="array" ref="A241:A241">INDIRECT(_xlfn.CONCAT("$I", $F241))</f>
        <v/>
      </c>
      <c r="B241" s="21">
        <f t="array" ref="B241:B241">INDIRECT(_xlfn.CONCAT("$J", $F241))</f>
        <v/>
      </c>
      <c r="C241" s="21">
        <f t="array" ref="C241:C241">INDIRECT(_xlfn.CONCAT("$K", $F241))</f>
        <v/>
      </c>
      <c r="D241" s="21" t="n"/>
      <c r="E241" s="21">
        <f t="array" ref="E241:E241">INDIRECT(_xlfn.CONCAT("$L", $F241))</f>
        <v/>
      </c>
      <c r="F241" s="21">
        <f t="array" ref="F241:F241">IF(NOT(OR(ISERROR(INDIRECT(_xlfn.CONCAT("$I", $F240 + 1))), ISBLANK(INDIRECT(_xlfn.CONCAT("$I", $F240 + 1))))), $F240 + 1, IF(NOT(ISBLANK(INDIRECT(_xlfn.CONCAT("$I", $F240 + 2)))), $F240 + 2, ""))</f>
        <v/>
      </c>
    </row>
    <row r="242" ht="59.25" customHeight="1" s="20">
      <c r="A242" s="21">
        <f t="array" ref="A242:A242">INDIRECT(_xlfn.CONCAT("$I", $F242))</f>
        <v/>
      </c>
      <c r="B242" s="21">
        <f t="array" ref="B242:B242">INDIRECT(_xlfn.CONCAT("$J", $F242))</f>
        <v/>
      </c>
      <c r="C242" s="21">
        <f t="array" ref="C242:C242">INDIRECT(_xlfn.CONCAT("$K", $F242))</f>
        <v/>
      </c>
      <c r="D242" s="21" t="n"/>
      <c r="E242" s="21">
        <f t="array" ref="E242:E242">INDIRECT(_xlfn.CONCAT("$L", $F242))</f>
        <v/>
      </c>
      <c r="F242" s="21">
        <f t="array" ref="F242:F242">IF(NOT(OR(ISERROR(INDIRECT(_xlfn.CONCAT("$I", $F241 + 1))), ISBLANK(INDIRECT(_xlfn.CONCAT("$I", $F241 + 1))))), $F241 + 1, IF(NOT(ISBLANK(INDIRECT(_xlfn.CONCAT("$I", $F241 + 2)))), $F241 + 2, ""))</f>
        <v/>
      </c>
      <c r="I242" s="19" t="inlineStr">
        <is>
          <t>Jurassic World Collection Tokens TREX</t>
        </is>
      </c>
      <c r="J242" s="19" t="n">
        <v>2</v>
      </c>
      <c r="K242" s="19" t="n">
        <v>45247</v>
      </c>
      <c r="L242" s="19" t="inlineStr">
        <is>
          <t>en es fr de it pt ja ko ru 汉语 漢語</t>
        </is>
      </c>
    </row>
    <row r="243" ht="59.25" customHeight="1" s="20">
      <c r="A243" s="21">
        <f t="array" ref="A243:A243">INDIRECT(_xlfn.CONCAT("$I", $F243))</f>
        <v/>
      </c>
      <c r="B243" s="21">
        <f t="array" ref="B243:B243">INDIRECT(_xlfn.CONCAT("$J", $F243))</f>
        <v/>
      </c>
      <c r="C243" s="21">
        <f t="array" ref="C243:C243">INDIRECT(_xlfn.CONCAT("$K", $F243))</f>
        <v/>
      </c>
      <c r="D243" s="21" t="n"/>
      <c r="E243" s="21">
        <f t="array" ref="E243:E243">INDIRECT(_xlfn.CONCAT("$L", $F243))</f>
        <v/>
      </c>
      <c r="F243" s="21">
        <f t="array" ref="F243:F243">IF(NOT(OR(ISERROR(INDIRECT(_xlfn.CONCAT("$I", $F242 + 1))), ISBLANK(INDIRECT(_xlfn.CONCAT("$I", $F242 + 1))))), $F242 + 1, IF(NOT(ISBLANK(INDIRECT(_xlfn.CONCAT("$I", $F242 + 2)))), $F242 + 2, ""))</f>
        <v/>
      </c>
    </row>
    <row r="244" ht="59.25" customHeight="1" s="20">
      <c r="A244" s="21">
        <f t="array" ref="A244:A244">INDIRECT(_xlfn.CONCAT("$I", $F244))</f>
        <v/>
      </c>
      <c r="B244" s="21">
        <f t="array" ref="B244:B244">INDIRECT(_xlfn.CONCAT("$J", $F244))</f>
        <v/>
      </c>
      <c r="C244" s="21">
        <f t="array" ref="C244:C244">INDIRECT(_xlfn.CONCAT("$K", $F244))</f>
        <v/>
      </c>
      <c r="D244" s="21" t="n"/>
      <c r="E244" s="21">
        <f t="array" ref="E244:E244">INDIRECT(_xlfn.CONCAT("$L", $F244))</f>
        <v/>
      </c>
      <c r="F244" s="21">
        <f t="array" ref="F244:F244">IF(NOT(OR(ISERROR(INDIRECT(_xlfn.CONCAT("$I", $F243 + 1))), ISBLANK(INDIRECT(_xlfn.CONCAT("$I", $F243 + 1))))), $F243 + 1, IF(NOT(ISBLANK(INDIRECT(_xlfn.CONCAT("$I", $F243 + 2)))), $F243 + 2, ""))</f>
        <v/>
      </c>
      <c r="I244" s="19" t="inlineStr">
        <is>
          <t>The Lost Caverns of Ixalan Commander LCC</t>
        </is>
      </c>
      <c r="J244" s="19" t="n">
        <v>370</v>
      </c>
      <c r="K244" s="19" t="n">
        <v>45247</v>
      </c>
      <c r="L244" s="19" t="inlineStr">
        <is>
          <t>en es fr de it pt ja ko ru 汉语 漢語</t>
        </is>
      </c>
    </row>
    <row r="245" ht="59.25" customHeight="1" s="20">
      <c r="A245" s="21">
        <f t="array" ref="A245:A245">INDIRECT(_xlfn.CONCAT("$I", $F245))</f>
        <v/>
      </c>
      <c r="B245" s="21">
        <f t="array" ref="B245:B245">INDIRECT(_xlfn.CONCAT("$J", $F245))</f>
        <v/>
      </c>
      <c r="C245" s="21">
        <f t="array" ref="C245:C245">INDIRECT(_xlfn.CONCAT("$K", $F245))</f>
        <v/>
      </c>
      <c r="D245" s="21" t="n"/>
      <c r="E245" s="21">
        <f t="array" ref="E245:E245">INDIRECT(_xlfn.CONCAT("$L", $F245))</f>
        <v/>
      </c>
      <c r="F245" s="21">
        <f t="array" ref="F245:F245">IF(NOT(OR(ISERROR(INDIRECT(_xlfn.CONCAT("$I", $F244 + 1))), ISBLANK(INDIRECT(_xlfn.CONCAT("$I", $F244 + 1))))), $F244 + 1, IF(NOT(ISBLANK(INDIRECT(_xlfn.CONCAT("$I", $F244 + 2)))), $F244 + 2, ""))</f>
        <v/>
      </c>
    </row>
    <row r="246" ht="59.25" customHeight="1" s="20">
      <c r="A246" s="21">
        <f t="array" ref="A246:A246">INDIRECT(_xlfn.CONCAT("$I", $F246))</f>
        <v/>
      </c>
      <c r="B246" s="21">
        <f t="array" ref="B246:B246">INDIRECT(_xlfn.CONCAT("$J", $F246))</f>
        <v/>
      </c>
      <c r="C246" s="21">
        <f t="array" ref="C246:C246">INDIRECT(_xlfn.CONCAT("$K", $F246))</f>
        <v/>
      </c>
      <c r="D246" s="21" t="n"/>
      <c r="E246" s="21">
        <f t="array" ref="E246:E246">INDIRECT(_xlfn.CONCAT("$L", $F246))</f>
        <v/>
      </c>
      <c r="F246" s="21">
        <f t="array" ref="F246:F246">IF(NOT(OR(ISERROR(INDIRECT(_xlfn.CONCAT("$I", $F245 + 1))), ISBLANK(INDIRECT(_xlfn.CONCAT("$I", $F245 + 1))))), $F245 + 1, IF(NOT(ISBLANK(INDIRECT(_xlfn.CONCAT("$I", $F245 + 2)))), $F245 + 2, ""))</f>
        <v/>
      </c>
      <c r="I246" s="19" t="inlineStr">
        <is>
          <t>The Lost Caverns of Ixalan Commander Tokens TLCC</t>
        </is>
      </c>
      <c r="J246" s="19" t="n">
        <v>18</v>
      </c>
      <c r="K246" s="19" t="n">
        <v>45247</v>
      </c>
      <c r="L246" s="19" t="inlineStr">
        <is>
          <t>en es fr de it pt ja ko ru 汉语 漢語</t>
        </is>
      </c>
    </row>
    <row r="247" ht="68.25" customHeight="1" s="20">
      <c r="A247" s="21">
        <f t="array" ref="A247:A247">INDIRECT(_xlfn.CONCAT("$I", $F247))</f>
        <v/>
      </c>
      <c r="B247" s="21">
        <f t="array" ref="B247:B247">INDIRECT(_xlfn.CONCAT("$J", $F247))</f>
        <v/>
      </c>
      <c r="C247" s="21">
        <f t="array" ref="C247:C247">INDIRECT(_xlfn.CONCAT("$K", $F247))</f>
        <v/>
      </c>
      <c r="D247" s="21" t="n"/>
      <c r="E247" s="21">
        <f t="array" ref="E247:E247">INDIRECT(_xlfn.CONCAT("$L", $F247))</f>
        <v/>
      </c>
      <c r="F247" s="21">
        <f t="array" ref="F247:F247">IF(NOT(OR(ISERROR(INDIRECT(_xlfn.CONCAT("$I", $F246 + 1))), ISBLANK(INDIRECT(_xlfn.CONCAT("$I", $F246 + 1))))), $F246 + 1, IF(NOT(ISBLANK(INDIRECT(_xlfn.CONCAT("$I", $F246 + 2)))), $F246 + 2, ""))</f>
        <v/>
      </c>
    </row>
    <row r="248" ht="59.25" customHeight="1" s="20">
      <c r="A248" s="21">
        <f t="array" ref="A248:A248">INDIRECT(_xlfn.CONCAT("$I", $F248))</f>
        <v/>
      </c>
      <c r="B248" s="21">
        <f t="array" ref="B248:B248">INDIRECT(_xlfn.CONCAT("$J", $F248))</f>
        <v/>
      </c>
      <c r="C248" s="21">
        <f t="array" ref="C248:C248">INDIRECT(_xlfn.CONCAT("$K", $F248))</f>
        <v/>
      </c>
      <c r="D248" s="21" t="n"/>
      <c r="E248" s="21">
        <f t="array" ref="E248:E248">INDIRECT(_xlfn.CONCAT("$L", $F248))</f>
        <v/>
      </c>
      <c r="F248" s="21">
        <f t="array" ref="F248:F248">IF(NOT(OR(ISERROR(INDIRECT(_xlfn.CONCAT("$I", $F247 + 1))), ISBLANK(INDIRECT(_xlfn.CONCAT("$I", $F247 + 1))))), $F247 + 1, IF(NOT(ISBLANK(INDIRECT(_xlfn.CONCAT("$I", $F247 + 2)))), $F247 + 2, ""))</f>
        <v/>
      </c>
      <c r="I248" s="19" t="inlineStr">
        <is>
          <t>Doctor Who WHO</t>
        </is>
      </c>
      <c r="J248" s="19" t="n">
        <v>1178</v>
      </c>
      <c r="K248" s="19" t="n">
        <v>45212</v>
      </c>
      <c r="L248" s="19" t="inlineStr">
        <is>
          <t>en es fr de it pt ja ko ru 汉语 漢語</t>
        </is>
      </c>
    </row>
    <row r="249" ht="59.25" customHeight="1" s="20">
      <c r="A249" s="21">
        <f t="array" ref="A249:A249">INDIRECT(_xlfn.CONCAT("$I", $F249))</f>
        <v/>
      </c>
      <c r="B249" s="21">
        <f t="array" ref="B249:B249">INDIRECT(_xlfn.CONCAT("$J", $F249))</f>
        <v/>
      </c>
      <c r="C249" s="21">
        <f t="array" ref="C249:C249">INDIRECT(_xlfn.CONCAT("$K", $F249))</f>
        <v/>
      </c>
      <c r="D249" s="21" t="n"/>
      <c r="E249" s="21">
        <f t="array" ref="E249:E249">INDIRECT(_xlfn.CONCAT("$L", $F249))</f>
        <v/>
      </c>
      <c r="F249" s="21">
        <f t="array" ref="F249:F249">IF(NOT(OR(ISERROR(INDIRECT(_xlfn.CONCAT("$I", $F248 + 1))), ISBLANK(INDIRECT(_xlfn.CONCAT("$I", $F248 + 1))))), $F248 + 1, IF(NOT(ISBLANK(INDIRECT(_xlfn.CONCAT("$I", $F248 + 2)))), $F248 + 2, ""))</f>
        <v/>
      </c>
    </row>
    <row r="250" ht="59.25" customHeight="1" s="20">
      <c r="A250" s="21">
        <f t="array" ref="A250:A250">INDIRECT(_xlfn.CONCAT("$I", $F250))</f>
        <v/>
      </c>
      <c r="B250" s="21">
        <f t="array" ref="B250:B250">INDIRECT(_xlfn.CONCAT("$J", $F250))</f>
        <v/>
      </c>
      <c r="C250" s="21">
        <f t="array" ref="C250:C250">INDIRECT(_xlfn.CONCAT("$K", $F250))</f>
        <v/>
      </c>
      <c r="D250" s="21" t="n"/>
      <c r="E250" s="21">
        <f t="array" ref="E250:E250">INDIRECT(_xlfn.CONCAT("$L", $F250))</f>
        <v/>
      </c>
      <c r="F250" s="21">
        <f t="array" ref="F250:F250">IF(NOT(OR(ISERROR(INDIRECT(_xlfn.CONCAT("$I", $F249 + 1))), ISBLANK(INDIRECT(_xlfn.CONCAT("$I", $F249 + 1))))), $F249 + 1, IF(NOT(ISBLANK(INDIRECT(_xlfn.CONCAT("$I", $F249 + 2)))), $F249 + 2, ""))</f>
        <v/>
      </c>
      <c r="I250" s="19" t="inlineStr">
        <is>
          <t>Doctor Who Tokens TWHO</t>
        </is>
      </c>
      <c r="J250" s="19" t="n">
        <v>64</v>
      </c>
      <c r="K250" s="19" t="n">
        <v>45212</v>
      </c>
      <c r="L250" s="19" t="inlineStr">
        <is>
          <t>en es fr de it pt ja ko ru 汉语 漢語</t>
        </is>
      </c>
    </row>
    <row r="251" ht="59.25" customHeight="1" s="20">
      <c r="A251" s="21">
        <f t="array" ref="A251:A251">INDIRECT(_xlfn.CONCAT("$I", $F251))</f>
        <v/>
      </c>
      <c r="B251" s="21">
        <f t="array" ref="B251:B251">INDIRECT(_xlfn.CONCAT("$J", $F251))</f>
        <v/>
      </c>
      <c r="C251" s="21">
        <f t="array" ref="C251:C251">INDIRECT(_xlfn.CONCAT("$K", $F251))</f>
        <v/>
      </c>
      <c r="D251" s="21" t="n"/>
      <c r="E251" s="21">
        <f t="array" ref="E251:E251">INDIRECT(_xlfn.CONCAT("$L", $F251))</f>
        <v/>
      </c>
      <c r="F251" s="21">
        <f t="array" ref="F251:F251">IF(NOT(OR(ISERROR(INDIRECT(_xlfn.CONCAT("$I", $F250 + 1))), ISBLANK(INDIRECT(_xlfn.CONCAT("$I", $F250 + 1))))), $F250 + 1, IF(NOT(ISBLANK(INDIRECT(_xlfn.CONCAT("$I", $F250 + 2)))), $F250 + 2, ""))</f>
        <v/>
      </c>
    </row>
    <row r="252" ht="81" customHeight="1" s="20">
      <c r="A252" s="21">
        <f t="array" ref="A252:A252">INDIRECT(_xlfn.CONCAT("$I", $F252))</f>
        <v/>
      </c>
      <c r="B252" s="21">
        <f t="array" ref="B252:B252">INDIRECT(_xlfn.CONCAT("$J", $F252))</f>
        <v/>
      </c>
      <c r="C252" s="21">
        <f t="array" ref="C252:C252">INDIRECT(_xlfn.CONCAT("$K", $F252))</f>
        <v/>
      </c>
      <c r="D252" s="21" t="n"/>
      <c r="E252" s="21">
        <f t="array" ref="E252:E252">INDIRECT(_xlfn.CONCAT("$L", $F252))</f>
        <v/>
      </c>
      <c r="F252" s="21">
        <f t="array" ref="F252:F252">IF(NOT(OR(ISERROR(INDIRECT(_xlfn.CONCAT("$I", $F251 + 1))), ISBLANK(INDIRECT(_xlfn.CONCAT("$I", $F251 + 1))))), $F251 + 1, IF(NOT(ISBLANK(INDIRECT(_xlfn.CONCAT("$I", $F251 + 2)))), $F251 + 2, ""))</f>
        <v/>
      </c>
      <c r="I252" s="19" t="inlineStr">
        <is>
          <t>Magic × Duel Masters Promos PMDA</t>
        </is>
      </c>
      <c r="J252" s="19" t="n">
        <v>4</v>
      </c>
      <c r="K252" s="19" t="n">
        <v>45177</v>
      </c>
      <c r="L252" s="19" t="inlineStr">
        <is>
          <t>en es fr de it pt ja ko ru 汉语 漢語</t>
        </is>
      </c>
    </row>
    <row r="253" ht="81" customHeight="1" s="20">
      <c r="A253" s="21">
        <f t="array" ref="A253:A253">INDIRECT(_xlfn.CONCAT("$I", $F253))</f>
        <v/>
      </c>
      <c r="B253" s="21">
        <f t="array" ref="B253:B253">INDIRECT(_xlfn.CONCAT("$J", $F253))</f>
        <v/>
      </c>
      <c r="C253" s="21">
        <f t="array" ref="C253:C253">INDIRECT(_xlfn.CONCAT("$K", $F253))</f>
        <v/>
      </c>
      <c r="D253" s="21" t="n"/>
      <c r="E253" s="21">
        <f t="array" ref="E253:E253">INDIRECT(_xlfn.CONCAT("$L", $F253))</f>
        <v/>
      </c>
      <c r="F253" s="21">
        <f t="array" ref="F253:F253">IF(NOT(OR(ISERROR(INDIRECT(_xlfn.CONCAT("$I", $F252 + 1))), ISBLANK(INDIRECT(_xlfn.CONCAT("$I", $F252 + 1))))), $F252 + 1, IF(NOT(ISBLANK(INDIRECT(_xlfn.CONCAT("$I", $F252 + 2)))), $F252 + 2, ""))</f>
        <v/>
      </c>
    </row>
    <row r="254" ht="68.25" customHeight="1" s="20">
      <c r="A254" s="21">
        <f t="array" ref="A254:A254">INDIRECT(_xlfn.CONCAT("$I", $F254))</f>
        <v/>
      </c>
      <c r="B254" s="21">
        <f t="array" ref="B254:B254">INDIRECT(_xlfn.CONCAT("$J", $F254))</f>
        <v/>
      </c>
      <c r="C254" s="21">
        <f t="array" ref="C254:C254">INDIRECT(_xlfn.CONCAT("$K", $F254))</f>
        <v/>
      </c>
      <c r="D254" s="21" t="n"/>
      <c r="E254" s="21">
        <f t="array" ref="E254:E254">INDIRECT(_xlfn.CONCAT("$L", $F254))</f>
        <v/>
      </c>
      <c r="F254" s="21">
        <f t="array" ref="F254:F254">IF(NOT(OR(ISERROR(INDIRECT(_xlfn.CONCAT("$I", $F253 + 1))), ISBLANK(INDIRECT(_xlfn.CONCAT("$I", $F253 + 1))))), $F253 + 1, IF(NOT(ISBLANK(INDIRECT(_xlfn.CONCAT("$I", $F253 + 2)))), $F253 + 2, ""))</f>
        <v/>
      </c>
      <c r="I254" s="19" t="inlineStr">
        <is>
          <t>Wilds of Eldraine WOE</t>
        </is>
      </c>
      <c r="J254" s="19" t="n">
        <v>381</v>
      </c>
      <c r="K254" s="19" t="n">
        <v>45177</v>
      </c>
      <c r="L254" s="19" t="inlineStr">
        <is>
          <t>en es fr de it pt ja ko ru 汉语 漢語</t>
        </is>
      </c>
    </row>
    <row r="255" ht="59.25" customHeight="1" s="20">
      <c r="A255" s="21">
        <f t="array" ref="A255:A255">INDIRECT(_xlfn.CONCAT("$I", $F255))</f>
        <v/>
      </c>
      <c r="B255" s="21">
        <f t="array" ref="B255:B255">INDIRECT(_xlfn.CONCAT("$J", $F255))</f>
        <v/>
      </c>
      <c r="C255" s="21">
        <f t="array" ref="C255:C255">INDIRECT(_xlfn.CONCAT("$K", $F255))</f>
        <v/>
      </c>
      <c r="D255" s="21" t="n"/>
      <c r="E255" s="21">
        <f t="array" ref="E255:E255">INDIRECT(_xlfn.CONCAT("$L", $F255))</f>
        <v/>
      </c>
      <c r="F255" s="21">
        <f t="array" ref="F255:F255">IF(NOT(OR(ISERROR(INDIRECT(_xlfn.CONCAT("$I", $F254 + 1))), ISBLANK(INDIRECT(_xlfn.CONCAT("$I", $F254 + 1))))), $F254 + 1, IF(NOT(ISBLANK(INDIRECT(_xlfn.CONCAT("$I", $F254 + 2)))), $F254 + 2, ""))</f>
        <v/>
      </c>
    </row>
    <row r="256" ht="59.25" customHeight="1" s="20">
      <c r="A256" s="21">
        <f t="array" ref="A256:A256">INDIRECT(_xlfn.CONCAT("$I", $F256))</f>
        <v/>
      </c>
      <c r="B256" s="21">
        <f t="array" ref="B256:B256">INDIRECT(_xlfn.CONCAT("$J", $F256))</f>
        <v/>
      </c>
      <c r="C256" s="21">
        <f t="array" ref="C256:C256">INDIRECT(_xlfn.CONCAT("$K", $F256))</f>
        <v/>
      </c>
      <c r="D256" s="21" t="n"/>
      <c r="E256" s="21">
        <f t="array" ref="E256:E256">INDIRECT(_xlfn.CONCAT("$L", $F256))</f>
        <v/>
      </c>
      <c r="F256" s="21">
        <f t="array" ref="F256:F256">IF(NOT(OR(ISERROR(INDIRECT(_xlfn.CONCAT("$I", $F255 + 1))), ISBLANK(INDIRECT(_xlfn.CONCAT("$I", $F255 + 1))))), $F255 + 1, IF(NOT(ISBLANK(INDIRECT(_xlfn.CONCAT("$I", $F255 + 2)))), $F255 + 2, ""))</f>
        <v/>
      </c>
      <c r="I256" s="19" t="inlineStr">
        <is>
          <t>Wilds of Eldraine: Enchanting Tales WOT</t>
        </is>
      </c>
      <c r="J256" s="19" t="n">
        <v>103</v>
      </c>
      <c r="K256" s="19" t="n">
        <v>45177</v>
      </c>
      <c r="L256" s="19" t="inlineStr">
        <is>
          <t>en es fr de it pt ja ko ru 汉语 漢語</t>
        </is>
      </c>
    </row>
    <row r="257" ht="68.25" customHeight="1" s="20">
      <c r="A257" s="21">
        <f t="array" ref="A257:A257">INDIRECT(_xlfn.CONCAT("$I", $F257))</f>
        <v/>
      </c>
      <c r="B257" s="21">
        <f t="array" ref="B257:B257">INDIRECT(_xlfn.CONCAT("$J", $F257))</f>
        <v/>
      </c>
      <c r="C257" s="21">
        <f t="array" ref="C257:C257">INDIRECT(_xlfn.CONCAT("$K", $F257))</f>
        <v/>
      </c>
      <c r="D257" s="21" t="n"/>
      <c r="E257" s="21">
        <f t="array" ref="E257:E257">INDIRECT(_xlfn.CONCAT("$L", $F257))</f>
        <v/>
      </c>
      <c r="F257" s="21">
        <f t="array" ref="F257:F257">IF(NOT(OR(ISERROR(INDIRECT(_xlfn.CONCAT("$I", $F256 + 1))), ISBLANK(INDIRECT(_xlfn.CONCAT("$I", $F256 + 1))))), $F256 + 1, IF(NOT(ISBLANK(INDIRECT(_xlfn.CONCAT("$I", $F256 + 2)))), $F256 + 2, ""))</f>
        <v/>
      </c>
    </row>
    <row r="258" ht="59.25" customHeight="1" s="20">
      <c r="A258" s="21">
        <f t="array" ref="A258:A258">INDIRECT(_xlfn.CONCAT("$I", $F258))</f>
        <v/>
      </c>
      <c r="B258" s="21">
        <f t="array" ref="B258:B258">INDIRECT(_xlfn.CONCAT("$J", $F258))</f>
        <v/>
      </c>
      <c r="C258" s="21">
        <f t="array" ref="C258:C258">INDIRECT(_xlfn.CONCAT("$K", $F258))</f>
        <v/>
      </c>
      <c r="D258" s="21" t="n"/>
      <c r="E258" s="21">
        <f t="array" ref="E258:E258">INDIRECT(_xlfn.CONCAT("$L", $F258))</f>
        <v/>
      </c>
      <c r="F258" s="21">
        <f t="array" ref="F258:F258">IF(NOT(OR(ISERROR(INDIRECT(_xlfn.CONCAT("$I", $F257 + 1))), ISBLANK(INDIRECT(_xlfn.CONCAT("$I", $F257 + 1))))), $F257 + 1, IF(NOT(ISBLANK(INDIRECT(_xlfn.CONCAT("$I", $F257 + 2)))), $F257 + 2, ""))</f>
        <v/>
      </c>
      <c r="I258" s="19" t="inlineStr">
        <is>
          <t>Wilds of Eldraine Promos PWOE</t>
        </is>
      </c>
      <c r="J258" s="19" t="n">
        <v>160</v>
      </c>
      <c r="K258" s="19" t="n">
        <v>45177</v>
      </c>
      <c r="L258" s="19" t="inlineStr">
        <is>
          <t>en es fr de it pt ja ko ru 汉语 漢語</t>
        </is>
      </c>
    </row>
    <row r="259" ht="59.25" customHeight="1" s="20">
      <c r="A259" s="21">
        <f t="array" ref="A259:A259">INDIRECT(_xlfn.CONCAT("$I", $F259))</f>
        <v/>
      </c>
      <c r="B259" s="21">
        <f t="array" ref="B259:B259">INDIRECT(_xlfn.CONCAT("$J", $F259))</f>
        <v/>
      </c>
      <c r="C259" s="21">
        <f t="array" ref="C259:C259">INDIRECT(_xlfn.CONCAT("$K", $F259))</f>
        <v/>
      </c>
      <c r="D259" s="21" t="n"/>
      <c r="E259" s="21">
        <f t="array" ref="E259:E259">INDIRECT(_xlfn.CONCAT("$L", $F259))</f>
        <v/>
      </c>
      <c r="F259" s="21">
        <f t="array" ref="F259:F259">IF(NOT(OR(ISERROR(INDIRECT(_xlfn.CONCAT("$I", $F258 + 1))), ISBLANK(INDIRECT(_xlfn.CONCAT("$I", $F258 + 1))))), $F258 + 1, IF(NOT(ISBLANK(INDIRECT(_xlfn.CONCAT("$I", $F258 + 2)))), $F258 + 2, ""))</f>
        <v/>
      </c>
    </row>
    <row r="260" ht="59.25" customHeight="1" s="20">
      <c r="A260" s="21">
        <f t="array" ref="A260:A260">INDIRECT(_xlfn.CONCAT("$I", $F260))</f>
        <v/>
      </c>
      <c r="B260" s="21">
        <f t="array" ref="B260:B260">INDIRECT(_xlfn.CONCAT("$J", $F260))</f>
        <v/>
      </c>
      <c r="C260" s="21">
        <f t="array" ref="C260:C260">INDIRECT(_xlfn.CONCAT("$K", $F260))</f>
        <v/>
      </c>
      <c r="D260" s="21" t="n"/>
      <c r="E260" s="21">
        <f t="array" ref="E260:E260">INDIRECT(_xlfn.CONCAT("$L", $F260))</f>
        <v/>
      </c>
      <c r="F260" s="21">
        <f t="array" ref="F260:F260">IF(NOT(OR(ISERROR(INDIRECT(_xlfn.CONCAT("$I", $F259 + 1))), ISBLANK(INDIRECT(_xlfn.CONCAT("$I", $F259 + 1))))), $F259 + 1, IF(NOT(ISBLANK(INDIRECT(_xlfn.CONCAT("$I", $F259 + 2)))), $F259 + 2, ""))</f>
        <v/>
      </c>
      <c r="I260" s="19" t="inlineStr">
        <is>
          <t>Wilds of Eldraine Tokens TWOE</t>
        </is>
      </c>
      <c r="J260" s="19" t="n">
        <v>18</v>
      </c>
      <c r="K260" s="19" t="n">
        <v>45177</v>
      </c>
      <c r="L260" s="19" t="inlineStr">
        <is>
          <t>en es fr de it pt ja ko ru 汉语 漢語</t>
        </is>
      </c>
    </row>
    <row r="261" ht="59.25" customHeight="1" s="20">
      <c r="A261" s="21">
        <f t="array" ref="A261:A261">INDIRECT(_xlfn.CONCAT("$I", $F261))</f>
        <v/>
      </c>
      <c r="B261" s="21">
        <f t="array" ref="B261:B261">INDIRECT(_xlfn.CONCAT("$J", $F261))</f>
        <v/>
      </c>
      <c r="C261" s="21">
        <f t="array" ref="C261:C261">INDIRECT(_xlfn.CONCAT("$K", $F261))</f>
        <v/>
      </c>
      <c r="D261" s="21" t="n"/>
      <c r="E261" s="21">
        <f t="array" ref="E261:E261">INDIRECT(_xlfn.CONCAT("$L", $F261))</f>
        <v/>
      </c>
      <c r="F261" s="21">
        <f t="array" ref="F261:F261">IF(NOT(OR(ISERROR(INDIRECT(_xlfn.CONCAT("$I", $F260 + 1))), ISBLANK(INDIRECT(_xlfn.CONCAT("$I", $F260 + 1))))), $F260 + 1, IF(NOT(ISBLANK(INDIRECT(_xlfn.CONCAT("$I", $F260 + 2)))), $F260 + 2, ""))</f>
        <v/>
      </c>
    </row>
    <row r="262" ht="59.25" customHeight="1" s="20">
      <c r="A262" s="21">
        <f t="array" ref="A262:A262">INDIRECT(_xlfn.CONCAT("$I", $F262))</f>
        <v/>
      </c>
      <c r="B262" s="21">
        <f t="array" ref="B262:B262">INDIRECT(_xlfn.CONCAT("$J", $F262))</f>
        <v/>
      </c>
      <c r="C262" s="21">
        <f t="array" ref="C262:C262">INDIRECT(_xlfn.CONCAT("$K", $F262))</f>
        <v/>
      </c>
      <c r="D262" s="21" t="n"/>
      <c r="E262" s="21">
        <f t="array" ref="E262:E262">INDIRECT(_xlfn.CONCAT("$L", $F262))</f>
        <v/>
      </c>
      <c r="F262" s="21">
        <f t="array" ref="F262:F262">IF(NOT(OR(ISERROR(INDIRECT(_xlfn.CONCAT("$I", $F261 + 1))), ISBLANK(INDIRECT(_xlfn.CONCAT("$I", $F261 + 1))))), $F261 + 1, IF(NOT(ISBLANK(INDIRECT(_xlfn.CONCAT("$I", $F261 + 2)))), $F261 + 2, ""))</f>
        <v/>
      </c>
      <c r="I262" s="19" t="inlineStr">
        <is>
          <t>Alchemy: Wilds of Eldraine YWOE</t>
        </is>
      </c>
      <c r="J262" s="19" t="n">
        <v>30</v>
      </c>
      <c r="K262" s="19" t="n">
        <v>45209</v>
      </c>
      <c r="L262" s="19" t="inlineStr">
        <is>
          <t>en es fr de it pt ja ko ru 汉语 漢語</t>
        </is>
      </c>
    </row>
    <row r="263" ht="59.25" customHeight="1" s="20">
      <c r="A263" s="21">
        <f t="array" ref="A263:A263">INDIRECT(_xlfn.CONCAT("$I", $F263))</f>
        <v/>
      </c>
      <c r="B263" s="21">
        <f t="array" ref="B263:B263">INDIRECT(_xlfn.CONCAT("$J", $F263))</f>
        <v/>
      </c>
      <c r="C263" s="21">
        <f t="array" ref="C263:C263">INDIRECT(_xlfn.CONCAT("$K", $F263))</f>
        <v/>
      </c>
      <c r="D263" s="21" t="n"/>
      <c r="E263" s="21">
        <f t="array" ref="E263:E263">INDIRECT(_xlfn.CONCAT("$L", $F263))</f>
        <v/>
      </c>
      <c r="F263" s="21">
        <f t="array" ref="F263:F263">IF(NOT(OR(ISERROR(INDIRECT(_xlfn.CONCAT("$I", $F262 + 1))), ISBLANK(INDIRECT(_xlfn.CONCAT("$I", $F262 + 1))))), $F262 + 1, IF(NOT(ISBLANK(INDIRECT(_xlfn.CONCAT("$I", $F262 + 2)))), $F262 + 2, ""))</f>
        <v/>
      </c>
    </row>
    <row r="264" ht="59.25" customHeight="1" s="20">
      <c r="A264" s="21">
        <f t="array" ref="A264:A264">INDIRECT(_xlfn.CONCAT("$I", $F264))</f>
        <v/>
      </c>
      <c r="B264" s="21">
        <f t="array" ref="B264:B264">INDIRECT(_xlfn.CONCAT("$J", $F264))</f>
        <v/>
      </c>
      <c r="C264" s="21">
        <f t="array" ref="C264:C264">INDIRECT(_xlfn.CONCAT("$K", $F264))</f>
        <v/>
      </c>
      <c r="D264" s="21" t="n"/>
      <c r="E264" s="21">
        <f t="array" ref="E264:E264">INDIRECT(_xlfn.CONCAT("$L", $F264))</f>
        <v/>
      </c>
      <c r="F264" s="21">
        <f t="array" ref="F264:F264">IF(NOT(OR(ISERROR(INDIRECT(_xlfn.CONCAT("$I", $F263 + 1))), ISBLANK(INDIRECT(_xlfn.CONCAT("$I", $F263 + 1))))), $F263 + 1, IF(NOT(ISBLANK(INDIRECT(_xlfn.CONCAT("$I", $F263 + 2)))), $F263 + 2, ""))</f>
        <v/>
      </c>
      <c r="I264" s="19" t="inlineStr">
        <is>
          <t>Wilds of Eldraine Commander WOC</t>
        </is>
      </c>
      <c r="J264" s="19" t="n">
        <v>173</v>
      </c>
      <c r="K264" s="19" t="n">
        <v>45177</v>
      </c>
      <c r="L264" s="19" t="inlineStr">
        <is>
          <t>en es fr de it pt ja ko ru 汉语 漢語</t>
        </is>
      </c>
    </row>
    <row r="265" ht="68.25" customHeight="1" s="20">
      <c r="A265" s="21">
        <f t="array" ref="A265:A265">INDIRECT(_xlfn.CONCAT("$I", $F265))</f>
        <v/>
      </c>
      <c r="B265" s="21">
        <f t="array" ref="B265:B265">INDIRECT(_xlfn.CONCAT("$J", $F265))</f>
        <v/>
      </c>
      <c r="C265" s="21">
        <f t="array" ref="C265:C265">INDIRECT(_xlfn.CONCAT("$K", $F265))</f>
        <v/>
      </c>
      <c r="D265" s="21" t="n"/>
      <c r="E265" s="21">
        <f t="array" ref="E265:E265">INDIRECT(_xlfn.CONCAT("$L", $F265))</f>
        <v/>
      </c>
      <c r="F265" s="21">
        <f t="array" ref="F265:F265">IF(NOT(OR(ISERROR(INDIRECT(_xlfn.CONCAT("$I", $F264 + 1))), ISBLANK(INDIRECT(_xlfn.CONCAT("$I", $F264 + 1))))), $F264 + 1, IF(NOT(ISBLANK(INDIRECT(_xlfn.CONCAT("$I", $F264 + 2)))), $F264 + 2, ""))</f>
        <v/>
      </c>
    </row>
    <row r="266" ht="59.25" customHeight="1" s="20">
      <c r="A266" s="21">
        <f t="array" ref="A266:A266">INDIRECT(_xlfn.CONCAT("$I", $F266))</f>
        <v/>
      </c>
      <c r="B266" s="21">
        <f t="array" ref="B266:B266">INDIRECT(_xlfn.CONCAT("$J", $F266))</f>
        <v/>
      </c>
      <c r="C266" s="21">
        <f t="array" ref="C266:C266">INDIRECT(_xlfn.CONCAT("$K", $F266))</f>
        <v/>
      </c>
      <c r="D266" s="21" t="n"/>
      <c r="E266" s="21">
        <f t="array" ref="E266:E266">INDIRECT(_xlfn.CONCAT("$L", $F266))</f>
        <v/>
      </c>
      <c r="F266" s="21">
        <f t="array" ref="F266:F266">IF(NOT(OR(ISERROR(INDIRECT(_xlfn.CONCAT("$I", $F265 + 1))), ISBLANK(INDIRECT(_xlfn.CONCAT("$I", $F265 + 1))))), $F265 + 1, IF(NOT(ISBLANK(INDIRECT(_xlfn.CONCAT("$I", $F265 + 2)))), $F265 + 2, ""))</f>
        <v/>
      </c>
      <c r="I266" s="19" t="inlineStr">
        <is>
          <t>Wilds of Eldraine Commander Tokens TWOC</t>
        </is>
      </c>
      <c r="J266" s="19" t="n">
        <v>10</v>
      </c>
      <c r="K266" s="19" t="n">
        <v>45177</v>
      </c>
      <c r="L266" s="19" t="inlineStr">
        <is>
          <t>en es fr de it pt ja ko ru 汉语 漢語</t>
        </is>
      </c>
    </row>
    <row r="267" ht="59.25" customHeight="1" s="20">
      <c r="A267" s="21">
        <f t="array" ref="A267:A267">INDIRECT(_xlfn.CONCAT("$I", $F267))</f>
        <v/>
      </c>
      <c r="B267" s="21">
        <f t="array" ref="B267:B267">INDIRECT(_xlfn.CONCAT("$J", $F267))</f>
        <v/>
      </c>
      <c r="C267" s="21">
        <f t="array" ref="C267:C267">INDIRECT(_xlfn.CONCAT("$K", $F267))</f>
        <v/>
      </c>
      <c r="D267" s="21" t="n"/>
      <c r="E267" s="21">
        <f t="array" ref="E267:E267">INDIRECT(_xlfn.CONCAT("$L", $F267))</f>
        <v/>
      </c>
      <c r="F267" s="21">
        <f t="array" ref="F267:F267">IF(NOT(OR(ISERROR(INDIRECT(_xlfn.CONCAT("$I", $F266 + 1))), ISBLANK(INDIRECT(_xlfn.CONCAT("$I", $F266 + 1))))), $F266 + 1, IF(NOT(ISBLANK(INDIRECT(_xlfn.CONCAT("$I", $F266 + 2)))), $F266 + 2, ""))</f>
        <v/>
      </c>
    </row>
    <row r="268" ht="68.25" customHeight="1" s="20">
      <c r="A268" s="21">
        <f t="array" ref="A268:A268">INDIRECT(_xlfn.CONCAT("$I", $F268))</f>
        <v/>
      </c>
      <c r="B268" s="21">
        <f t="array" ref="B268:B268">INDIRECT(_xlfn.CONCAT("$J", $F268))</f>
        <v/>
      </c>
      <c r="C268" s="21">
        <f t="array" ref="C268:C268">INDIRECT(_xlfn.CONCAT("$K", $F268))</f>
        <v/>
      </c>
      <c r="D268" s="21" t="n"/>
      <c r="E268" s="21">
        <f t="array" ref="E268:E268">INDIRECT(_xlfn.CONCAT("$L", $F268))</f>
        <v/>
      </c>
      <c r="F268" s="21">
        <f t="array" ref="F268:F268">IF(NOT(OR(ISERROR(INDIRECT(_xlfn.CONCAT("$I", $F267 + 1))), ISBLANK(INDIRECT(_xlfn.CONCAT("$I", $F267 + 1))))), $F267 + 1, IF(NOT(ISBLANK(INDIRECT(_xlfn.CONCAT("$I", $F267 + 2)))), $F267 + 2, ""))</f>
        <v/>
      </c>
      <c r="I268" s="19" t="inlineStr">
        <is>
          <t>WOE Japanese Promo Tokens WWOE</t>
        </is>
      </c>
      <c r="J268" s="19" t="n">
        <v>6</v>
      </c>
      <c r="K268" s="19" t="n">
        <v>45177</v>
      </c>
      <c r="L268" s="19" t="inlineStr">
        <is>
          <t>en es fr de it pt ja ko ru 汉语 漢語</t>
        </is>
      </c>
    </row>
    <row r="269" ht="68.25" customHeight="1" s="20">
      <c r="A269" s="21">
        <f t="array" ref="A269:A269">INDIRECT(_xlfn.CONCAT("$I", $F269))</f>
        <v/>
      </c>
      <c r="B269" s="21">
        <f t="array" ref="B269:B269">INDIRECT(_xlfn.CONCAT("$J", $F269))</f>
        <v/>
      </c>
      <c r="C269" s="21">
        <f t="array" ref="C269:C269">INDIRECT(_xlfn.CONCAT("$K", $F269))</f>
        <v/>
      </c>
      <c r="D269" s="21" t="n"/>
      <c r="E269" s="21">
        <f t="array" ref="E269:E269">INDIRECT(_xlfn.CONCAT("$L", $F269))</f>
        <v/>
      </c>
      <c r="F269" s="21">
        <f t="array" ref="F269:F269">IF(NOT(OR(ISERROR(INDIRECT(_xlfn.CONCAT("$I", $F268 + 1))), ISBLANK(INDIRECT(_xlfn.CONCAT("$I", $F268 + 1))))), $F268 + 1, IF(NOT(ISBLANK(INDIRECT(_xlfn.CONCAT("$I", $F268 + 2)))), $F268 + 2, ""))</f>
        <v/>
      </c>
    </row>
    <row r="270" ht="68.25" customHeight="1" s="20">
      <c r="A270" s="21">
        <f t="array" ref="A270:A270">INDIRECT(_xlfn.CONCAT("$I", $F270))</f>
        <v/>
      </c>
      <c r="B270" s="21">
        <f t="array" ref="B270:B270">INDIRECT(_xlfn.CONCAT("$J", $F270))</f>
        <v/>
      </c>
      <c r="C270" s="21">
        <f t="array" ref="C270:C270">INDIRECT(_xlfn.CONCAT("$K", $F270))</f>
        <v/>
      </c>
      <c r="D270" s="21" t="n"/>
      <c r="E270" s="21">
        <f t="array" ref="E270:E270">INDIRECT(_xlfn.CONCAT("$L", $F270))</f>
        <v/>
      </c>
      <c r="F270" s="21">
        <f t="array" ref="F270:F270">IF(NOT(OR(ISERROR(INDIRECT(_xlfn.CONCAT("$I", $F269 + 1))), ISBLANK(INDIRECT(_xlfn.CONCAT("$I", $F269 + 1))))), $F269 + 1, IF(NOT(ISBLANK(INDIRECT(_xlfn.CONCAT("$I", $F269 + 2)))), $F269 + 2, ""))</f>
        <v/>
      </c>
      <c r="I270" s="19" t="inlineStr">
        <is>
          <t>Wilds of Eldraine Art Series AWOE</t>
        </is>
      </c>
      <c r="J270" s="19" t="n">
        <v>81</v>
      </c>
      <c r="K270" s="19" t="n">
        <v>45177</v>
      </c>
      <c r="L270" s="19" t="inlineStr">
        <is>
          <t>en es fr de it pt ja ko ru 汉语 漢語</t>
        </is>
      </c>
    </row>
    <row r="271" ht="94.5" customHeight="1" s="20">
      <c r="A271" s="21">
        <f t="array" ref="A271:A271">INDIRECT(_xlfn.CONCAT("$I", $F271))</f>
        <v/>
      </c>
      <c r="B271" s="21">
        <f t="array" ref="B271:B271">INDIRECT(_xlfn.CONCAT("$J", $F271))</f>
        <v/>
      </c>
      <c r="C271" s="21">
        <f t="array" ref="C271:C271">INDIRECT(_xlfn.CONCAT("$K", $F271))</f>
        <v/>
      </c>
      <c r="D271" s="21" t="n"/>
      <c r="E271" s="21">
        <f t="array" ref="E271:E271">INDIRECT(_xlfn.CONCAT("$L", $F271))</f>
        <v/>
      </c>
      <c r="F271" s="21">
        <f t="array" ref="F271:F271">IF(NOT(OR(ISERROR(INDIRECT(_xlfn.CONCAT("$I", $F270 + 1))), ISBLANK(INDIRECT(_xlfn.CONCAT("$I", $F270 + 1))))), $F270 + 1, IF(NOT(ISBLANK(INDIRECT(_xlfn.CONCAT("$I", $F270 + 2)))), $F270 + 2, ""))</f>
        <v/>
      </c>
    </row>
    <row r="272" ht="81" customHeight="1" s="20">
      <c r="A272" s="21">
        <f t="array" ref="A272:A272">INDIRECT(_xlfn.CONCAT("$I", $F272))</f>
        <v/>
      </c>
      <c r="B272" s="21">
        <f t="array" ref="B272:B272">INDIRECT(_xlfn.CONCAT("$J", $F272))</f>
        <v/>
      </c>
      <c r="C272" s="21">
        <f t="array" ref="C272:C272">INDIRECT(_xlfn.CONCAT("$K", $F272))</f>
        <v/>
      </c>
      <c r="D272" s="21" t="n"/>
      <c r="E272" s="21">
        <f t="array" ref="E272:E272">INDIRECT(_xlfn.CONCAT("$L", $F272))</f>
        <v/>
      </c>
      <c r="F272" s="21">
        <f t="array" ref="F272:F272">IF(NOT(OR(ISERROR(INDIRECT(_xlfn.CONCAT("$I", $F271 + 1))), ISBLANK(INDIRECT(_xlfn.CONCAT("$I", $F271 + 1))))), $F271 + 1, IF(NOT(ISBLANK(INDIRECT(_xlfn.CONCAT("$I", $F271 + 2)))), $F271 + 2, ""))</f>
        <v/>
      </c>
      <c r="I272" s="19" t="inlineStr">
        <is>
          <t>Commander Masters CMM</t>
        </is>
      </c>
      <c r="J272" s="19" t="n">
        <v>1067</v>
      </c>
      <c r="K272" s="19" t="n">
        <v>45142</v>
      </c>
      <c r="L272" s="19" t="inlineStr">
        <is>
          <t>en es fr de it pt ja ko ru 汉语 漢語</t>
        </is>
      </c>
    </row>
    <row r="273" ht="68.25" customHeight="1" s="20">
      <c r="A273" s="21">
        <f t="array" ref="A273:A273">INDIRECT(_xlfn.CONCAT("$I", $F273))</f>
        <v/>
      </c>
      <c r="B273" s="21">
        <f t="array" ref="B273:B273">INDIRECT(_xlfn.CONCAT("$J", $F273))</f>
        <v/>
      </c>
      <c r="C273" s="21">
        <f t="array" ref="C273:C273">INDIRECT(_xlfn.CONCAT("$K", $F273))</f>
        <v/>
      </c>
      <c r="D273" s="21" t="n"/>
      <c r="E273" s="21">
        <f t="array" ref="E273:E273">INDIRECT(_xlfn.CONCAT("$L", $F273))</f>
        <v/>
      </c>
      <c r="F273" s="21">
        <f t="array" ref="F273:F273">IF(NOT(OR(ISERROR(INDIRECT(_xlfn.CONCAT("$I", $F272 + 1))), ISBLANK(INDIRECT(_xlfn.CONCAT("$I", $F272 + 1))))), $F272 + 1, IF(NOT(ISBLANK(INDIRECT(_xlfn.CONCAT("$I", $F272 + 2)))), $F272 + 2, ""))</f>
        <v/>
      </c>
    </row>
    <row r="274" ht="59.25" customHeight="1" s="20">
      <c r="A274" s="21">
        <f t="array" ref="A274:A274">INDIRECT(_xlfn.CONCAT("$I", $F274))</f>
        <v/>
      </c>
      <c r="B274" s="21">
        <f t="array" ref="B274:B274">INDIRECT(_xlfn.CONCAT("$J", $F274))</f>
        <v/>
      </c>
      <c r="C274" s="21">
        <f t="array" ref="C274:C274">INDIRECT(_xlfn.CONCAT("$K", $F274))</f>
        <v/>
      </c>
      <c r="D274" s="21" t="n"/>
      <c r="E274" s="21">
        <f t="array" ref="E274:E274">INDIRECT(_xlfn.CONCAT("$L", $F274))</f>
        <v/>
      </c>
      <c r="F274" s="21">
        <f t="array" ref="F274:F274">IF(NOT(OR(ISERROR(INDIRECT(_xlfn.CONCAT("$I", $F273 + 1))), ISBLANK(INDIRECT(_xlfn.CONCAT("$I", $F273 + 1))))), $F273 + 1, IF(NOT(ISBLANK(INDIRECT(_xlfn.CONCAT("$I", $F273 + 2)))), $F273 + 2, ""))</f>
        <v/>
      </c>
      <c r="I274" s="19" t="inlineStr">
        <is>
          <t>Commander Masters Tokens TCMM</t>
        </is>
      </c>
      <c r="J274" s="19" t="n">
        <v>81</v>
      </c>
      <c r="K274" s="19" t="n">
        <v>45142</v>
      </c>
      <c r="L274" s="19" t="inlineStr">
        <is>
          <t>en es fr de it pt ja ko ru 汉语 漢語</t>
        </is>
      </c>
    </row>
    <row r="275" ht="68.25" customHeight="1" s="20">
      <c r="A275" s="21">
        <f t="array" ref="A275:A275">INDIRECT(_xlfn.CONCAT("$I", $F275))</f>
        <v/>
      </c>
      <c r="B275" s="21">
        <f t="array" ref="B275:B275">INDIRECT(_xlfn.CONCAT("$J", $F275))</f>
        <v/>
      </c>
      <c r="C275" s="21">
        <f t="array" ref="C275:C275">INDIRECT(_xlfn.CONCAT("$K", $F275))</f>
        <v/>
      </c>
      <c r="D275" s="21" t="n"/>
      <c r="E275" s="21">
        <f t="array" ref="E275:E275">INDIRECT(_xlfn.CONCAT("$L", $F275))</f>
        <v/>
      </c>
      <c r="F275" s="21">
        <f t="array" ref="F275:F275">IF(NOT(OR(ISERROR(INDIRECT(_xlfn.CONCAT("$I", $F274 + 1))), ISBLANK(INDIRECT(_xlfn.CONCAT("$I", $F274 + 1))))), $F274 + 1, IF(NOT(ISBLANK(INDIRECT(_xlfn.CONCAT("$I", $F274 + 2)))), $F274 + 2, ""))</f>
        <v/>
      </c>
    </row>
    <row r="276" ht="94.5" customHeight="1" s="20">
      <c r="A276" s="21">
        <f t="array" ref="A276:A276">INDIRECT(_xlfn.CONCAT("$I", $F276))</f>
        <v/>
      </c>
      <c r="B276" s="21">
        <f t="array" ref="B276:B276">INDIRECT(_xlfn.CONCAT("$J", $F276))</f>
        <v/>
      </c>
      <c r="C276" s="21">
        <f t="array" ref="C276:C276">INDIRECT(_xlfn.CONCAT("$K", $F276))</f>
        <v/>
      </c>
      <c r="D276" s="21" t="n"/>
      <c r="E276" s="21">
        <f t="array" ref="E276:E276">INDIRECT(_xlfn.CONCAT("$L", $F276))</f>
        <v/>
      </c>
      <c r="F276" s="21">
        <f t="array" ref="F276:F276">IF(NOT(OR(ISERROR(INDIRECT(_xlfn.CONCAT("$I", $F275 + 1))), ISBLANK(INDIRECT(_xlfn.CONCAT("$I", $F275 + 1))))), $F275 + 1, IF(NOT(ISBLANK(INDIRECT(_xlfn.CONCAT("$I", $F275 + 2)))), $F275 + 2, ""))</f>
        <v/>
      </c>
      <c r="I276" s="19" t="inlineStr">
        <is>
          <t>Commander Masters Art Series ACMM</t>
        </is>
      </c>
      <c r="J276" s="19" t="n">
        <v>81</v>
      </c>
      <c r="K276" s="19" t="n">
        <v>45142</v>
      </c>
      <c r="L276" s="19" t="inlineStr">
        <is>
          <t>en es fr de it pt ja ko ru 汉语 漢語</t>
        </is>
      </c>
    </row>
    <row r="277" ht="68.25" customHeight="1" s="20">
      <c r="A277" s="21">
        <f t="array" ref="A277:A277">INDIRECT(_xlfn.CONCAT("$I", $F277))</f>
        <v/>
      </c>
      <c r="B277" s="21">
        <f t="array" ref="B277:B277">INDIRECT(_xlfn.CONCAT("$J", $F277))</f>
        <v/>
      </c>
      <c r="C277" s="21">
        <f t="array" ref="C277:C277">INDIRECT(_xlfn.CONCAT("$K", $F277))</f>
        <v/>
      </c>
      <c r="D277" s="21" t="n"/>
      <c r="E277" s="21">
        <f t="array" ref="E277:E277">INDIRECT(_xlfn.CONCAT("$L", $F277))</f>
        <v/>
      </c>
      <c r="F277" s="21">
        <f t="array" ref="F277:F277">IF(NOT(OR(ISERROR(INDIRECT(_xlfn.CONCAT("$I", $F276 + 1))), ISBLANK(INDIRECT(_xlfn.CONCAT("$I", $F276 + 1))))), $F276 + 1, IF(NOT(ISBLANK(INDIRECT(_xlfn.CONCAT("$I", $F276 + 2)))), $F276 + 2, ""))</f>
        <v/>
      </c>
    </row>
    <row r="278" ht="59.25" customHeight="1" s="20">
      <c r="A278" s="21">
        <f t="array" ref="A278:A278">INDIRECT(_xlfn.CONCAT("$I", $F278))</f>
        <v/>
      </c>
      <c r="B278" s="21">
        <f t="array" ref="B278:B278">INDIRECT(_xlfn.CONCAT("$J", $F278))</f>
        <v/>
      </c>
      <c r="C278" s="21">
        <f t="array" ref="C278:C278">INDIRECT(_xlfn.CONCAT("$K", $F278))</f>
        <v/>
      </c>
      <c r="D278" s="21" t="n"/>
      <c r="E278" s="21">
        <f t="array" ref="E278:E278">INDIRECT(_xlfn.CONCAT("$L", $F278))</f>
        <v/>
      </c>
      <c r="F278" s="21">
        <f t="array" ref="F278:F278">IF(NOT(OR(ISERROR(INDIRECT(_xlfn.CONCAT("$I", $F277 + 1))), ISBLANK(INDIRECT(_xlfn.CONCAT("$I", $F277 + 1))))), $F277 + 1, IF(NOT(ISBLANK(INDIRECT(_xlfn.CONCAT("$I", $F277 + 2)))), $F277 + 2, ""))</f>
        <v/>
      </c>
      <c r="I278" s="19" t="inlineStr">
        <is>
          <t>2022 Heroes of the Realm PH22</t>
        </is>
      </c>
      <c r="J278" s="19" t="n">
        <v>5</v>
      </c>
      <c r="K278" s="19" t="n">
        <v>45139</v>
      </c>
      <c r="L278" s="19" t="inlineStr">
        <is>
          <t>en es fr de it pt ja ko ru 汉语 漢語</t>
        </is>
      </c>
    </row>
    <row r="279" ht="59.25" customHeight="1" s="20">
      <c r="A279" s="21">
        <f t="array" ref="A279:A279">INDIRECT(_xlfn.CONCAT("$I", $F279))</f>
        <v/>
      </c>
      <c r="B279" s="21">
        <f t="array" ref="B279:B279">INDIRECT(_xlfn.CONCAT("$J", $F279))</f>
        <v/>
      </c>
      <c r="C279" s="21">
        <f t="array" ref="C279:C279">INDIRECT(_xlfn.CONCAT("$K", $F279))</f>
        <v/>
      </c>
      <c r="D279" s="21" t="n"/>
      <c r="E279" s="21">
        <f t="array" ref="E279:E279">INDIRECT(_xlfn.CONCAT("$L", $F279))</f>
        <v/>
      </c>
      <c r="F279" s="21">
        <f t="array" ref="F279:F279">IF(NOT(OR(ISERROR(INDIRECT(_xlfn.CONCAT("$I", $F278 + 1))), ISBLANK(INDIRECT(_xlfn.CONCAT("$I", $F278 + 1))))), $F278 + 1, IF(NOT(ISBLANK(INDIRECT(_xlfn.CONCAT("$I", $F278 + 2)))), $F278 + 2, ""))</f>
        <v/>
      </c>
    </row>
    <row r="280" ht="68.25" customHeight="1" s="20">
      <c r="A280" s="21">
        <f t="array" ref="A280:A280">INDIRECT(_xlfn.CONCAT("$I", $F280))</f>
        <v/>
      </c>
      <c r="B280" s="21">
        <f t="array" ref="B280:B280">INDIRECT(_xlfn.CONCAT("$J", $F280))</f>
        <v/>
      </c>
      <c r="C280" s="21">
        <f t="array" ref="C280:C280">INDIRECT(_xlfn.CONCAT("$K", $F280))</f>
        <v/>
      </c>
      <c r="D280" s="21" t="n"/>
      <c r="E280" s="21">
        <f t="array" ref="E280:E280">INDIRECT(_xlfn.CONCAT("$L", $F280))</f>
        <v/>
      </c>
      <c r="F280" s="21">
        <f t="array" ref="F280:F280">IF(NOT(OR(ISERROR(INDIRECT(_xlfn.CONCAT("$I", $F279 + 1))), ISBLANK(INDIRECT(_xlfn.CONCAT("$I", $F279 + 1))))), $F279 + 1, IF(NOT(ISBLANK(INDIRECT(_xlfn.CONCAT("$I", $F279 + 2)))), $F279 + 2, ""))</f>
        <v/>
      </c>
      <c r="I280" s="19" t="inlineStr">
        <is>
          <t>Explorer Anthology 3 EA3</t>
        </is>
      </c>
      <c r="J280" s="19" t="n">
        <v>25</v>
      </c>
      <c r="K280" s="19" t="n">
        <v>45125</v>
      </c>
      <c r="L280" s="19" t="inlineStr">
        <is>
          <t>en es fr de it pt ja ko ru 汉语 漢語</t>
        </is>
      </c>
    </row>
    <row r="281" ht="68.25" customHeight="1" s="20">
      <c r="A281" s="21">
        <f t="array" ref="A281:A281">INDIRECT(_xlfn.CONCAT("$I", $F281))</f>
        <v/>
      </c>
      <c r="B281" s="21">
        <f t="array" ref="B281:B281">INDIRECT(_xlfn.CONCAT("$J", $F281))</f>
        <v/>
      </c>
      <c r="C281" s="21">
        <f t="array" ref="C281:C281">INDIRECT(_xlfn.CONCAT("$K", $F281))</f>
        <v/>
      </c>
      <c r="D281" s="21" t="n"/>
      <c r="E281" s="21">
        <f t="array" ref="E281:E281">INDIRECT(_xlfn.CONCAT("$L", $F281))</f>
        <v/>
      </c>
      <c r="F281" s="21">
        <f t="array" ref="F281:F281">IF(NOT(OR(ISERROR(INDIRECT(_xlfn.CONCAT("$I", $F280 + 1))), ISBLANK(INDIRECT(_xlfn.CONCAT("$I", $F280 + 1))))), $F280 + 1, IF(NOT(ISBLANK(INDIRECT(_xlfn.CONCAT("$I", $F280 + 2)))), $F280 + 2, ""))</f>
        <v/>
      </c>
    </row>
    <row r="282" ht="68.25" customHeight="1" s="20">
      <c r="A282" s="21">
        <f t="array" ref="A282:A282">INDIRECT(_xlfn.CONCAT("$I", $F282))</f>
        <v/>
      </c>
      <c r="B282" s="21">
        <f t="array" ref="B282:B282">INDIRECT(_xlfn.CONCAT("$J", $F282))</f>
        <v/>
      </c>
      <c r="C282" s="21">
        <f t="array" ref="C282:C282">INDIRECT(_xlfn.CONCAT("$K", $F282))</f>
        <v/>
      </c>
      <c r="D282" s="21" t="n"/>
      <c r="E282" s="21">
        <f t="array" ref="E282:E282">INDIRECT(_xlfn.CONCAT("$L", $F282))</f>
        <v/>
      </c>
      <c r="F282" s="21">
        <f t="array" ref="F282:F282">IF(NOT(OR(ISERROR(INDIRECT(_xlfn.CONCAT("$I", $F281 + 1))), ISBLANK(INDIRECT(_xlfn.CONCAT("$I", $F281 + 1))))), $F281 + 1, IF(NOT(ISBLANK(INDIRECT(_xlfn.CONCAT("$I", $F281 + 2)))), $F281 + 2, ""))</f>
        <v/>
      </c>
      <c r="I282" s="19" t="inlineStr">
        <is>
          <t>Historic Anthology 7 HA7</t>
        </is>
      </c>
      <c r="J282" s="19" t="n">
        <v>25</v>
      </c>
      <c r="K282" s="19" t="n">
        <v>45125</v>
      </c>
      <c r="L282" s="19" t="inlineStr">
        <is>
          <t>en es fr de it pt ja ko ru 汉语 漢語</t>
        </is>
      </c>
    </row>
    <row r="283" ht="59.25" customHeight="1" s="20">
      <c r="A283" s="21">
        <f t="array" ref="A283:A283">INDIRECT(_xlfn.CONCAT("$I", $F283))</f>
        <v/>
      </c>
      <c r="B283" s="21">
        <f t="array" ref="B283:B283">INDIRECT(_xlfn.CONCAT("$J", $F283))</f>
        <v/>
      </c>
      <c r="C283" s="21">
        <f t="array" ref="C283:C283">INDIRECT(_xlfn.CONCAT("$K", $F283))</f>
        <v/>
      </c>
      <c r="D283" s="21" t="n"/>
      <c r="E283" s="21">
        <f t="array" ref="E283:E283">INDIRECT(_xlfn.CONCAT("$L", $F283))</f>
        <v/>
      </c>
      <c r="F283" s="21">
        <f t="array" ref="F283:F283">IF(NOT(OR(ISERROR(INDIRECT(_xlfn.CONCAT("$I", $F282 + 1))), ISBLANK(INDIRECT(_xlfn.CONCAT("$I", $F282 + 1))))), $F282 + 1, IF(NOT(ISBLANK(INDIRECT(_xlfn.CONCAT("$I", $F282 + 2)))), $F282 + 2, ""))</f>
        <v/>
      </c>
    </row>
    <row r="284" ht="59.25" customHeight="1" s="20">
      <c r="A284" s="21">
        <f t="array" ref="A284:A284">INDIRECT(_xlfn.CONCAT("$I", $F284))</f>
        <v/>
      </c>
      <c r="B284" s="21">
        <f t="array" ref="B284:B284">INDIRECT(_xlfn.CONCAT("$J", $F284))</f>
        <v/>
      </c>
      <c r="C284" s="21">
        <f t="array" ref="C284:C284">INDIRECT(_xlfn.CONCAT("$K", $F284))</f>
        <v/>
      </c>
      <c r="D284" s="21" t="n"/>
      <c r="E284" s="21">
        <f t="array" ref="E284:E284">INDIRECT(_xlfn.CONCAT("$L", $F284))</f>
        <v/>
      </c>
      <c r="F284" s="21">
        <f t="array" ref="F284:F284">IF(NOT(OR(ISERROR(INDIRECT(_xlfn.CONCAT("$I", $F283 + 1))), ISBLANK(INDIRECT(_xlfn.CONCAT("$I", $F283 + 1))))), $F283 + 1, IF(NOT(ISBLANK(INDIRECT(_xlfn.CONCAT("$I", $F283 + 2)))), $F283 + 2, ""))</f>
        <v/>
      </c>
      <c r="I284" s="19" t="inlineStr">
        <is>
          <t>MagicFest 2023 PF23</t>
        </is>
      </c>
      <c r="J284" s="19" t="n">
        <v>4</v>
      </c>
      <c r="K284" s="19" t="n">
        <v>45108</v>
      </c>
      <c r="L284" s="19" t="inlineStr">
        <is>
          <t>en es fr de it pt ja ko ru 汉语 漢語</t>
        </is>
      </c>
    </row>
    <row r="285" ht="59.25" customHeight="1" s="20">
      <c r="A285" s="21">
        <f t="array" ref="A285:A285">INDIRECT(_xlfn.CONCAT("$I", $F285))</f>
        <v/>
      </c>
      <c r="B285" s="21">
        <f t="array" ref="B285:B285">INDIRECT(_xlfn.CONCAT("$J", $F285))</f>
        <v/>
      </c>
      <c r="C285" s="21">
        <f t="array" ref="C285:C285">INDIRECT(_xlfn.CONCAT("$K", $F285))</f>
        <v/>
      </c>
      <c r="D285" s="21" t="n"/>
      <c r="E285" s="21">
        <f t="array" ref="E285:E285">INDIRECT(_xlfn.CONCAT("$L", $F285))</f>
        <v/>
      </c>
      <c r="F285" s="21">
        <f t="array" ref="F285:F285">IF(NOT(OR(ISERROR(INDIRECT(_xlfn.CONCAT("$I", $F284 + 1))), ISBLANK(INDIRECT(_xlfn.CONCAT("$I", $F284 + 1))))), $F284 + 1, IF(NOT(ISBLANK(INDIRECT(_xlfn.CONCAT("$I", $F284 + 2)))), $F284 + 2, ""))</f>
        <v/>
      </c>
    </row>
    <row r="286" ht="59.25" customHeight="1" s="20">
      <c r="A286" s="21">
        <f t="array" ref="A286:A286">INDIRECT(_xlfn.CONCAT("$I", $F286))</f>
        <v/>
      </c>
      <c r="B286" s="21">
        <f t="array" ref="B286:B286">INDIRECT(_xlfn.CONCAT("$J", $F286))</f>
        <v/>
      </c>
      <c r="C286" s="21">
        <f t="array" ref="C286:C286">INDIRECT(_xlfn.CONCAT("$K", $F286))</f>
        <v/>
      </c>
      <c r="D286" s="21" t="n"/>
      <c r="E286" s="21">
        <f t="array" ref="E286:E286">INDIRECT(_xlfn.CONCAT("$L", $F286))</f>
        <v/>
      </c>
      <c r="F286" s="21">
        <f t="array" ref="F286:F286">IF(NOT(OR(ISERROR(INDIRECT(_xlfn.CONCAT("$I", $F285 + 1))), ISBLANK(INDIRECT(_xlfn.CONCAT("$I", $F285 + 1))))), $F285 + 1, IF(NOT(ISBLANK(INDIRECT(_xlfn.CONCAT("$I", $F285 + 2)))), $F285 + 2, ""))</f>
        <v/>
      </c>
      <c r="I286" s="19" t="inlineStr">
        <is>
          <t>The Lord of the Rings: Tales of Middle-earth LTR</t>
        </is>
      </c>
      <c r="J286" s="19" t="n">
        <v>856</v>
      </c>
      <c r="K286" s="19" t="n">
        <v>45100</v>
      </c>
      <c r="L286" s="19" t="inlineStr">
        <is>
          <t>en es fr de it pt ja ko ru 汉语 漢語</t>
        </is>
      </c>
    </row>
    <row r="287" ht="59.25" customHeight="1" s="20">
      <c r="A287" s="21">
        <f t="array" ref="A287:A287">INDIRECT(_xlfn.CONCAT("$I", $F287))</f>
        <v/>
      </c>
      <c r="B287" s="21">
        <f t="array" ref="B287:B287">INDIRECT(_xlfn.CONCAT("$J", $F287))</f>
        <v/>
      </c>
      <c r="C287" s="21">
        <f t="array" ref="C287:C287">INDIRECT(_xlfn.CONCAT("$K", $F287))</f>
        <v/>
      </c>
      <c r="D287" s="21" t="n"/>
      <c r="E287" s="21">
        <f t="array" ref="E287:E287">INDIRECT(_xlfn.CONCAT("$L", $F287))</f>
        <v/>
      </c>
      <c r="F287" s="21">
        <f t="array" ref="F287:F287">IF(NOT(OR(ISERROR(INDIRECT(_xlfn.CONCAT("$I", $F286 + 1))), ISBLANK(INDIRECT(_xlfn.CONCAT("$I", $F286 + 1))))), $F286 + 1, IF(NOT(ISBLANK(INDIRECT(_xlfn.CONCAT("$I", $F286 + 2)))), $F286 + 2, ""))</f>
        <v/>
      </c>
    </row>
    <row r="288" ht="59.25" customHeight="1" s="20">
      <c r="A288" s="21">
        <f t="array" ref="A288:A288">INDIRECT(_xlfn.CONCAT("$I", $F288))</f>
        <v/>
      </c>
      <c r="B288" s="21">
        <f t="array" ref="B288:B288">INDIRECT(_xlfn.CONCAT("$J", $F288))</f>
        <v/>
      </c>
      <c r="C288" s="21">
        <f t="array" ref="C288:C288">INDIRECT(_xlfn.CONCAT("$K", $F288))</f>
        <v/>
      </c>
      <c r="D288" s="21" t="n"/>
      <c r="E288" s="21">
        <f t="array" ref="E288:E288">INDIRECT(_xlfn.CONCAT("$L", $F288))</f>
        <v/>
      </c>
      <c r="F288" s="21">
        <f t="array" ref="F288:F288">IF(NOT(OR(ISERROR(INDIRECT(_xlfn.CONCAT("$I", $F287 + 1))), ISBLANK(INDIRECT(_xlfn.CONCAT("$I", $F287 + 1))))), $F287 + 1, IF(NOT(ISBLANK(INDIRECT(_xlfn.CONCAT("$I", $F287 + 2)))), $F287 + 2, ""))</f>
        <v/>
      </c>
      <c r="I288" s="19" t="inlineStr">
        <is>
          <t>Tales of Middle-earth Promos PLTR</t>
        </is>
      </c>
      <c r="J288" s="19" t="n">
        <v>86</v>
      </c>
      <c r="K288" s="19" t="n">
        <v>45100</v>
      </c>
      <c r="L288" s="19" t="inlineStr">
        <is>
          <t>en es fr de it pt ja ko ru 汉语 漢語</t>
        </is>
      </c>
    </row>
    <row r="289" ht="68.25" customHeight="1" s="20">
      <c r="A289" s="21">
        <f t="array" ref="A289:A289">INDIRECT(_xlfn.CONCAT("$I", $F289))</f>
        <v/>
      </c>
      <c r="B289" s="21">
        <f t="array" ref="B289:B289">INDIRECT(_xlfn.CONCAT("$J", $F289))</f>
        <v/>
      </c>
      <c r="C289" s="21">
        <f t="array" ref="C289:C289">INDIRECT(_xlfn.CONCAT("$K", $F289))</f>
        <v/>
      </c>
      <c r="D289" s="21" t="n"/>
      <c r="E289" s="21">
        <f t="array" ref="E289:E289">INDIRECT(_xlfn.CONCAT("$L", $F289))</f>
        <v/>
      </c>
      <c r="F289" s="21">
        <f t="array" ref="F289:F289">IF(NOT(OR(ISERROR(INDIRECT(_xlfn.CONCAT("$I", $F288 + 1))), ISBLANK(INDIRECT(_xlfn.CONCAT("$I", $F288 + 1))))), $F288 + 1, IF(NOT(ISBLANK(INDIRECT(_xlfn.CONCAT("$I", $F288 + 2)))), $F288 + 2, ""))</f>
        <v/>
      </c>
    </row>
    <row r="290" ht="68.25" customHeight="1" s="20">
      <c r="A290" s="21">
        <f t="array" ref="A290:A290">INDIRECT(_xlfn.CONCAT("$I", $F290))</f>
        <v/>
      </c>
      <c r="B290" s="21">
        <f t="array" ref="B290:B290">INDIRECT(_xlfn.CONCAT("$J", $F290))</f>
        <v/>
      </c>
      <c r="C290" s="21">
        <f t="array" ref="C290:C290">INDIRECT(_xlfn.CONCAT("$K", $F290))</f>
        <v/>
      </c>
      <c r="D290" s="21" t="n"/>
      <c r="E290" s="21">
        <f t="array" ref="E290:E290">INDIRECT(_xlfn.CONCAT("$L", $F290))</f>
        <v/>
      </c>
      <c r="F290" s="21">
        <f t="array" ref="F290:F290">IF(NOT(OR(ISERROR(INDIRECT(_xlfn.CONCAT("$I", $F289 + 1))), ISBLANK(INDIRECT(_xlfn.CONCAT("$I", $F289 + 1))))), $F289 + 1, IF(NOT(ISBLANK(INDIRECT(_xlfn.CONCAT("$I", $F289 + 2)))), $F289 + 2, ""))</f>
        <v/>
      </c>
      <c r="I290" s="19" t="inlineStr">
        <is>
          <t>Tales of Middle-earth Tokens TLTR</t>
        </is>
      </c>
      <c r="J290" s="19" t="n">
        <v>25</v>
      </c>
      <c r="K290" s="19" t="n">
        <v>45100</v>
      </c>
      <c r="L290" s="19" t="inlineStr">
        <is>
          <t>en es fr de it pt ja ko ru 汉语 漢語</t>
        </is>
      </c>
    </row>
    <row r="291" ht="59.25" customHeight="1" s="20">
      <c r="A291" s="21">
        <f t="array" ref="A291:A291">INDIRECT(_xlfn.CONCAT("$I", $F291))</f>
        <v/>
      </c>
      <c r="B291" s="21">
        <f t="array" ref="B291:B291">INDIRECT(_xlfn.CONCAT("$J", $F291))</f>
        <v/>
      </c>
      <c r="C291" s="21">
        <f t="array" ref="C291:C291">INDIRECT(_xlfn.CONCAT("$K", $F291))</f>
        <v/>
      </c>
      <c r="D291" s="21" t="n"/>
      <c r="E291" s="21">
        <f t="array" ref="E291:E291">INDIRECT(_xlfn.CONCAT("$L", $F291))</f>
        <v/>
      </c>
      <c r="F291" s="21">
        <f t="array" ref="F291:F291">IF(NOT(OR(ISERROR(INDIRECT(_xlfn.CONCAT("$I", $F290 + 1))), ISBLANK(INDIRECT(_xlfn.CONCAT("$I", $F290 + 1))))), $F290 + 1, IF(NOT(ISBLANK(INDIRECT(_xlfn.CONCAT("$I", $F290 + 2)))), $F290 + 2, ""))</f>
        <v/>
      </c>
    </row>
    <row r="292" ht="68.25" customHeight="1" s="20">
      <c r="A292" s="21">
        <f t="array" ref="A292:A292">INDIRECT(_xlfn.CONCAT("$I", $F292))</f>
        <v/>
      </c>
      <c r="B292" s="21">
        <f t="array" ref="B292:B292">INDIRECT(_xlfn.CONCAT("$J", $F292))</f>
        <v/>
      </c>
      <c r="C292" s="21">
        <f t="array" ref="C292:C292">INDIRECT(_xlfn.CONCAT("$K", $F292))</f>
        <v/>
      </c>
      <c r="D292" s="21" t="n"/>
      <c r="E292" s="21">
        <f t="array" ref="E292:E292">INDIRECT(_xlfn.CONCAT("$L", $F292))</f>
        <v/>
      </c>
      <c r="F292" s="21">
        <f t="array" ref="F292:F292">IF(NOT(OR(ISERROR(INDIRECT(_xlfn.CONCAT("$I", $F291 + 1))), ISBLANK(INDIRECT(_xlfn.CONCAT("$I", $F291 + 1))))), $F291 + 1, IF(NOT(ISBLANK(INDIRECT(_xlfn.CONCAT("$I", $F291 + 2)))), $F291 + 2, ""))</f>
        <v/>
      </c>
      <c r="I292" s="19" t="inlineStr">
        <is>
          <t>Tales of Middle-earth Deluxe Commander Kit PLTC</t>
        </is>
      </c>
      <c r="J292" s="19" t="n">
        <v>4</v>
      </c>
      <c r="K292" s="19" t="n">
        <v>45581</v>
      </c>
      <c r="L292" s="19" t="inlineStr">
        <is>
          <t>en es fr de it pt ja ko ru 汉语 漢語</t>
        </is>
      </c>
    </row>
    <row r="293" ht="81" customHeight="1" s="20">
      <c r="A293" s="21">
        <f t="array" ref="A293:A293">INDIRECT(_xlfn.CONCAT("$I", $F293))</f>
        <v/>
      </c>
      <c r="B293" s="21">
        <f t="array" ref="B293:B293">INDIRECT(_xlfn.CONCAT("$J", $F293))</f>
        <v/>
      </c>
      <c r="C293" s="21">
        <f t="array" ref="C293:C293">INDIRECT(_xlfn.CONCAT("$K", $F293))</f>
        <v/>
      </c>
      <c r="D293" s="21" t="n"/>
      <c r="E293" s="21">
        <f t="array" ref="E293:E293">INDIRECT(_xlfn.CONCAT("$L", $F293))</f>
        <v/>
      </c>
      <c r="F293" s="21">
        <f t="array" ref="F293:F293">IF(NOT(OR(ISERROR(INDIRECT(_xlfn.CONCAT("$I", $F292 + 1))), ISBLANK(INDIRECT(_xlfn.CONCAT("$I", $F292 + 1))))), $F292 + 1, IF(NOT(ISBLANK(INDIRECT(_xlfn.CONCAT("$I", $F292 + 2)))), $F292 + 2, ""))</f>
        <v/>
      </c>
    </row>
    <row r="294" ht="59.25" customHeight="1" s="20">
      <c r="A294" s="21">
        <f t="array" ref="A294:A294">INDIRECT(_xlfn.CONCAT("$I", $F294))</f>
        <v/>
      </c>
      <c r="B294" s="21">
        <f t="array" ref="B294:B294">INDIRECT(_xlfn.CONCAT("$J", $F294))</f>
        <v/>
      </c>
      <c r="C294" s="21">
        <f t="array" ref="C294:C294">INDIRECT(_xlfn.CONCAT("$K", $F294))</f>
        <v/>
      </c>
      <c r="D294" s="21" t="n"/>
      <c r="E294" s="21">
        <f t="array" ref="E294:E294">INDIRECT(_xlfn.CONCAT("$L", $F294))</f>
        <v/>
      </c>
      <c r="F294" s="21">
        <f t="array" ref="F294:F294">IF(NOT(OR(ISERROR(INDIRECT(_xlfn.CONCAT("$I", $F293 + 1))), ISBLANK(INDIRECT(_xlfn.CONCAT("$I", $F293 + 1))))), $F293 + 1, IF(NOT(ISBLANK(INDIRECT(_xlfn.CONCAT("$I", $F293 + 2)))), $F293 + 2, ""))</f>
        <v/>
      </c>
      <c r="I294" s="19" t="inlineStr">
        <is>
          <t>Tales of Middle-earth Commander LTC</t>
        </is>
      </c>
      <c r="J294" s="19" t="n">
        <v>591</v>
      </c>
      <c r="K294" s="19" t="n">
        <v>45100</v>
      </c>
      <c r="L294" s="19" t="inlineStr">
        <is>
          <t>en es fr de it pt ja ko ru 汉语 漢語</t>
        </is>
      </c>
    </row>
    <row r="295" ht="68.25" customHeight="1" s="20">
      <c r="A295" s="21">
        <f t="array" ref="A295:A295">INDIRECT(_xlfn.CONCAT("$I", $F295))</f>
        <v/>
      </c>
      <c r="B295" s="21">
        <f t="array" ref="B295:B295">INDIRECT(_xlfn.CONCAT("$J", $F295))</f>
        <v/>
      </c>
      <c r="C295" s="21">
        <f t="array" ref="C295:C295">INDIRECT(_xlfn.CONCAT("$K", $F295))</f>
        <v/>
      </c>
      <c r="D295" s="21" t="n"/>
      <c r="E295" s="21">
        <f t="array" ref="E295:E295">INDIRECT(_xlfn.CONCAT("$L", $F295))</f>
        <v/>
      </c>
      <c r="F295" s="21">
        <f t="array" ref="F295:F295">IF(NOT(OR(ISERROR(INDIRECT(_xlfn.CONCAT("$I", $F294 + 1))), ISBLANK(INDIRECT(_xlfn.CONCAT("$I", $F294 + 1))))), $F294 + 1, IF(NOT(ISBLANK(INDIRECT(_xlfn.CONCAT("$I", $F294 + 2)))), $F294 + 2, ""))</f>
        <v/>
      </c>
    </row>
    <row r="296" ht="59.25" customHeight="1" s="20">
      <c r="A296" s="21">
        <f t="array" ref="A296:A296">INDIRECT(_xlfn.CONCAT("$I", $F296))</f>
        <v/>
      </c>
      <c r="B296" s="21">
        <f t="array" ref="B296:B296">INDIRECT(_xlfn.CONCAT("$J", $F296))</f>
        <v/>
      </c>
      <c r="C296" s="21">
        <f t="array" ref="C296:C296">INDIRECT(_xlfn.CONCAT("$K", $F296))</f>
        <v/>
      </c>
      <c r="D296" s="21" t="n"/>
      <c r="E296" s="21">
        <f t="array" ref="E296:E296">INDIRECT(_xlfn.CONCAT("$L", $F296))</f>
        <v/>
      </c>
      <c r="F296" s="21">
        <f t="array" ref="F296:F296">IF(NOT(OR(ISERROR(INDIRECT(_xlfn.CONCAT("$I", $F295 + 1))), ISBLANK(INDIRECT(_xlfn.CONCAT("$I", $F295 + 1))))), $F295 + 1, IF(NOT(ISBLANK(INDIRECT(_xlfn.CONCAT("$I", $F295 + 2)))), $F295 + 2, ""))</f>
        <v/>
      </c>
      <c r="I296" s="19" t="inlineStr">
        <is>
          <t>Tales of Middle-earth Commander Tokens TLTC</t>
        </is>
      </c>
      <c r="J296" s="19" t="n">
        <v>15</v>
      </c>
      <c r="K296" s="19" t="n">
        <v>45100</v>
      </c>
      <c r="L296" s="19" t="inlineStr">
        <is>
          <t>en es fr de it pt ja ko ru 汉语 漢語</t>
        </is>
      </c>
    </row>
    <row r="297" ht="59.25" customHeight="1" s="20">
      <c r="A297" s="21">
        <f t="array" ref="A297:A297">INDIRECT(_xlfn.CONCAT("$I", $F297))</f>
        <v/>
      </c>
      <c r="B297" s="21">
        <f t="array" ref="B297:B297">INDIRECT(_xlfn.CONCAT("$J", $F297))</f>
        <v/>
      </c>
      <c r="C297" s="21">
        <f t="array" ref="C297:C297">INDIRECT(_xlfn.CONCAT("$K", $F297))</f>
        <v/>
      </c>
      <c r="D297" s="21" t="n"/>
      <c r="E297" s="21">
        <f t="array" ref="E297:E297">INDIRECT(_xlfn.CONCAT("$L", $F297))</f>
        <v/>
      </c>
      <c r="F297" s="21">
        <f t="array" ref="F297:F297">IF(NOT(OR(ISERROR(INDIRECT(_xlfn.CONCAT("$I", $F296 + 1))), ISBLANK(INDIRECT(_xlfn.CONCAT("$I", $F296 + 1))))), $F296 + 1, IF(NOT(ISBLANK(INDIRECT(_xlfn.CONCAT("$I", $F296 + 2)))), $F296 + 2, ""))</f>
        <v/>
      </c>
    </row>
    <row r="298" ht="59.25" customHeight="1" s="20">
      <c r="A298" s="21">
        <f t="array" ref="A298:A298">INDIRECT(_xlfn.CONCAT("$I", $F298))</f>
        <v/>
      </c>
      <c r="B298" s="21">
        <f t="array" ref="B298:B298">INDIRECT(_xlfn.CONCAT("$J", $F298))</f>
        <v/>
      </c>
      <c r="C298" s="21">
        <f t="array" ref="C298:C298">INDIRECT(_xlfn.CONCAT("$K", $F298))</f>
        <v/>
      </c>
      <c r="D298" s="21" t="n"/>
      <c r="E298" s="21">
        <f t="array" ref="E298:E298">INDIRECT(_xlfn.CONCAT("$L", $F298))</f>
        <v/>
      </c>
      <c r="F298" s="21">
        <f t="array" ref="F298:F298">IF(NOT(OR(ISERROR(INDIRECT(_xlfn.CONCAT("$I", $F297 + 1))), ISBLANK(INDIRECT(_xlfn.CONCAT("$I", $F297 + 1))))), $F297 + 1, IF(NOT(ISBLANK(INDIRECT(_xlfn.CONCAT("$I", $F297 + 2)))), $F297 + 2, ""))</f>
        <v/>
      </c>
      <c r="I298" s="19" t="inlineStr">
        <is>
          <t>Tales of Middle-earth Scene Box ALTC</t>
        </is>
      </c>
      <c r="J298" s="19" t="n">
        <v>24</v>
      </c>
      <c r="K298" s="19" t="n">
        <v>45234</v>
      </c>
      <c r="L298" s="19" t="inlineStr">
        <is>
          <t>en es fr de it pt ja ko ru 汉语 漢語</t>
        </is>
      </c>
    </row>
    <row r="299" ht="59.25" customHeight="1" s="20">
      <c r="A299" s="21">
        <f t="array" ref="A299:A299">INDIRECT(_xlfn.CONCAT("$I", $F299))</f>
        <v/>
      </c>
      <c r="B299" s="21">
        <f t="array" ref="B299:B299">INDIRECT(_xlfn.CONCAT("$J", $F299))</f>
        <v/>
      </c>
      <c r="C299" s="21">
        <f t="array" ref="C299:C299">INDIRECT(_xlfn.CONCAT("$K", $F299))</f>
        <v/>
      </c>
      <c r="D299" s="21" t="n"/>
      <c r="E299" s="21">
        <f t="array" ref="E299:E299">INDIRECT(_xlfn.CONCAT("$L", $F299))</f>
        <v/>
      </c>
      <c r="F299" s="21">
        <f t="array" ref="F299:F299">IF(NOT(OR(ISERROR(INDIRECT(_xlfn.CONCAT("$I", $F298 + 1))), ISBLANK(INDIRECT(_xlfn.CONCAT("$I", $F298 + 1))))), $F298 + 1, IF(NOT(ISBLANK(INDIRECT(_xlfn.CONCAT("$I", $F298 + 2)))), $F298 + 2, ""))</f>
        <v/>
      </c>
    </row>
    <row r="300" ht="59.25" customHeight="1" s="20">
      <c r="A300" s="21">
        <f t="array" ref="A300:A300">INDIRECT(_xlfn.CONCAT("$I", $F300))</f>
        <v/>
      </c>
      <c r="B300" s="21">
        <f t="array" ref="B300:B300">INDIRECT(_xlfn.CONCAT("$J", $F300))</f>
        <v/>
      </c>
      <c r="C300" s="21">
        <f t="array" ref="C300:C300">INDIRECT(_xlfn.CONCAT("$K", $F300))</f>
        <v/>
      </c>
      <c r="D300" s="21" t="n"/>
      <c r="E300" s="21">
        <f t="array" ref="E300:E300">INDIRECT(_xlfn.CONCAT("$L", $F300))</f>
        <v/>
      </c>
      <c r="F300" s="21">
        <f t="array" ref="F300:F300">IF(NOT(OR(ISERROR(INDIRECT(_xlfn.CONCAT("$I", $F299 + 1))), ISBLANK(INDIRECT(_xlfn.CONCAT("$I", $F299 + 1))))), $F299 + 1, IF(NOT(ISBLANK(INDIRECT(_xlfn.CONCAT("$I", $F299 + 2)))), $F299 + 2, ""))</f>
        <v/>
      </c>
      <c r="I300" s="19" t="inlineStr">
        <is>
          <t>Tales of Middle-earth Art Series ALTR</t>
        </is>
      </c>
      <c r="J300" s="19" t="n">
        <v>81</v>
      </c>
      <c r="K300" s="19" t="n">
        <v>45100</v>
      </c>
      <c r="L300" s="19" t="inlineStr">
        <is>
          <t>en es fr de it pt ja ko ru 汉语 漢語</t>
        </is>
      </c>
    </row>
    <row r="301" ht="59.25" customHeight="1" s="20">
      <c r="A301" s="21">
        <f t="array" ref="A301:A301">INDIRECT(_xlfn.CONCAT("$I", $F301))</f>
        <v/>
      </c>
      <c r="B301" s="21">
        <f t="array" ref="B301:B301">INDIRECT(_xlfn.CONCAT("$J", $F301))</f>
        <v/>
      </c>
      <c r="C301" s="21">
        <f t="array" ref="C301:C301">INDIRECT(_xlfn.CONCAT("$K", $F301))</f>
        <v/>
      </c>
      <c r="D301" s="21" t="n"/>
      <c r="E301" s="21">
        <f t="array" ref="E301:E301">INDIRECT(_xlfn.CONCAT("$L", $F301))</f>
        <v/>
      </c>
      <c r="F301" s="21">
        <f t="array" ref="F301:F301">IF(NOT(OR(ISERROR(INDIRECT(_xlfn.CONCAT("$I", $F300 + 1))), ISBLANK(INDIRECT(_xlfn.CONCAT("$I", $F300 + 1))))), $F300 + 1, IF(NOT(ISBLANK(INDIRECT(_xlfn.CONCAT("$I", $F300 + 2)))), $F300 + 2, ""))</f>
        <v/>
      </c>
    </row>
    <row r="302" ht="68.25" customHeight="1" s="20">
      <c r="A302" s="21">
        <f t="array" ref="A302:A302">INDIRECT(_xlfn.CONCAT("$I", $F302))</f>
        <v/>
      </c>
      <c r="B302" s="21">
        <f t="array" ref="B302:B302">INDIRECT(_xlfn.CONCAT("$J", $F302))</f>
        <v/>
      </c>
      <c r="C302" s="21">
        <f t="array" ref="C302:C302">INDIRECT(_xlfn.CONCAT("$K", $F302))</f>
        <v/>
      </c>
      <c r="D302" s="21" t="n"/>
      <c r="E302" s="21">
        <f t="array" ref="E302:E302">INDIRECT(_xlfn.CONCAT("$L", $F302))</f>
        <v/>
      </c>
      <c r="F302" s="21">
        <f t="array" ref="F302:F302">IF(NOT(OR(ISERROR(INDIRECT(_xlfn.CONCAT("$I", $F301 + 1))), ISBLANK(INDIRECT(_xlfn.CONCAT("$I", $F301 + 1))))), $F301 + 1, IF(NOT(ISBLANK(INDIRECT(_xlfn.CONCAT("$I", $F301 + 2)))), $F301 + 2, ""))</f>
        <v/>
      </c>
      <c r="I302" s="19" t="inlineStr">
        <is>
          <t>Tales of Middle-earth Front Cards FLTR</t>
        </is>
      </c>
      <c r="J302" s="19" t="n">
        <v>10</v>
      </c>
      <c r="K302" s="19" t="n">
        <v>45100</v>
      </c>
      <c r="L302" s="19" t="inlineStr">
        <is>
          <t>en es fr de it pt ja ko ru 汉语 漢語</t>
        </is>
      </c>
    </row>
    <row r="303" ht="68.25" customHeight="1" s="20">
      <c r="A303" s="21">
        <f t="array" ref="A303:A303">INDIRECT(_xlfn.CONCAT("$I", $F303))</f>
        <v/>
      </c>
      <c r="B303" s="21">
        <f t="array" ref="B303:B303">INDIRECT(_xlfn.CONCAT("$J", $F303))</f>
        <v/>
      </c>
      <c r="C303" s="21">
        <f t="array" ref="C303:C303">INDIRECT(_xlfn.CONCAT("$K", $F303))</f>
        <v/>
      </c>
      <c r="D303" s="21" t="n"/>
      <c r="E303" s="21">
        <f t="array" ref="E303:E303">INDIRECT(_xlfn.CONCAT("$L", $F303))</f>
        <v/>
      </c>
      <c r="F303" s="21">
        <f t="array" ref="F303:F303">IF(NOT(OR(ISERROR(INDIRECT(_xlfn.CONCAT("$I", $F302 + 1))), ISBLANK(INDIRECT(_xlfn.CONCAT("$I", $F302 + 1))))), $F302 + 1, IF(NOT(ISBLANK(INDIRECT(_xlfn.CONCAT("$I", $F302 + 2)))), $F302 + 2, ""))</f>
        <v/>
      </c>
    </row>
    <row r="304" ht="68.25" customHeight="1" s="20">
      <c r="A304" s="21">
        <f t="array" ref="A304:A304">INDIRECT(_xlfn.CONCAT("$I", $F304))</f>
        <v/>
      </c>
      <c r="B304" s="21">
        <f t="array" ref="B304:B304">INDIRECT(_xlfn.CONCAT("$J", $F304))</f>
        <v/>
      </c>
      <c r="C304" s="21">
        <f t="array" ref="C304:C304">INDIRECT(_xlfn.CONCAT("$K", $F304))</f>
        <v/>
      </c>
      <c r="D304" s="21" t="n"/>
      <c r="E304" s="21">
        <f t="array" ref="E304:E304">INDIRECT(_xlfn.CONCAT("$L", $F304))</f>
        <v/>
      </c>
      <c r="F304" s="21">
        <f t="array" ref="F304:F304">IF(NOT(OR(ISERROR(INDIRECT(_xlfn.CONCAT("$I", $F303 + 1))), ISBLANK(INDIRECT(_xlfn.CONCAT("$I", $F303 + 1))))), $F303 + 1, IF(NOT(ISBLANK(INDIRECT(_xlfn.CONCAT("$I", $F303 + 2)))), $F303 + 2, ""))</f>
        <v/>
      </c>
      <c r="I304" s="19" t="inlineStr">
        <is>
          <t>The Lord of the Rings: Tales of Middle-earth Minigames MLTR</t>
        </is>
      </c>
      <c r="J304" s="19" t="n">
        <v>1</v>
      </c>
      <c r="K304" s="19" t="n">
        <v>45100</v>
      </c>
      <c r="L304" s="19" t="inlineStr">
        <is>
          <t>en es fr de it pt ja ko ru 汉语 漢語</t>
        </is>
      </c>
    </row>
    <row r="305" ht="81" customHeight="1" s="20">
      <c r="A305" s="21">
        <f t="array" ref="A305:A305">INDIRECT(_xlfn.CONCAT("$I", $F305))</f>
        <v/>
      </c>
      <c r="B305" s="21">
        <f t="array" ref="B305:B305">INDIRECT(_xlfn.CONCAT("$J", $F305))</f>
        <v/>
      </c>
      <c r="C305" s="21">
        <f t="array" ref="C305:C305">INDIRECT(_xlfn.CONCAT("$K", $F305))</f>
        <v/>
      </c>
      <c r="D305" s="21" t="n"/>
      <c r="E305" s="21">
        <f t="array" ref="E305:E305">INDIRECT(_xlfn.CONCAT("$L", $F305))</f>
        <v/>
      </c>
      <c r="F305" s="21">
        <f t="array" ref="F305:F305">IF(NOT(OR(ISERROR(INDIRECT(_xlfn.CONCAT("$I", $F304 + 1))), ISBLANK(INDIRECT(_xlfn.CONCAT("$I", $F304 + 1))))), $F304 + 1, IF(NOT(ISBLANK(INDIRECT(_xlfn.CONCAT("$I", $F304 + 2)))), $F304 + 2, ""))</f>
        <v/>
      </c>
    </row>
    <row r="306" ht="59.25" customHeight="1" s="20">
      <c r="A306" s="21">
        <f t="array" ref="A306:A306">INDIRECT(_xlfn.CONCAT("$I", $F306))</f>
        <v/>
      </c>
      <c r="B306" s="21">
        <f t="array" ref="B306:B306">INDIRECT(_xlfn.CONCAT("$J", $F306))</f>
        <v/>
      </c>
      <c r="C306" s="21">
        <f t="array" ref="C306:C306">INDIRECT(_xlfn.CONCAT("$K", $F306))</f>
        <v/>
      </c>
      <c r="D306" s="21" t="n"/>
      <c r="E306" s="21">
        <f t="array" ref="E306:E306">INDIRECT(_xlfn.CONCAT("$L", $F306))</f>
        <v/>
      </c>
      <c r="F306" s="21">
        <f t="array" ref="F306:F306">IF(NOT(OR(ISERROR(INDIRECT(_xlfn.CONCAT("$I", $F305 + 1))), ISBLANK(INDIRECT(_xlfn.CONCAT("$I", $F305 + 1))))), $F305 + 1, IF(NOT(ISBLANK(INDIRECT(_xlfn.CONCAT("$I", $F305 + 2)))), $F305 + 2, ""))</f>
        <v/>
      </c>
      <c r="I306" s="19" t="inlineStr">
        <is>
          <t>March of the Machine: The Aftermath MAT</t>
        </is>
      </c>
      <c r="J306" s="19" t="n">
        <v>230</v>
      </c>
      <c r="K306" s="19" t="n">
        <v>45058</v>
      </c>
      <c r="L306" s="19" t="inlineStr">
        <is>
          <t>en es fr de it pt ja ko ru 汉语 漢語</t>
        </is>
      </c>
    </row>
    <row r="307" ht="59.25" customHeight="1" s="20">
      <c r="A307" s="21">
        <f t="array" ref="A307:A307">INDIRECT(_xlfn.CONCAT("$I", $F307))</f>
        <v/>
      </c>
      <c r="B307" s="21">
        <f t="array" ref="B307:B307">INDIRECT(_xlfn.CONCAT("$J", $F307))</f>
        <v/>
      </c>
      <c r="C307" s="21">
        <f t="array" ref="C307:C307">INDIRECT(_xlfn.CONCAT("$K", $F307))</f>
        <v/>
      </c>
      <c r="D307" s="21" t="n"/>
      <c r="E307" s="21">
        <f t="array" ref="E307:E307">INDIRECT(_xlfn.CONCAT("$L", $F307))</f>
        <v/>
      </c>
      <c r="F307" s="21">
        <f t="array" ref="F307:F307">IF(NOT(OR(ISERROR(INDIRECT(_xlfn.CONCAT("$I", $F306 + 1))), ISBLANK(INDIRECT(_xlfn.CONCAT("$I", $F306 + 1))))), $F306 + 1, IF(NOT(ISBLANK(INDIRECT(_xlfn.CONCAT("$I", $F306 + 2)))), $F306 + 2, ""))</f>
        <v/>
      </c>
    </row>
    <row r="308" ht="68.25" customHeight="1" s="20">
      <c r="A308" s="21">
        <f t="array" ref="A308:A308">INDIRECT(_xlfn.CONCAT("$I", $F308))</f>
        <v/>
      </c>
      <c r="B308" s="21">
        <f t="array" ref="B308:B308">INDIRECT(_xlfn.CONCAT("$J", $F308))</f>
        <v/>
      </c>
      <c r="C308" s="21">
        <f t="array" ref="C308:C308">INDIRECT(_xlfn.CONCAT("$K", $F308))</f>
        <v/>
      </c>
      <c r="D308" s="21" t="n"/>
      <c r="E308" s="21">
        <f t="array" ref="E308:E308">INDIRECT(_xlfn.CONCAT("$L", $F308))</f>
        <v/>
      </c>
      <c r="F308" s="21">
        <f t="array" ref="F308:F308">IF(NOT(OR(ISERROR(INDIRECT(_xlfn.CONCAT("$I", $F307 + 1))), ISBLANK(INDIRECT(_xlfn.CONCAT("$I", $F307 + 1))))), $F307 + 1, IF(NOT(ISBLANK(INDIRECT(_xlfn.CONCAT("$I", $F307 + 2)))), $F307 + 2, ""))</f>
        <v/>
      </c>
      <c r="I308" s="19" t="inlineStr">
        <is>
          <t>March of the Machine: The Aftermath Promos PMAT</t>
        </is>
      </c>
      <c r="J308" s="19" t="n">
        <v>8</v>
      </c>
      <c r="K308" s="19" t="n">
        <v>45247</v>
      </c>
      <c r="L308" s="19" t="inlineStr">
        <is>
          <t>en es fr de it pt ja ko ru 汉语 漢語</t>
        </is>
      </c>
    </row>
    <row r="309" ht="81" customHeight="1" s="20">
      <c r="A309" s="21">
        <f t="array" ref="A309:A309">INDIRECT(_xlfn.CONCAT("$I", $F309))</f>
        <v/>
      </c>
      <c r="B309" s="21">
        <f t="array" ref="B309:B309">INDIRECT(_xlfn.CONCAT("$J", $F309))</f>
        <v/>
      </c>
      <c r="C309" s="21">
        <f t="array" ref="C309:C309">INDIRECT(_xlfn.CONCAT("$K", $F309))</f>
        <v/>
      </c>
      <c r="D309" s="21" t="n"/>
      <c r="E309" s="21">
        <f t="array" ref="E309:E309">INDIRECT(_xlfn.CONCAT("$L", $F309))</f>
        <v/>
      </c>
      <c r="F309" s="21">
        <f t="array" ref="F309:F309">IF(NOT(OR(ISERROR(INDIRECT(_xlfn.CONCAT("$I", $F308 + 1))), ISBLANK(INDIRECT(_xlfn.CONCAT("$I", $F308 + 1))))), $F308 + 1, IF(NOT(ISBLANK(INDIRECT(_xlfn.CONCAT("$I", $F308 + 2)))), $F308 + 2, ""))</f>
        <v/>
      </c>
    </row>
    <row r="310" ht="59.25" customHeight="1" s="20">
      <c r="A310" s="21">
        <f t="array" ref="A310:A310">INDIRECT(_xlfn.CONCAT("$I", $F310))</f>
        <v/>
      </c>
      <c r="B310" s="21">
        <f t="array" ref="B310:B310">INDIRECT(_xlfn.CONCAT("$J", $F310))</f>
        <v/>
      </c>
      <c r="C310" s="21">
        <f t="array" ref="C310:C310">INDIRECT(_xlfn.CONCAT("$K", $F310))</f>
        <v/>
      </c>
      <c r="D310" s="21" t="n"/>
      <c r="E310" s="21">
        <f t="array" ref="E310:E310">INDIRECT(_xlfn.CONCAT("$L", $F310))</f>
        <v/>
      </c>
      <c r="F310" s="21">
        <f t="array" ref="F310:F310">IF(NOT(OR(ISERROR(INDIRECT(_xlfn.CONCAT("$I", $F309 + 1))), ISBLANK(INDIRECT(_xlfn.CONCAT("$I", $F309 + 1))))), $F309 + 1, IF(NOT(ISBLANK(INDIRECT(_xlfn.CONCAT("$I", $F309 + 2)))), $F309 + 2, ""))</f>
        <v/>
      </c>
      <c r="I310" s="19" t="inlineStr">
        <is>
          <t>March of the Machine MOM</t>
        </is>
      </c>
      <c r="J310" s="19" t="n">
        <v>387</v>
      </c>
      <c r="K310" s="19" t="n">
        <v>45037</v>
      </c>
      <c r="L310" s="19" t="inlineStr">
        <is>
          <t>en es fr de it pt ja ko ru 汉语 漢語</t>
        </is>
      </c>
    </row>
    <row r="311" ht="59.25" customHeight="1" s="20">
      <c r="A311" s="21">
        <f t="array" ref="A311:A311">INDIRECT(_xlfn.CONCAT("$I", $F311))</f>
        <v/>
      </c>
      <c r="B311" s="21">
        <f t="array" ref="B311:B311">INDIRECT(_xlfn.CONCAT("$J", $F311))</f>
        <v/>
      </c>
      <c r="C311" s="21">
        <f t="array" ref="C311:C311">INDIRECT(_xlfn.CONCAT("$K", $F311))</f>
        <v/>
      </c>
      <c r="D311" s="21" t="n"/>
      <c r="E311" s="21">
        <f t="array" ref="E311:E311">INDIRECT(_xlfn.CONCAT("$L", $F311))</f>
        <v/>
      </c>
      <c r="F311" s="21">
        <f t="array" ref="F311:F311">IF(NOT(OR(ISERROR(INDIRECT(_xlfn.CONCAT("$I", $F310 + 1))), ISBLANK(INDIRECT(_xlfn.CONCAT("$I", $F310 + 1))))), $F310 + 1, IF(NOT(ISBLANK(INDIRECT(_xlfn.CONCAT("$I", $F310 + 2)))), $F310 + 2, ""))</f>
        <v/>
      </c>
    </row>
    <row r="312" ht="68.25" customHeight="1" s="20">
      <c r="A312" s="21">
        <f t="array" ref="A312:A312">INDIRECT(_xlfn.CONCAT("$I", $F312))</f>
        <v/>
      </c>
      <c r="B312" s="21">
        <f t="array" ref="B312:B312">INDIRECT(_xlfn.CONCAT("$J", $F312))</f>
        <v/>
      </c>
      <c r="C312" s="21">
        <f t="array" ref="C312:C312">INDIRECT(_xlfn.CONCAT("$K", $F312))</f>
        <v/>
      </c>
      <c r="D312" s="21" t="n"/>
      <c r="E312" s="21">
        <f t="array" ref="E312:E312">INDIRECT(_xlfn.CONCAT("$L", $F312))</f>
        <v/>
      </c>
      <c r="F312" s="21">
        <f t="array" ref="F312:F312">IF(NOT(OR(ISERROR(INDIRECT(_xlfn.CONCAT("$I", $F311 + 1))), ISBLANK(INDIRECT(_xlfn.CONCAT("$I", $F311 + 1))))), $F311 + 1, IF(NOT(ISBLANK(INDIRECT(_xlfn.CONCAT("$I", $F311 + 2)))), $F311 + 2, ""))</f>
        <v/>
      </c>
      <c r="I312" s="19" t="inlineStr">
        <is>
          <t>Multiverse Legends MUL</t>
        </is>
      </c>
      <c r="J312" s="19" t="n">
        <v>261</v>
      </c>
      <c r="K312" s="19" t="n">
        <v>45037</v>
      </c>
      <c r="L312" s="19" t="inlineStr">
        <is>
          <t>en es fr de it pt ja ko ru 汉语 漢語</t>
        </is>
      </c>
    </row>
    <row r="313" ht="68.25" customHeight="1" s="20">
      <c r="A313" s="21">
        <f t="array" ref="A313:A313">INDIRECT(_xlfn.CONCAT("$I", $F313))</f>
        <v/>
      </c>
      <c r="B313" s="21">
        <f t="array" ref="B313:B313">INDIRECT(_xlfn.CONCAT("$J", $F313))</f>
        <v/>
      </c>
      <c r="C313" s="21">
        <f t="array" ref="C313:C313">INDIRECT(_xlfn.CONCAT("$K", $F313))</f>
        <v/>
      </c>
      <c r="D313" s="21" t="n"/>
      <c r="E313" s="21">
        <f t="array" ref="E313:E313">INDIRECT(_xlfn.CONCAT("$L", $F313))</f>
        <v/>
      </c>
      <c r="F313" s="21">
        <f t="array" ref="F313:F313">IF(NOT(OR(ISERROR(INDIRECT(_xlfn.CONCAT("$I", $F312 + 1))), ISBLANK(INDIRECT(_xlfn.CONCAT("$I", $F312 + 1))))), $F312 + 1, IF(NOT(ISBLANK(INDIRECT(_xlfn.CONCAT("$I", $F312 + 2)))), $F312 + 2, ""))</f>
        <v/>
      </c>
    </row>
    <row r="314" ht="81" customHeight="1" s="20">
      <c r="A314" s="21">
        <f t="array" ref="A314:A314">INDIRECT(_xlfn.CONCAT("$I", $F314))</f>
        <v/>
      </c>
      <c r="B314" s="21">
        <f t="array" ref="B314:B314">INDIRECT(_xlfn.CONCAT("$J", $F314))</f>
        <v/>
      </c>
      <c r="C314" s="21">
        <f t="array" ref="C314:C314">INDIRECT(_xlfn.CONCAT("$K", $F314))</f>
        <v/>
      </c>
      <c r="D314" s="21" t="n"/>
      <c r="E314" s="21">
        <f t="array" ref="E314:E314">INDIRECT(_xlfn.CONCAT("$L", $F314))</f>
        <v/>
      </c>
      <c r="F314" s="21">
        <f t="array" ref="F314:F314">IF(NOT(OR(ISERROR(INDIRECT(_xlfn.CONCAT("$I", $F313 + 1))), ISBLANK(INDIRECT(_xlfn.CONCAT("$I", $F313 + 1))))), $F313 + 1, IF(NOT(ISBLANK(INDIRECT(_xlfn.CONCAT("$I", $F313 + 2)))), $F313 + 2, ""))</f>
        <v/>
      </c>
      <c r="I314" s="19" t="inlineStr">
        <is>
          <t>Multiverse Legends Tokens TMUL</t>
        </is>
      </c>
      <c r="J314" s="19" t="n">
        <v>2</v>
      </c>
      <c r="K314" s="19" t="n">
        <v>45037</v>
      </c>
      <c r="L314" s="19" t="inlineStr">
        <is>
          <t>en es fr de it pt ja ko ru 汉语 漢語</t>
        </is>
      </c>
    </row>
    <row r="315" ht="59.25" customHeight="1" s="20">
      <c r="A315" s="21">
        <f t="array" ref="A315:A315">INDIRECT(_xlfn.CONCAT("$I", $F315))</f>
        <v/>
      </c>
      <c r="B315" s="21">
        <f t="array" ref="B315:B315">INDIRECT(_xlfn.CONCAT("$J", $F315))</f>
        <v/>
      </c>
      <c r="C315" s="21">
        <f t="array" ref="C315:C315">INDIRECT(_xlfn.CONCAT("$K", $F315))</f>
        <v/>
      </c>
      <c r="D315" s="21" t="n"/>
      <c r="E315" s="21">
        <f t="array" ref="E315:E315">INDIRECT(_xlfn.CONCAT("$L", $F315))</f>
        <v/>
      </c>
      <c r="F315" s="21">
        <f t="array" ref="F315:F315">IF(NOT(OR(ISERROR(INDIRECT(_xlfn.CONCAT("$I", $F314 + 1))), ISBLANK(INDIRECT(_xlfn.CONCAT("$I", $F314 + 1))))), $F314 + 1, IF(NOT(ISBLANK(INDIRECT(_xlfn.CONCAT("$I", $F314 + 2)))), $F314 + 2, ""))</f>
        <v/>
      </c>
    </row>
    <row r="316" ht="68.25" customHeight="1" s="20">
      <c r="A316" s="21">
        <f t="array" ref="A316:A316">INDIRECT(_xlfn.CONCAT("$I", $F316))</f>
        <v/>
      </c>
      <c r="B316" s="21">
        <f t="array" ref="B316:B316">INDIRECT(_xlfn.CONCAT("$J", $F316))</f>
        <v/>
      </c>
      <c r="C316" s="21">
        <f t="array" ref="C316:C316">INDIRECT(_xlfn.CONCAT("$K", $F316))</f>
        <v/>
      </c>
      <c r="D316" s="21" t="n"/>
      <c r="E316" s="21">
        <f t="array" ref="E316:E316">INDIRECT(_xlfn.CONCAT("$L", $F316))</f>
        <v/>
      </c>
      <c r="F316" s="21">
        <f t="array" ref="F316:F316">IF(NOT(OR(ISERROR(INDIRECT(_xlfn.CONCAT("$I", $F315 + 1))), ISBLANK(INDIRECT(_xlfn.CONCAT("$I", $F315 + 1))))), $F315 + 1, IF(NOT(ISBLANK(INDIRECT(_xlfn.CONCAT("$I", $F315 + 2)))), $F315 + 2, ""))</f>
        <v/>
      </c>
      <c r="I316" s="19" t="inlineStr">
        <is>
          <t>March of the Machine Promos PMOM</t>
        </is>
      </c>
      <c r="J316" s="19" t="n">
        <v>134</v>
      </c>
      <c r="K316" s="19" t="n">
        <v>45037</v>
      </c>
      <c r="L316" s="19" t="inlineStr">
        <is>
          <t>en es fr de it pt ja ko ru 汉语 漢語</t>
        </is>
      </c>
    </row>
    <row r="317" ht="81" customHeight="1" s="20">
      <c r="A317" s="21">
        <f t="array" ref="A317:A317">INDIRECT(_xlfn.CONCAT("$I", $F317))</f>
        <v/>
      </c>
      <c r="B317" s="21">
        <f t="array" ref="B317:B317">INDIRECT(_xlfn.CONCAT("$J", $F317))</f>
        <v/>
      </c>
      <c r="C317" s="21">
        <f t="array" ref="C317:C317">INDIRECT(_xlfn.CONCAT("$K", $F317))</f>
        <v/>
      </c>
      <c r="D317" s="21" t="n"/>
      <c r="E317" s="21">
        <f t="array" ref="E317:E317">INDIRECT(_xlfn.CONCAT("$L", $F317))</f>
        <v/>
      </c>
      <c r="F317" s="21">
        <f t="array" ref="F317:F317">IF(NOT(OR(ISERROR(INDIRECT(_xlfn.CONCAT("$I", $F316 + 1))), ISBLANK(INDIRECT(_xlfn.CONCAT("$I", $F316 + 1))))), $F316 + 1, IF(NOT(ISBLANK(INDIRECT(_xlfn.CONCAT("$I", $F316 + 2)))), $F316 + 2, ""))</f>
        <v/>
      </c>
    </row>
    <row r="318" ht="59.25" customHeight="1" s="20">
      <c r="A318" s="21">
        <f t="array" ref="A318:A318">INDIRECT(_xlfn.CONCAT("$I", $F318))</f>
        <v/>
      </c>
      <c r="B318" s="21">
        <f t="array" ref="B318:B318">INDIRECT(_xlfn.CONCAT("$J", $F318))</f>
        <v/>
      </c>
      <c r="C318" s="21">
        <f t="array" ref="C318:C318">INDIRECT(_xlfn.CONCAT("$K", $F318))</f>
        <v/>
      </c>
      <c r="D318" s="21" t="n"/>
      <c r="E318" s="21">
        <f t="array" ref="E318:E318">INDIRECT(_xlfn.CONCAT("$L", $F318))</f>
        <v/>
      </c>
      <c r="F318" s="21">
        <f t="array" ref="F318:F318">IF(NOT(OR(ISERROR(INDIRECT(_xlfn.CONCAT("$I", $F317 + 1))), ISBLANK(INDIRECT(_xlfn.CONCAT("$I", $F317 + 1))))), $F317 + 1, IF(NOT(ISBLANK(INDIRECT(_xlfn.CONCAT("$I", $F317 + 2)))), $F317 + 2, ""))</f>
        <v/>
      </c>
      <c r="I318" s="19" t="inlineStr">
        <is>
          <t>March of the Machine Tokens TMOM</t>
        </is>
      </c>
      <c r="J318" s="19" t="n">
        <v>23</v>
      </c>
      <c r="K318" s="19" t="n">
        <v>45037</v>
      </c>
      <c r="L318" s="19" t="inlineStr">
        <is>
          <t>en es fr de it pt ja ko ru 汉语 漢語</t>
        </is>
      </c>
    </row>
    <row r="319" ht="68.25" customHeight="1" s="20">
      <c r="A319" s="21">
        <f t="array" ref="A319:A319">INDIRECT(_xlfn.CONCAT("$I", $F319))</f>
        <v/>
      </c>
      <c r="B319" s="21">
        <f t="array" ref="B319:B319">INDIRECT(_xlfn.CONCAT("$J", $F319))</f>
        <v/>
      </c>
      <c r="C319" s="21">
        <f t="array" ref="C319:C319">INDIRECT(_xlfn.CONCAT("$K", $F319))</f>
        <v/>
      </c>
      <c r="D319" s="21" t="n"/>
      <c r="E319" s="21">
        <f t="array" ref="E319:E319">INDIRECT(_xlfn.CONCAT("$L", $F319))</f>
        <v/>
      </c>
      <c r="F319" s="21">
        <f t="array" ref="F319:F319">IF(NOT(OR(ISERROR(INDIRECT(_xlfn.CONCAT("$I", $F318 + 1))), ISBLANK(INDIRECT(_xlfn.CONCAT("$I", $F318 + 1))))), $F318 + 1, IF(NOT(ISBLANK(INDIRECT(_xlfn.CONCAT("$I", $F318 + 2)))), $F318 + 2, ""))</f>
        <v/>
      </c>
    </row>
    <row r="320" ht="59.25" customHeight="1" s="20">
      <c r="A320" s="21">
        <f t="array" ref="A320:A320">INDIRECT(_xlfn.CONCAT("$I", $F320))</f>
        <v/>
      </c>
      <c r="B320" s="21">
        <f t="array" ref="B320:B320">INDIRECT(_xlfn.CONCAT("$J", $F320))</f>
        <v/>
      </c>
      <c r="C320" s="21">
        <f t="array" ref="C320:C320">INDIRECT(_xlfn.CONCAT("$K", $F320))</f>
        <v/>
      </c>
      <c r="D320" s="21" t="n"/>
      <c r="E320" s="21">
        <f t="array" ref="E320:E320">INDIRECT(_xlfn.CONCAT("$L", $F320))</f>
        <v/>
      </c>
      <c r="F320" s="21">
        <f t="array" ref="F320:F320">IF(NOT(OR(ISERROR(INDIRECT(_xlfn.CONCAT("$I", $F319 + 1))), ISBLANK(INDIRECT(_xlfn.CONCAT("$I", $F319 + 1))))), $F319 + 1, IF(NOT(ISBLANK(INDIRECT(_xlfn.CONCAT("$I", $F319 + 2)))), $F319 + 2, ""))</f>
        <v/>
      </c>
      <c r="I320" s="19" t="inlineStr">
        <is>
          <t>March of the Machine Jumpstart Front Cards FMOM</t>
        </is>
      </c>
      <c r="J320" s="19" t="n">
        <v>5</v>
      </c>
      <c r="K320" s="19" t="n">
        <v>45037</v>
      </c>
      <c r="L320" s="19" t="inlineStr">
        <is>
          <t>en es fr de it pt ja ko ru 汉语 漢語</t>
        </is>
      </c>
    </row>
    <row r="321" ht="68.25" customHeight="1" s="20">
      <c r="A321" s="21">
        <f t="array" ref="A321:A321">INDIRECT(_xlfn.CONCAT("$I", $F321))</f>
        <v/>
      </c>
      <c r="B321" s="21">
        <f t="array" ref="B321:B321">INDIRECT(_xlfn.CONCAT("$J", $F321))</f>
        <v/>
      </c>
      <c r="C321" s="21">
        <f t="array" ref="C321:C321">INDIRECT(_xlfn.CONCAT("$K", $F321))</f>
        <v/>
      </c>
      <c r="D321" s="21" t="n"/>
      <c r="E321" s="21">
        <f t="array" ref="E321:E321">INDIRECT(_xlfn.CONCAT("$L", $F321))</f>
        <v/>
      </c>
      <c r="F321" s="21">
        <f t="array" ref="F321:F321">IF(NOT(OR(ISERROR(INDIRECT(_xlfn.CONCAT("$I", $F320 + 1))), ISBLANK(INDIRECT(_xlfn.CONCAT("$I", $F320 + 1))))), $F320 + 1, IF(NOT(ISBLANK(INDIRECT(_xlfn.CONCAT("$I", $F320 + 2)))), $F320 + 2, ""))</f>
        <v/>
      </c>
    </row>
    <row r="322" ht="59.25" customHeight="1" s="20">
      <c r="A322" s="21">
        <f t="array" ref="A322:A322">INDIRECT(_xlfn.CONCAT("$I", $F322))</f>
        <v/>
      </c>
      <c r="B322" s="21">
        <f t="array" ref="B322:B322">INDIRECT(_xlfn.CONCAT("$J", $F322))</f>
        <v/>
      </c>
      <c r="C322" s="21">
        <f t="array" ref="C322:C322">INDIRECT(_xlfn.CONCAT("$K", $F322))</f>
        <v/>
      </c>
      <c r="D322" s="21" t="n"/>
      <c r="E322" s="21">
        <f t="array" ref="E322:E322">INDIRECT(_xlfn.CONCAT("$L", $F322))</f>
        <v/>
      </c>
      <c r="F322" s="21">
        <f t="array" ref="F322:F322">IF(NOT(OR(ISERROR(INDIRECT(_xlfn.CONCAT("$I", $F321 + 1))), ISBLANK(INDIRECT(_xlfn.CONCAT("$I", $F321 + 1))))), $F321 + 1, IF(NOT(ISBLANK(INDIRECT(_xlfn.CONCAT("$I", $F321 + 2)))), $F321 + 2, ""))</f>
        <v/>
      </c>
      <c r="I322" s="19" t="inlineStr">
        <is>
          <t>March of the Machine Commander MOC</t>
        </is>
      </c>
      <c r="J322" s="19" t="n">
        <v>450</v>
      </c>
      <c r="K322" s="19" t="n">
        <v>45037</v>
      </c>
      <c r="L322" s="19" t="inlineStr">
        <is>
          <t>en es fr de it pt ja ko ru 汉语 漢語</t>
        </is>
      </c>
    </row>
    <row r="323" ht="68.25" customHeight="1" s="20">
      <c r="A323" s="21">
        <f t="array" ref="A323:A323">INDIRECT(_xlfn.CONCAT("$I", $F323))</f>
        <v/>
      </c>
      <c r="B323" s="21">
        <f t="array" ref="B323:B323">INDIRECT(_xlfn.CONCAT("$J", $F323))</f>
        <v/>
      </c>
      <c r="C323" s="21">
        <f t="array" ref="C323:C323">INDIRECT(_xlfn.CONCAT("$K", $F323))</f>
        <v/>
      </c>
      <c r="D323" s="21" t="n"/>
      <c r="E323" s="21">
        <f t="array" ref="E323:E323">INDIRECT(_xlfn.CONCAT("$L", $F323))</f>
        <v/>
      </c>
      <c r="F323" s="21">
        <f t="array" ref="F323:F323">IF(NOT(OR(ISERROR(INDIRECT(_xlfn.CONCAT("$I", $F322 + 1))), ISBLANK(INDIRECT(_xlfn.CONCAT("$I", $F322 + 1))))), $F322 + 1, IF(NOT(ISBLANK(INDIRECT(_xlfn.CONCAT("$I", $F322 + 2)))), $F322 + 2, ""))</f>
        <v/>
      </c>
    </row>
    <row r="324" ht="81" customHeight="1" s="20">
      <c r="A324" s="21">
        <f t="array" ref="A324:A324">INDIRECT(_xlfn.CONCAT("$I", $F324))</f>
        <v/>
      </c>
      <c r="B324" s="21">
        <f t="array" ref="B324:B324">INDIRECT(_xlfn.CONCAT("$J", $F324))</f>
        <v/>
      </c>
      <c r="C324" s="21">
        <f t="array" ref="C324:C324">INDIRECT(_xlfn.CONCAT("$K", $F324))</f>
        <v/>
      </c>
      <c r="D324" s="21" t="n"/>
      <c r="E324" s="21">
        <f t="array" ref="E324:E324">INDIRECT(_xlfn.CONCAT("$L", $F324))</f>
        <v/>
      </c>
      <c r="F324" s="21">
        <f t="array" ref="F324:F324">IF(NOT(OR(ISERROR(INDIRECT(_xlfn.CONCAT("$I", $F323 + 1))), ISBLANK(INDIRECT(_xlfn.CONCAT("$I", $F323 + 1))))), $F323 + 1, IF(NOT(ISBLANK(INDIRECT(_xlfn.CONCAT("$I", $F323 + 2)))), $F323 + 2, ""))</f>
        <v/>
      </c>
      <c r="I324" s="19" t="inlineStr">
        <is>
          <t>March of the Machine Commander Tokens TMOC</t>
        </is>
      </c>
      <c r="J324" s="19" t="n">
        <v>46</v>
      </c>
      <c r="K324" s="19" t="n">
        <v>45037</v>
      </c>
      <c r="L324" s="19" t="inlineStr">
        <is>
          <t>en es fr de it pt ja ko ru 汉语 漢語</t>
        </is>
      </c>
    </row>
    <row r="325" ht="81" customHeight="1" s="20">
      <c r="A325" s="21">
        <f t="array" ref="A325:A325">INDIRECT(_xlfn.CONCAT("$I", $F325))</f>
        <v/>
      </c>
      <c r="B325" s="21">
        <f t="array" ref="B325:B325">INDIRECT(_xlfn.CONCAT("$J", $F325))</f>
        <v/>
      </c>
      <c r="C325" s="21">
        <f t="array" ref="C325:C325">INDIRECT(_xlfn.CONCAT("$K", $F325))</f>
        <v/>
      </c>
      <c r="D325" s="21" t="n"/>
      <c r="E325" s="21">
        <f t="array" ref="E325:E325">INDIRECT(_xlfn.CONCAT("$L", $F325))</f>
        <v/>
      </c>
      <c r="F325" s="21">
        <f t="array" ref="F325:F325">IF(NOT(OR(ISERROR(INDIRECT(_xlfn.CONCAT("$I", $F324 + 1))), ISBLANK(INDIRECT(_xlfn.CONCAT("$I", $F324 + 1))))), $F324 + 1, IF(NOT(ISBLANK(INDIRECT(_xlfn.CONCAT("$I", $F324 + 2)))), $F324 + 2, ""))</f>
        <v/>
      </c>
    </row>
    <row r="326" ht="68.25" customHeight="1" s="20">
      <c r="A326" s="21">
        <f t="array" ref="A326:A326">INDIRECT(_xlfn.CONCAT("$I", $F326))</f>
        <v/>
      </c>
      <c r="B326" s="21">
        <f t="array" ref="B326:B326">INDIRECT(_xlfn.CONCAT("$J", $F326))</f>
        <v/>
      </c>
      <c r="C326" s="21">
        <f t="array" ref="C326:C326">INDIRECT(_xlfn.CONCAT("$K", $F326))</f>
        <v/>
      </c>
      <c r="D326" s="21" t="n"/>
      <c r="E326" s="21">
        <f t="array" ref="E326:E326">INDIRECT(_xlfn.CONCAT("$L", $F326))</f>
        <v/>
      </c>
      <c r="F326" s="21">
        <f t="array" ref="F326:F326">IF(NOT(OR(ISERROR(INDIRECT(_xlfn.CONCAT("$I", $F325 + 1))), ISBLANK(INDIRECT(_xlfn.CONCAT("$I", $F325 + 1))))), $F325 + 1, IF(NOT(ISBLANK(INDIRECT(_xlfn.CONCAT("$I", $F325 + 2)))), $F325 + 2, ""))</f>
        <v/>
      </c>
      <c r="I326" s="19" t="inlineStr">
        <is>
          <t>MOM Japanese Promo Tokens WMOM</t>
        </is>
      </c>
      <c r="J326" s="19" t="n">
        <v>12</v>
      </c>
      <c r="K326" s="19" t="n">
        <v>45037</v>
      </c>
      <c r="L326" s="19" t="inlineStr">
        <is>
          <t>en es fr de it pt ja ko ru 汉语 漢語</t>
        </is>
      </c>
    </row>
    <row r="327" ht="81" customHeight="1" s="20">
      <c r="A327" s="21">
        <f t="array" ref="A327:A327">INDIRECT(_xlfn.CONCAT("$I", $F327))</f>
        <v/>
      </c>
      <c r="B327" s="21">
        <f t="array" ref="B327:B327">INDIRECT(_xlfn.CONCAT("$J", $F327))</f>
        <v/>
      </c>
      <c r="C327" s="21">
        <f t="array" ref="C327:C327">INDIRECT(_xlfn.CONCAT("$K", $F327))</f>
        <v/>
      </c>
      <c r="D327" s="21" t="n"/>
      <c r="E327" s="21">
        <f t="array" ref="E327:E327">INDIRECT(_xlfn.CONCAT("$L", $F327))</f>
        <v/>
      </c>
      <c r="F327" s="21">
        <f t="array" ref="F327:F327">IF(NOT(OR(ISERROR(INDIRECT(_xlfn.CONCAT("$I", $F326 + 1))), ISBLANK(INDIRECT(_xlfn.CONCAT("$I", $F326 + 1))))), $F326 + 1, IF(NOT(ISBLANK(INDIRECT(_xlfn.CONCAT("$I", $F326 + 2)))), $F326 + 2, ""))</f>
        <v/>
      </c>
    </row>
    <row r="328" ht="59.25" customHeight="1" s="20">
      <c r="A328" s="21">
        <f t="array" ref="A328:A328">INDIRECT(_xlfn.CONCAT("$I", $F328))</f>
        <v/>
      </c>
      <c r="B328" s="21">
        <f t="array" ref="B328:B328">INDIRECT(_xlfn.CONCAT("$J", $F328))</f>
        <v/>
      </c>
      <c r="C328" s="21">
        <f t="array" ref="C328:C328">INDIRECT(_xlfn.CONCAT("$K", $F328))</f>
        <v/>
      </c>
      <c r="D328" s="21" t="n"/>
      <c r="E328" s="21">
        <f t="array" ref="E328:E328">INDIRECT(_xlfn.CONCAT("$L", $F328))</f>
        <v/>
      </c>
      <c r="F328" s="21">
        <f t="array" ref="F328:F328">IF(NOT(OR(ISERROR(INDIRECT(_xlfn.CONCAT("$I", $F327 + 1))), ISBLANK(INDIRECT(_xlfn.CONCAT("$I", $F327 + 1))))), $F327 + 1, IF(NOT(ISBLANK(INDIRECT(_xlfn.CONCAT("$I", $F327 + 2)))), $F327 + 2, ""))</f>
        <v/>
      </c>
      <c r="I328" s="19" t="inlineStr">
        <is>
          <t>March of the Machine Art Series AMOM</t>
        </is>
      </c>
      <c r="J328" s="19" t="n">
        <v>81</v>
      </c>
      <c r="K328" s="19" t="n">
        <v>45037</v>
      </c>
      <c r="L328" s="19" t="inlineStr">
        <is>
          <t>en es fr de it pt ja ko ru 汉语 漢語</t>
        </is>
      </c>
    </row>
    <row r="329" ht="68.25" customHeight="1" s="20">
      <c r="A329" s="21">
        <f t="array" ref="A329:A329">INDIRECT(_xlfn.CONCAT("$I", $F329))</f>
        <v/>
      </c>
      <c r="B329" s="21">
        <f t="array" ref="B329:B329">INDIRECT(_xlfn.CONCAT("$J", $F329))</f>
        <v/>
      </c>
      <c r="C329" s="21">
        <f t="array" ref="C329:C329">INDIRECT(_xlfn.CONCAT("$K", $F329))</f>
        <v/>
      </c>
      <c r="D329" s="21" t="n"/>
      <c r="E329" s="21">
        <f t="array" ref="E329:E329">INDIRECT(_xlfn.CONCAT("$L", $F329))</f>
        <v/>
      </c>
      <c r="F329" s="21">
        <f t="array" ref="F329:F329">IF(NOT(OR(ISERROR(INDIRECT(_xlfn.CONCAT("$I", $F328 + 1))), ISBLANK(INDIRECT(_xlfn.CONCAT("$I", $F328 + 1))))), $F328 + 1, IF(NOT(ISBLANK(INDIRECT(_xlfn.CONCAT("$I", $F328 + 2)))), $F328 + 2, ""))</f>
        <v/>
      </c>
    </row>
    <row r="330" ht="81" customHeight="1" s="20">
      <c r="A330" s="21">
        <f t="array" ref="A330:A330">INDIRECT(_xlfn.CONCAT("$I", $F330))</f>
        <v/>
      </c>
      <c r="B330" s="21">
        <f t="array" ref="B330:B330">INDIRECT(_xlfn.CONCAT("$J", $F330))</f>
        <v/>
      </c>
      <c r="C330" s="21">
        <f t="array" ref="C330:C330">INDIRECT(_xlfn.CONCAT("$K", $F330))</f>
        <v/>
      </c>
      <c r="D330" s="21" t="n"/>
      <c r="E330" s="21">
        <f t="array" ref="E330:E330">INDIRECT(_xlfn.CONCAT("$L", $F330))</f>
        <v/>
      </c>
      <c r="F330" s="21">
        <f t="array" ref="F330:F330">IF(NOT(OR(ISERROR(INDIRECT(_xlfn.CONCAT("$I", $F329 + 1))), ISBLANK(INDIRECT(_xlfn.CONCAT("$I", $F329 + 1))))), $F329 + 1, IF(NOT(ISBLANK(INDIRECT(_xlfn.CONCAT("$I", $F329 + 2)))), $F329 + 2, ""))</f>
        <v/>
      </c>
      <c r="I330" s="19" t="inlineStr">
        <is>
          <t>March of the Machine Substitute Cards SMOM</t>
        </is>
      </c>
      <c r="J330" s="19" t="n">
        <v>1</v>
      </c>
      <c r="K330" s="19" t="n">
        <v>45037</v>
      </c>
      <c r="L330" s="19" t="inlineStr">
        <is>
          <t>en es fr de it pt ja ko ru 汉语 漢語</t>
        </is>
      </c>
    </row>
    <row r="331" ht="81" customHeight="1" s="20">
      <c r="A331" s="21">
        <f t="array" ref="A331:A331">INDIRECT(_xlfn.CONCAT("$I", $F331))</f>
        <v/>
      </c>
      <c r="B331" s="21">
        <f t="array" ref="B331:B331">INDIRECT(_xlfn.CONCAT("$J", $F331))</f>
        <v/>
      </c>
      <c r="C331" s="21">
        <f t="array" ref="C331:C331">INDIRECT(_xlfn.CONCAT("$K", $F331))</f>
        <v/>
      </c>
      <c r="D331" s="21" t="n"/>
      <c r="E331" s="21">
        <f t="array" ref="E331:E331">INDIRECT(_xlfn.CONCAT("$L", $F331))</f>
        <v/>
      </c>
      <c r="F331" s="21">
        <f t="array" ref="F331:F331">IF(NOT(OR(ISERROR(INDIRECT(_xlfn.CONCAT("$I", $F330 + 1))), ISBLANK(INDIRECT(_xlfn.CONCAT("$I", $F330 + 1))))), $F330 + 1, IF(NOT(ISBLANK(INDIRECT(_xlfn.CONCAT("$I", $F330 + 2)))), $F330 + 2, ""))</f>
        <v/>
      </c>
    </row>
    <row r="332" ht="54.75" customHeight="1" s="20">
      <c r="A332" s="21">
        <f t="array" ref="A332:A332">INDIRECT(_xlfn.CONCAT("$I", $F332))</f>
        <v/>
      </c>
      <c r="B332" s="21">
        <f t="array" ref="B332:B332">INDIRECT(_xlfn.CONCAT("$J", $F332))</f>
        <v/>
      </c>
      <c r="C332" s="21">
        <f t="array" ref="C332:C332">INDIRECT(_xlfn.CONCAT("$K", $F332))</f>
        <v/>
      </c>
      <c r="D332" s="21" t="n"/>
      <c r="E332" s="21">
        <f>INDIRECT(_xlfn.CONCAT("$L", $F332))</f>
        <v/>
      </c>
      <c r="F332" s="21">
        <f t="array" ref="F332:F332">IF(NOT(OR(ISERROR(INDIRECT(_xlfn.CONCAT("$I", $F331 + 1))), ISBLANK(INDIRECT(_xlfn.CONCAT("$I", $F331 + 1))))), $F331 + 1, IF(NOT(ISBLANK(INDIRECT(_xlfn.CONCAT("$I", $F331 + 2)))), $F331 + 2, ""))</f>
        <v/>
      </c>
      <c r="I332" s="19" t="inlineStr">
        <is>
          <t>Shadows over Innistrad Remastered SIR</t>
        </is>
      </c>
      <c r="J332" s="19" t="n">
        <v>294</v>
      </c>
      <c r="K332" s="19" t="n">
        <v>45006</v>
      </c>
      <c r="L332" s="19" t="inlineStr">
        <is>
          <t>en es fr de it pt ja ko ru 汉语 漢語</t>
        </is>
      </c>
    </row>
    <row r="333" ht="59.25" customHeight="1" s="20">
      <c r="A333" s="21">
        <f t="array" ref="A333:A333">INDIRECT(_xlfn.CONCAT("$I", $F333))</f>
        <v/>
      </c>
      <c r="B333" s="21">
        <f t="array" ref="B333:B333">INDIRECT(_xlfn.CONCAT("$J", $F333))</f>
        <v/>
      </c>
      <c r="C333" s="21">
        <f t="array" ref="C333:C333">INDIRECT(_xlfn.CONCAT("$K", $F333))</f>
        <v/>
      </c>
      <c r="D333" s="21" t="n"/>
      <c r="E333" s="21">
        <f t="array" ref="E333:E333">INDIRECT(_xlfn.CONCAT("$L", $F333))</f>
        <v/>
      </c>
      <c r="F333" s="21">
        <f t="array" ref="F333:F333">IF(NOT(OR(ISERROR(INDIRECT(_xlfn.CONCAT("$I", $F332 + 1))), ISBLANK(INDIRECT(_xlfn.CONCAT("$I", $F332 + 1))))), $F332 + 1, IF(NOT(ISBLANK(INDIRECT(_xlfn.CONCAT("$I", $F332 + 2)))), $F332 + 2, ""))</f>
        <v/>
      </c>
    </row>
    <row r="334" ht="59.25" customHeight="1" s="20">
      <c r="A334" s="21">
        <f t="array" ref="A334:A334">INDIRECT(_xlfn.CONCAT("$I", $F334))</f>
        <v/>
      </c>
      <c r="B334" s="21">
        <f t="array" ref="B334:B334">INDIRECT(_xlfn.CONCAT("$J", $F334))</f>
        <v/>
      </c>
      <c r="C334" s="21">
        <f t="array" ref="C334:C334">INDIRECT(_xlfn.CONCAT("$K", $F334))</f>
        <v/>
      </c>
      <c r="D334" s="21" t="n"/>
      <c r="E334" s="21">
        <f t="array" ref="E334:E334">INDIRECT(_xlfn.CONCAT("$L", $F334))</f>
        <v/>
      </c>
      <c r="F334" s="21">
        <f t="array" ref="F334:F334">IF(NOT(OR(ISERROR(INDIRECT(_xlfn.CONCAT("$I", $F333 + 1))), ISBLANK(INDIRECT(_xlfn.CONCAT("$I", $F333 + 1))))), $F333 + 1, IF(NOT(ISBLANK(INDIRECT(_xlfn.CONCAT("$I", $F333 + 2)))), $F333 + 2, ""))</f>
        <v/>
      </c>
      <c r="I334" s="19" t="inlineStr">
        <is>
          <t>Shadows of the Past SIS</t>
        </is>
      </c>
      <c r="J334" s="19" t="n">
        <v>76</v>
      </c>
      <c r="K334" s="19" t="n">
        <v>45006</v>
      </c>
      <c r="L334" s="19" t="inlineStr">
        <is>
          <t>en es fr de it pt ja ko ru 汉语 漢語</t>
        </is>
      </c>
    </row>
    <row r="335" ht="59.25" customHeight="1" s="20">
      <c r="A335" s="21">
        <f t="array" ref="A335:A335">INDIRECT(_xlfn.CONCAT("$I", $F335))</f>
        <v/>
      </c>
      <c r="B335" s="21">
        <f t="array" ref="B335:B335">INDIRECT(_xlfn.CONCAT("$J", $F335))</f>
        <v/>
      </c>
      <c r="C335" s="21">
        <f t="array" ref="C335:C335">INDIRECT(_xlfn.CONCAT("$K", $F335))</f>
        <v/>
      </c>
      <c r="D335" s="21" t="n"/>
      <c r="E335" s="21">
        <f t="array" ref="E335:E335">INDIRECT(_xlfn.CONCAT("$L", $F335))</f>
        <v/>
      </c>
      <c r="F335" s="21">
        <f t="array" ref="F335:F335">IF(NOT(OR(ISERROR(INDIRECT(_xlfn.CONCAT("$I", $F334 + 1))), ISBLANK(INDIRECT(_xlfn.CONCAT("$I", $F334 + 1))))), $F334 + 1, IF(NOT(ISBLANK(INDIRECT(_xlfn.CONCAT("$I", $F334 + 2)))), $F334 + 2, ""))</f>
        <v/>
      </c>
    </row>
    <row r="336" ht="59.25" customHeight="1" s="20">
      <c r="A336" s="21">
        <f t="array" ref="A336:A336">INDIRECT(_xlfn.CONCAT("$I", $F336))</f>
        <v/>
      </c>
      <c r="B336" s="21">
        <f t="array" ref="B336:B336">INDIRECT(_xlfn.CONCAT("$J", $F336))</f>
        <v/>
      </c>
      <c r="C336" s="21">
        <f t="array" ref="C336:C336">INDIRECT(_xlfn.CONCAT("$K", $F336))</f>
        <v/>
      </c>
      <c r="D336" s="21" t="n"/>
      <c r="E336" s="21">
        <f t="array" ref="E336:E336">INDIRECT(_xlfn.CONCAT("$L", $F336))</f>
        <v/>
      </c>
      <c r="F336" s="21">
        <f t="array" ref="F336:F336">IF(NOT(OR(ISERROR(INDIRECT(_xlfn.CONCAT("$I", $F335 + 1))), ISBLANK(INDIRECT(_xlfn.CONCAT("$I", $F335 + 1))))), $F335 + 1, IF(NOT(ISBLANK(INDIRECT(_xlfn.CONCAT("$I", $F335 + 2)))), $F335 + 2, ""))</f>
        <v/>
      </c>
      <c r="I336" s="19" t="inlineStr">
        <is>
          <t>Unknown Event UNK</t>
        </is>
      </c>
      <c r="J336" s="19" t="n">
        <v>471</v>
      </c>
      <c r="K336" s="19" t="n">
        <v>44972</v>
      </c>
      <c r="L336" s="19" t="inlineStr">
        <is>
          <t>en es fr de it pt ja ko ru 汉语 漢語</t>
        </is>
      </c>
    </row>
    <row r="337" ht="59.25" customHeight="1" s="20">
      <c r="A337" s="21">
        <f t="array" ref="A337:A337">INDIRECT(_xlfn.CONCAT("$I", $F337))</f>
        <v/>
      </c>
      <c r="B337" s="21">
        <f t="array" ref="B337:B337">INDIRECT(_xlfn.CONCAT("$J", $F337))</f>
        <v/>
      </c>
      <c r="C337" s="21">
        <f t="array" ref="C337:C337">INDIRECT(_xlfn.CONCAT("$K", $F337))</f>
        <v/>
      </c>
      <c r="D337" s="21" t="n"/>
      <c r="E337" s="21">
        <f t="array" ref="E337:E337">INDIRECT(_xlfn.CONCAT("$L", $F337))</f>
        <v/>
      </c>
      <c r="F337" s="21">
        <f t="array" ref="F337:F337">IF(NOT(OR(ISERROR(INDIRECT(_xlfn.CONCAT("$I", $F336 + 1))), ISBLANK(INDIRECT(_xlfn.CONCAT("$I", $F336 + 1))))), $F336 + 1, IF(NOT(ISBLANK(INDIRECT(_xlfn.CONCAT("$I", $F336 + 2)))), $F336 + 2, ""))</f>
        <v/>
      </c>
    </row>
    <row r="338" ht="59.25" customHeight="1" s="20">
      <c r="A338" s="21">
        <f t="array" ref="A338:A338">INDIRECT(_xlfn.CONCAT("$I", $F338))</f>
        <v/>
      </c>
      <c r="B338" s="21">
        <f t="array" ref="B338:B338">INDIRECT(_xlfn.CONCAT("$J", $F338))</f>
        <v/>
      </c>
      <c r="C338" s="21">
        <f t="array" ref="C338:C338">INDIRECT(_xlfn.CONCAT("$K", $F338))</f>
        <v/>
      </c>
      <c r="D338" s="21" t="n"/>
      <c r="E338" s="21">
        <f t="array" ref="E338:E338">INDIRECT(_xlfn.CONCAT("$L", $F338))</f>
        <v/>
      </c>
      <c r="F338" s="21">
        <f t="array" ref="F338:F338">IF(NOT(OR(ISERROR(INDIRECT(_xlfn.CONCAT("$I", $F337 + 1))), ISBLANK(INDIRECT(_xlfn.CONCAT("$I", $F337 + 1))))), $F337 + 1, IF(NOT(ISBLANK(INDIRECT(_xlfn.CONCAT("$I", $F337 + 2)))), $F337 + 2, ""))</f>
        <v/>
      </c>
      <c r="I338" s="19" t="inlineStr">
        <is>
          <t>Black Lotus Unknown Planechase PUNK</t>
        </is>
      </c>
      <c r="J338" s="19" t="n">
        <v>52</v>
      </c>
      <c r="K338" s="19" t="n">
        <v>45346</v>
      </c>
      <c r="L338" s="19" t="inlineStr">
        <is>
          <t>en es fr de it pt ja ko ru 汉语 漢語</t>
        </is>
      </c>
    </row>
    <row r="339" ht="59.25" customHeight="1" s="20">
      <c r="A339" s="21">
        <f t="array" ref="A339:A339">INDIRECT(_xlfn.CONCAT("$I", $F339))</f>
        <v/>
      </c>
      <c r="B339" s="21">
        <f t="array" ref="B339:B339">INDIRECT(_xlfn.CONCAT("$J", $F339))</f>
        <v/>
      </c>
      <c r="C339" s="21">
        <f t="array" ref="C339:C339">INDIRECT(_xlfn.CONCAT("$K", $F339))</f>
        <v/>
      </c>
      <c r="D339" s="21" t="n"/>
      <c r="E339" s="21">
        <f t="array" ref="E339:E339">INDIRECT(_xlfn.CONCAT("$L", $F339))</f>
        <v/>
      </c>
      <c r="F339" s="21">
        <f t="array" ref="F339:F339">IF(NOT(OR(ISERROR(INDIRECT(_xlfn.CONCAT("$I", $F338 + 1))), ISBLANK(INDIRECT(_xlfn.CONCAT("$I", $F338 + 1))))), $F338 + 1, IF(NOT(ISBLANK(INDIRECT(_xlfn.CONCAT("$I", $F338 + 2)))), $F338 + 2, ""))</f>
        <v/>
      </c>
    </row>
    <row r="340" ht="59.25" customHeight="1" s="20">
      <c r="A340" s="21">
        <f t="array" ref="A340:A340">INDIRECT(_xlfn.CONCAT("$I", $F340))</f>
        <v/>
      </c>
      <c r="B340" s="21">
        <f t="array" ref="B340:B340">INDIRECT(_xlfn.CONCAT("$J", $F340))</f>
        <v/>
      </c>
      <c r="C340" s="21">
        <f t="array" ref="C340:C340">INDIRECT(_xlfn.CONCAT("$K", $F340))</f>
        <v/>
      </c>
      <c r="D340" s="21" t="n"/>
      <c r="E340" s="21">
        <f t="array" ref="E340:E340">INDIRECT(_xlfn.CONCAT("$L", $F340))</f>
        <v/>
      </c>
      <c r="F340" s="21">
        <f t="array" ref="F340:F340">IF(NOT(OR(ISERROR(INDIRECT(_xlfn.CONCAT("$I", $F339 + 1))), ISBLANK(INDIRECT(_xlfn.CONCAT("$I", $F339 + 1))))), $F339 + 1, IF(NOT(ISBLANK(INDIRECT(_xlfn.CONCAT("$I", $F339 + 2)))), $F339 + 2, ""))</f>
        <v/>
      </c>
      <c r="I340" s="19" t="inlineStr">
        <is>
          <t>Year of the Rabbit 2023 PL23</t>
        </is>
      </c>
      <c r="J340" s="19" t="n">
        <v>6</v>
      </c>
      <c r="K340" s="19" t="n">
        <v>44967</v>
      </c>
      <c r="L340" s="19" t="inlineStr">
        <is>
          <t>en es fr de it pt ja ko ru 汉语 漢語</t>
        </is>
      </c>
    </row>
    <row r="341" ht="59.25" customHeight="1" s="20">
      <c r="A341" s="21">
        <f t="array" ref="A341:A341">INDIRECT(_xlfn.CONCAT("$I", $F341))</f>
        <v/>
      </c>
      <c r="B341" s="21">
        <f t="array" ref="B341:B341">INDIRECT(_xlfn.CONCAT("$J", $F341))</f>
        <v/>
      </c>
      <c r="C341" s="21">
        <f t="array" ref="C341:C341">INDIRECT(_xlfn.CONCAT("$K", $F341))</f>
        <v/>
      </c>
      <c r="D341" s="21" t="n"/>
      <c r="E341" s="21">
        <f t="array" ref="E341:E341">INDIRECT(_xlfn.CONCAT("$L", $F341))</f>
        <v/>
      </c>
      <c r="F341" s="21">
        <f t="array" ref="F341:F341">IF(NOT(OR(ISERROR(INDIRECT(_xlfn.CONCAT("$I", $F340 + 1))), ISBLANK(INDIRECT(_xlfn.CONCAT("$I", $F340 + 1))))), $F340 + 1, IF(NOT(ISBLANK(INDIRECT(_xlfn.CONCAT("$I", $F340 + 2)))), $F340 + 2, ""))</f>
        <v/>
      </c>
    </row>
    <row r="342" ht="59.25" customHeight="1" s="20">
      <c r="A342" s="21">
        <f t="array" ref="A342:A342">INDIRECT(_xlfn.CONCAT("$I", $F342))</f>
        <v/>
      </c>
      <c r="B342" s="21">
        <f t="array" ref="B342:B342">INDIRECT(_xlfn.CONCAT("$J", $F342))</f>
        <v/>
      </c>
      <c r="C342" s="21">
        <f t="array" ref="C342:C342">INDIRECT(_xlfn.CONCAT("$K", $F342))</f>
        <v/>
      </c>
      <c r="D342" s="21" t="n"/>
      <c r="E342" s="21">
        <f t="array" ref="E342:E342">INDIRECT(_xlfn.CONCAT("$L", $F342))</f>
        <v/>
      </c>
      <c r="F342" s="21">
        <f t="array" ref="F342:F342">IF(NOT(OR(ISERROR(INDIRECT(_xlfn.CONCAT("$I", $F341 + 1))), ISBLANK(INDIRECT(_xlfn.CONCAT("$I", $F341 + 1))))), $F341 + 1, IF(NOT(ISBLANK(INDIRECT(_xlfn.CONCAT("$I", $F341 + 2)))), $F341 + 2, ""))</f>
        <v/>
      </c>
      <c r="I342" s="19" t="inlineStr">
        <is>
          <t>Phyrexia: All Will Be One ONE</t>
        </is>
      </c>
      <c r="J342" s="19" t="n">
        <v>479</v>
      </c>
      <c r="K342" s="19" t="n">
        <v>44967</v>
      </c>
      <c r="L342" s="19" t="inlineStr">
        <is>
          <t>en es fr de it pt ja ko ru 汉语 漢語</t>
        </is>
      </c>
    </row>
    <row r="343" ht="59.25" customHeight="1" s="20">
      <c r="A343" s="21">
        <f t="array" ref="A343:A343">INDIRECT(_xlfn.CONCAT("$I", $F343))</f>
        <v/>
      </c>
      <c r="B343" s="21">
        <f t="array" ref="B343:B343">INDIRECT(_xlfn.CONCAT("$J", $F343))</f>
        <v/>
      </c>
      <c r="C343" s="21">
        <f t="array" ref="C343:C343">INDIRECT(_xlfn.CONCAT("$K", $F343))</f>
        <v/>
      </c>
      <c r="D343" s="21" t="n"/>
      <c r="E343" s="21">
        <f t="array" ref="E343:E343">INDIRECT(_xlfn.CONCAT("$L", $F343))</f>
        <v/>
      </c>
      <c r="F343" s="21">
        <f t="array" ref="F343:F343">IF(NOT(OR(ISERROR(INDIRECT(_xlfn.CONCAT("$I", $F342 + 1))), ISBLANK(INDIRECT(_xlfn.CONCAT("$I", $F342 + 1))))), $F342 + 1, IF(NOT(ISBLANK(INDIRECT(_xlfn.CONCAT("$I", $F342 + 2)))), $F342 + 2, ""))</f>
        <v/>
      </c>
    </row>
    <row r="344" ht="68.25" customHeight="1" s="20">
      <c r="A344" s="21">
        <f t="array" ref="A344:A344">INDIRECT(_xlfn.CONCAT("$I", $F344))</f>
        <v/>
      </c>
      <c r="B344" s="21">
        <f t="array" ref="B344:B344">INDIRECT(_xlfn.CONCAT("$J", $F344))</f>
        <v/>
      </c>
      <c r="C344" s="21">
        <f t="array" ref="C344:C344">INDIRECT(_xlfn.CONCAT("$K", $F344))</f>
        <v/>
      </c>
      <c r="D344" s="21" t="n"/>
      <c r="E344" s="21">
        <f t="array" ref="E344:E344">INDIRECT(_xlfn.CONCAT("$L", $F344))</f>
        <v/>
      </c>
      <c r="F344" s="21">
        <f t="array" ref="F344:F344">IF(NOT(OR(ISERROR(INDIRECT(_xlfn.CONCAT("$I", $F343 + 1))), ISBLANK(INDIRECT(_xlfn.CONCAT("$I", $F343 + 1))))), $F343 + 1, IF(NOT(ISBLANK(INDIRECT(_xlfn.CONCAT("$I", $F343 + 2)))), $F343 + 2, ""))</f>
        <v/>
      </c>
      <c r="I344" s="19" t="inlineStr">
        <is>
          <t>Phyrexia: All Will Be One Promos PONE</t>
        </is>
      </c>
      <c r="J344" s="19" t="n">
        <v>160</v>
      </c>
      <c r="K344" s="19" t="n">
        <v>44967</v>
      </c>
      <c r="L344" s="19" t="inlineStr">
        <is>
          <t>en es fr de it pt ja ko ru 汉语 漢語</t>
        </is>
      </c>
    </row>
    <row r="345" ht="68.25" customHeight="1" s="20">
      <c r="A345" s="21">
        <f t="array" ref="A345:A345">INDIRECT(_xlfn.CONCAT("$I", $F345))</f>
        <v/>
      </c>
      <c r="B345" s="21">
        <f t="array" ref="B345:B345">INDIRECT(_xlfn.CONCAT("$J", $F345))</f>
        <v/>
      </c>
      <c r="C345" s="21">
        <f t="array" ref="C345:C345">INDIRECT(_xlfn.CONCAT("$K", $F345))</f>
        <v/>
      </c>
      <c r="D345" s="21" t="n"/>
      <c r="E345" s="21">
        <f t="array" ref="E345:E345">INDIRECT(_xlfn.CONCAT("$L", $F345))</f>
        <v/>
      </c>
      <c r="F345" s="21">
        <f t="array" ref="F345:F345">IF(NOT(OR(ISERROR(INDIRECT(_xlfn.CONCAT("$I", $F344 + 1))), ISBLANK(INDIRECT(_xlfn.CONCAT("$I", $F344 + 1))))), $F344 + 1, IF(NOT(ISBLANK(INDIRECT(_xlfn.CONCAT("$I", $F344 + 2)))), $F344 + 2, ""))</f>
        <v/>
      </c>
    </row>
    <row r="346" ht="68.25" customHeight="1" s="20">
      <c r="A346" s="21">
        <f t="array" ref="A346:A346">INDIRECT(_xlfn.CONCAT("$I", $F346))</f>
        <v/>
      </c>
      <c r="B346" s="21">
        <f t="array" ref="B346:B346">INDIRECT(_xlfn.CONCAT("$J", $F346))</f>
        <v/>
      </c>
      <c r="C346" s="21">
        <f t="array" ref="C346:C346">INDIRECT(_xlfn.CONCAT("$K", $F346))</f>
        <v/>
      </c>
      <c r="D346" s="21" t="n"/>
      <c r="E346" s="21">
        <f t="array" ref="E346:E346">INDIRECT(_xlfn.CONCAT("$L", $F346))</f>
        <v/>
      </c>
      <c r="F346" s="21">
        <f t="array" ref="F346:F346">IF(NOT(OR(ISERROR(INDIRECT(_xlfn.CONCAT("$I", $F345 + 1))), ISBLANK(INDIRECT(_xlfn.CONCAT("$I", $F345 + 1))))), $F345 + 1, IF(NOT(ISBLANK(INDIRECT(_xlfn.CONCAT("$I", $F345 + 2)))), $F345 + 2, ""))</f>
        <v/>
      </c>
      <c r="I346" s="19" t="inlineStr">
        <is>
          <t>Phyrexia: All Will Be One Tokens TONE</t>
        </is>
      </c>
      <c r="J346" s="19" t="n">
        <v>14</v>
      </c>
      <c r="K346" s="19" t="n">
        <v>44960</v>
      </c>
      <c r="L346" s="19" t="inlineStr">
        <is>
          <t>en es fr de it pt ja ko ru 汉语 漢語</t>
        </is>
      </c>
    </row>
    <row r="347" ht="68.25" customHeight="1" s="20">
      <c r="A347" s="21">
        <f t="array" ref="A347:A347">INDIRECT(_xlfn.CONCAT("$I", $F347))</f>
        <v/>
      </c>
      <c r="B347" s="21">
        <f t="array" ref="B347:B347">INDIRECT(_xlfn.CONCAT("$J", $F347))</f>
        <v/>
      </c>
      <c r="C347" s="21">
        <f t="array" ref="C347:C347">INDIRECT(_xlfn.CONCAT("$K", $F347))</f>
        <v/>
      </c>
      <c r="D347" s="21" t="n"/>
      <c r="E347" s="21">
        <f t="array" ref="E347:E347">INDIRECT(_xlfn.CONCAT("$L", $F347))</f>
        <v/>
      </c>
      <c r="F347" s="21">
        <f t="array" ref="F347:F347">IF(NOT(OR(ISERROR(INDIRECT(_xlfn.CONCAT("$I", $F346 + 1))), ISBLANK(INDIRECT(_xlfn.CONCAT("$I", $F346 + 1))))), $F346 + 1, IF(NOT(ISBLANK(INDIRECT(_xlfn.CONCAT("$I", $F346 + 2)))), $F346 + 2, ""))</f>
        <v/>
      </c>
    </row>
    <row r="348" ht="59.25" customHeight="1" s="20">
      <c r="A348" s="21">
        <f t="array" ref="A348:A348">INDIRECT(_xlfn.CONCAT("$I", $F348))</f>
        <v/>
      </c>
      <c r="B348" s="21">
        <f t="array" ref="B348:B348">INDIRECT(_xlfn.CONCAT("$J", $F348))</f>
        <v/>
      </c>
      <c r="C348" s="21">
        <f t="array" ref="C348:C348">INDIRECT(_xlfn.CONCAT("$K", $F348))</f>
        <v/>
      </c>
      <c r="D348" s="21" t="n"/>
      <c r="E348" s="21">
        <f t="array" ref="E348:E348">INDIRECT(_xlfn.CONCAT("$L", $F348))</f>
        <v/>
      </c>
      <c r="F348" s="21">
        <f t="array" ref="F348:F348">IF(NOT(OR(ISERROR(INDIRECT(_xlfn.CONCAT("$I", $F347 + 1))), ISBLANK(INDIRECT(_xlfn.CONCAT("$I", $F347 + 1))))), $F347 + 1, IF(NOT(ISBLANK(INDIRECT(_xlfn.CONCAT("$I", $F347 + 2)))), $F347 + 2, ""))</f>
        <v/>
      </c>
      <c r="I348" s="19" t="inlineStr">
        <is>
          <t>Alchemy: Phyrexia YONE</t>
        </is>
      </c>
      <c r="J348" s="19" t="n">
        <v>30</v>
      </c>
      <c r="K348" s="19" t="n">
        <v>44985</v>
      </c>
      <c r="L348" s="19" t="inlineStr">
        <is>
          <t>en es fr de it pt ja ko ru 汉语 漢語</t>
        </is>
      </c>
    </row>
    <row r="349" ht="59.25" customHeight="1" s="20">
      <c r="A349" s="21">
        <f t="array" ref="A349:A349">INDIRECT(_xlfn.CONCAT("$I", $F349))</f>
        <v/>
      </c>
      <c r="B349" s="21">
        <f t="array" ref="B349:B349">INDIRECT(_xlfn.CONCAT("$J", $F349))</f>
        <v/>
      </c>
      <c r="C349" s="21">
        <f t="array" ref="C349:C349">INDIRECT(_xlfn.CONCAT("$K", $F349))</f>
        <v/>
      </c>
      <c r="D349" s="21" t="n"/>
      <c r="E349" s="21">
        <f t="array" ref="E349:E349">INDIRECT(_xlfn.CONCAT("$L", $F349))</f>
        <v/>
      </c>
      <c r="F349" s="21">
        <f t="array" ref="F349:F349">IF(NOT(OR(ISERROR(INDIRECT(_xlfn.CONCAT("$I", $F348 + 1))), ISBLANK(INDIRECT(_xlfn.CONCAT("$I", $F348 + 1))))), $F348 + 1, IF(NOT(ISBLANK(INDIRECT(_xlfn.CONCAT("$I", $F348 + 2)))), $F348 + 2, ""))</f>
        <v/>
      </c>
    </row>
    <row r="350" ht="59.25" customHeight="1" s="20">
      <c r="A350" s="21">
        <f t="array" ref="A350:A350">INDIRECT(_xlfn.CONCAT("$I", $F350))</f>
        <v/>
      </c>
      <c r="B350" s="21">
        <f t="array" ref="B350:B350">INDIRECT(_xlfn.CONCAT("$J", $F350))</f>
        <v/>
      </c>
      <c r="C350" s="21">
        <f t="array" ref="C350:C350">INDIRECT(_xlfn.CONCAT("$K", $F350))</f>
        <v/>
      </c>
      <c r="D350" s="21" t="n"/>
      <c r="E350" s="21">
        <f t="array" ref="E350:E350">INDIRECT(_xlfn.CONCAT("$L", $F350))</f>
        <v/>
      </c>
      <c r="F350" s="21">
        <f t="array" ref="F350:F350">IF(NOT(OR(ISERROR(INDIRECT(_xlfn.CONCAT("$I", $F349 + 1))), ISBLANK(INDIRECT(_xlfn.CONCAT("$I", $F349 + 1))))), $F349 + 1, IF(NOT(ISBLANK(INDIRECT(_xlfn.CONCAT("$I", $F349 + 2)))), $F349 + 2, ""))</f>
        <v/>
      </c>
      <c r="I350" s="19" t="inlineStr">
        <is>
          <t>Phyrexia: All Will Be One Commander ONC</t>
        </is>
      </c>
      <c r="J350" s="19" t="n">
        <v>174</v>
      </c>
      <c r="K350" s="19" t="n">
        <v>44967</v>
      </c>
      <c r="L350" s="19" t="inlineStr">
        <is>
          <t>en es fr de it pt ja ko ru 汉语 漢語</t>
        </is>
      </c>
    </row>
    <row r="351" ht="68.25" customHeight="1" s="20">
      <c r="A351" s="21">
        <f t="array" ref="A351:A351">INDIRECT(_xlfn.CONCAT("$I", $F351))</f>
        <v/>
      </c>
      <c r="B351" s="21">
        <f t="array" ref="B351:B351">INDIRECT(_xlfn.CONCAT("$J", $F351))</f>
        <v/>
      </c>
      <c r="C351" s="21">
        <f t="array" ref="C351:C351">INDIRECT(_xlfn.CONCAT("$K", $F351))</f>
        <v/>
      </c>
      <c r="D351" s="21" t="n"/>
      <c r="E351" s="21">
        <f t="array" ref="E351:E351">INDIRECT(_xlfn.CONCAT("$L", $F351))</f>
        <v/>
      </c>
      <c r="F351" s="21">
        <f t="array" ref="F351:F351">IF(NOT(OR(ISERROR(INDIRECT(_xlfn.CONCAT("$I", $F350 + 1))), ISBLANK(INDIRECT(_xlfn.CONCAT("$I", $F350 + 1))))), $F350 + 1, IF(NOT(ISBLANK(INDIRECT(_xlfn.CONCAT("$I", $F350 + 2)))), $F350 + 2, ""))</f>
        <v/>
      </c>
    </row>
    <row r="352" ht="59.25" customHeight="1" s="20">
      <c r="A352" s="21">
        <f t="array" ref="A352:A352">INDIRECT(_xlfn.CONCAT("$I", $F352))</f>
        <v/>
      </c>
      <c r="B352" s="21">
        <f t="array" ref="B352:B352">INDIRECT(_xlfn.CONCAT("$J", $F352))</f>
        <v/>
      </c>
      <c r="C352" s="21">
        <f t="array" ref="C352:C352">INDIRECT(_xlfn.CONCAT("$K", $F352))</f>
        <v/>
      </c>
      <c r="D352" s="21" t="n"/>
      <c r="E352" s="21">
        <f t="array" ref="E352:E352">INDIRECT(_xlfn.CONCAT("$L", $F352))</f>
        <v/>
      </c>
      <c r="F352" s="21">
        <f t="array" ref="F352:F352">IF(NOT(OR(ISERROR(INDIRECT(_xlfn.CONCAT("$I", $F351 + 1))), ISBLANK(INDIRECT(_xlfn.CONCAT("$I", $F351 + 1))))), $F351 + 1, IF(NOT(ISBLANK(INDIRECT(_xlfn.CONCAT("$I", $F351 + 2)))), $F351 + 2, ""))</f>
        <v/>
      </c>
      <c r="I352" s="19" t="inlineStr">
        <is>
          <t>Phyrexia: All Will Be One Commander Tokens TONC</t>
        </is>
      </c>
      <c r="J352" s="19" t="n">
        <v>23</v>
      </c>
      <c r="K352" s="19" t="n">
        <v>44960</v>
      </c>
      <c r="L352" s="19" t="inlineStr">
        <is>
          <t>en es fr de it pt ja ko ru 汉语 漢語</t>
        </is>
      </c>
    </row>
    <row r="353" ht="59.25" customHeight="1" s="20">
      <c r="A353" s="21">
        <f t="array" ref="A353:A353">INDIRECT(_xlfn.CONCAT("$I", $F353))</f>
        <v/>
      </c>
      <c r="B353" s="21">
        <f t="array" ref="B353:B353">INDIRECT(_xlfn.CONCAT("$J", $F353))</f>
        <v/>
      </c>
      <c r="C353" s="21">
        <f t="array" ref="C353:C353">INDIRECT(_xlfn.CONCAT("$K", $F353))</f>
        <v/>
      </c>
      <c r="D353" s="21" t="n"/>
      <c r="E353" s="21">
        <f t="array" ref="E353:E353">INDIRECT(_xlfn.CONCAT("$L", $F353))</f>
        <v/>
      </c>
      <c r="F353" s="21">
        <f t="array" ref="F353:F353">IF(NOT(OR(ISERROR(INDIRECT(_xlfn.CONCAT("$I", $F352 + 1))), ISBLANK(INDIRECT(_xlfn.CONCAT("$I", $F352 + 1))))), $F352 + 1, IF(NOT(ISBLANK(INDIRECT(_xlfn.CONCAT("$I", $F352 + 2)))), $F352 + 2, ""))</f>
        <v/>
      </c>
    </row>
    <row r="354" ht="59.25" customHeight="1" s="20">
      <c r="A354" s="21">
        <f t="array" ref="A354:A354">INDIRECT(_xlfn.CONCAT("$I", $F354))</f>
        <v/>
      </c>
      <c r="B354" s="21">
        <f t="array" ref="B354:B354">INDIRECT(_xlfn.CONCAT("$J", $F354))</f>
        <v/>
      </c>
      <c r="C354" s="21">
        <f t="array" ref="C354:C354">INDIRECT(_xlfn.CONCAT("$K", $F354))</f>
        <v/>
      </c>
      <c r="D354" s="21" t="n"/>
      <c r="E354" s="21">
        <f t="array" ref="E354:E354">INDIRECT(_xlfn.CONCAT("$L", $F354))</f>
        <v/>
      </c>
      <c r="F354" s="21">
        <f t="array" ref="F354:F354">IF(NOT(OR(ISERROR(INDIRECT(_xlfn.CONCAT("$I", $F353 + 1))), ISBLANK(INDIRECT(_xlfn.CONCAT("$I", $F353 + 1))))), $F353 + 1, IF(NOT(ISBLANK(INDIRECT(_xlfn.CONCAT("$I", $F353 + 2)))), $F353 + 2, ""))</f>
        <v/>
      </c>
      <c r="I354" s="19" t="inlineStr">
        <is>
          <t>Phyrexia: All Will Be One Minigames MONE</t>
        </is>
      </c>
      <c r="J354" s="19" t="n">
        <v>5</v>
      </c>
      <c r="K354" s="19" t="n">
        <v>44960</v>
      </c>
      <c r="L354" s="19" t="inlineStr">
        <is>
          <t>en es fr de it pt ja ko ru 汉语 漢語</t>
        </is>
      </c>
    </row>
    <row r="355" ht="59.25" customHeight="1" s="20">
      <c r="A355" s="21">
        <f t="array" ref="A355:A355">INDIRECT(_xlfn.CONCAT("$I", $F355))</f>
        <v/>
      </c>
      <c r="B355" s="21">
        <f t="array" ref="B355:B355">INDIRECT(_xlfn.CONCAT("$J", $F355))</f>
        <v/>
      </c>
      <c r="C355" s="21">
        <f t="array" ref="C355:C355">INDIRECT(_xlfn.CONCAT("$K", $F355))</f>
        <v/>
      </c>
      <c r="D355" s="21" t="n"/>
      <c r="E355" s="21">
        <f t="array" ref="E355:E355">INDIRECT(_xlfn.CONCAT("$L", $F355))</f>
        <v/>
      </c>
      <c r="F355" s="21">
        <f t="array" ref="F355:F355">IF(NOT(OR(ISERROR(INDIRECT(_xlfn.CONCAT("$I", $F354 + 1))), ISBLANK(INDIRECT(_xlfn.CONCAT("$I", $F354 + 1))))), $F354 + 1, IF(NOT(ISBLANK(INDIRECT(_xlfn.CONCAT("$I", $F354 + 2)))), $F354 + 2, ""))</f>
        <v/>
      </c>
    </row>
    <row r="356" ht="59.25" customHeight="1" s="20">
      <c r="A356" s="21">
        <f t="array" ref="A356:A356">INDIRECT(_xlfn.CONCAT("$I", $F356))</f>
        <v/>
      </c>
      <c r="B356" s="21">
        <f t="array" ref="B356:B356">INDIRECT(_xlfn.CONCAT("$J", $F356))</f>
        <v/>
      </c>
      <c r="C356" s="21">
        <f t="array" ref="C356:C356">INDIRECT(_xlfn.CONCAT("$K", $F356))</f>
        <v/>
      </c>
      <c r="D356" s="21" t="n"/>
      <c r="E356" s="21">
        <f t="array" ref="E356:E356">INDIRECT(_xlfn.CONCAT("$L", $F356))</f>
        <v/>
      </c>
      <c r="F356" s="21">
        <f t="array" ref="F356:F356">IF(NOT(OR(ISERROR(INDIRECT(_xlfn.CONCAT("$I", $F355 + 1))), ISBLANK(INDIRECT(_xlfn.CONCAT("$I", $F355 + 1))))), $F355 + 1, IF(NOT(ISBLANK(INDIRECT(_xlfn.CONCAT("$I", $F355 + 2)))), $F355 + 2, ""))</f>
        <v/>
      </c>
      <c r="I356" s="19" t="inlineStr">
        <is>
          <t>Phyrexia: All Will Be One Art Series AONE</t>
        </is>
      </c>
      <c r="J356" s="19" t="n">
        <v>81</v>
      </c>
      <c r="K356" s="19" t="n">
        <v>44960</v>
      </c>
      <c r="L356" s="19" t="inlineStr">
        <is>
          <t>en es fr de it pt ja ko ru 汉语 漢語</t>
        </is>
      </c>
    </row>
    <row r="357" ht="59.25" customHeight="1" s="20">
      <c r="A357" s="21">
        <f t="array" ref="A357:A357">INDIRECT(_xlfn.CONCAT("$I", $F357))</f>
        <v/>
      </c>
      <c r="B357" s="21">
        <f t="array" ref="B357:B357">INDIRECT(_xlfn.CONCAT("$J", $F357))</f>
        <v/>
      </c>
      <c r="C357" s="21">
        <f t="array" ref="C357:C357">INDIRECT(_xlfn.CONCAT("$K", $F357))</f>
        <v/>
      </c>
      <c r="D357" s="21" t="n"/>
      <c r="E357" s="21">
        <f t="array" ref="E357:E357">INDIRECT(_xlfn.CONCAT("$L", $F357))</f>
        <v/>
      </c>
      <c r="F357" s="21">
        <f t="array" ref="F357:F357">IF(NOT(OR(ISERROR(INDIRECT(_xlfn.CONCAT("$I", $F356 + 1))), ISBLANK(INDIRECT(_xlfn.CONCAT("$I", $F356 + 1))))), $F356 + 1, IF(NOT(ISBLANK(INDIRECT(_xlfn.CONCAT("$I", $F356 + 2)))), $F356 + 2, ""))</f>
        <v/>
      </c>
    </row>
    <row r="358" ht="59.25" customHeight="1" s="20">
      <c r="A358" s="21">
        <f t="array" ref="A358:A358">INDIRECT(_xlfn.CONCAT("$I", $F358))</f>
        <v/>
      </c>
      <c r="B358" s="21">
        <f t="array" ref="B358:B358">INDIRECT(_xlfn.CONCAT("$J", $F358))</f>
        <v/>
      </c>
      <c r="C358" s="21">
        <f t="array" ref="C358:C358">INDIRECT(_xlfn.CONCAT("$K", $F358))</f>
        <v/>
      </c>
      <c r="D358" s="21" t="n"/>
      <c r="E358" s="21">
        <f t="array" ref="E358:E358">INDIRECT(_xlfn.CONCAT("$L", $F358))</f>
        <v/>
      </c>
      <c r="F358" s="21">
        <f t="array" ref="F358:F358">IF(NOT(OR(ISERROR(INDIRECT(_xlfn.CONCAT("$I", $F357 + 1))), ISBLANK(INDIRECT(_xlfn.CONCAT("$I", $F357 + 1))))), $F357 + 1, IF(NOT(ISBLANK(INDIRECT(_xlfn.CONCAT("$I", $F357 + 2)))), $F357 + 2, ""))</f>
        <v/>
      </c>
      <c r="I358" s="19" t="inlineStr">
        <is>
          <t>Phyrexia: All Will Be One Jumpstart Front Cards FONE</t>
        </is>
      </c>
      <c r="J358" s="19" t="n">
        <v>5</v>
      </c>
      <c r="K358" s="19" t="n">
        <v>44960</v>
      </c>
      <c r="L358" s="19" t="inlineStr">
        <is>
          <t>en es fr de it pt ja ko ru 汉语 漢語</t>
        </is>
      </c>
    </row>
    <row r="359" ht="59.25" customHeight="1" s="20">
      <c r="A359" s="21">
        <f t="array" ref="A359:A359">INDIRECT(_xlfn.CONCAT("$I", $F359))</f>
        <v/>
      </c>
      <c r="B359" s="21">
        <f t="array" ref="B359:B359">INDIRECT(_xlfn.CONCAT("$J", $F359))</f>
        <v/>
      </c>
      <c r="C359" s="21">
        <f t="array" ref="C359:C359">INDIRECT(_xlfn.CONCAT("$K", $F359))</f>
        <v/>
      </c>
      <c r="D359" s="21" t="n"/>
      <c r="E359" s="21">
        <f t="array" ref="E359:E359">INDIRECT(_xlfn.CONCAT("$L", $F359))</f>
        <v/>
      </c>
      <c r="F359" s="21">
        <f t="array" ref="F359:F359">IF(NOT(OR(ISERROR(INDIRECT(_xlfn.CONCAT("$I", $F358 + 1))), ISBLANK(INDIRECT(_xlfn.CONCAT("$I", $F358 + 1))))), $F358 + 1, IF(NOT(ISBLANK(INDIRECT(_xlfn.CONCAT("$I", $F358 + 2)))), $F358 + 2, ""))</f>
        <v/>
      </c>
    </row>
    <row r="360" ht="59.25" customHeight="1" s="20">
      <c r="A360" s="21">
        <f t="array" ref="A360:A360">INDIRECT(_xlfn.CONCAT("$I", $F360))</f>
        <v/>
      </c>
      <c r="B360" s="21">
        <f t="array" ref="B360:B360">INDIRECT(_xlfn.CONCAT("$J", $F360))</f>
        <v/>
      </c>
      <c r="C360" s="21">
        <f t="array" ref="C360:C360">INDIRECT(_xlfn.CONCAT("$K", $F360))</f>
        <v/>
      </c>
      <c r="D360" s="21" t="n"/>
      <c r="E360" s="21">
        <f t="array" ref="E360:E360">INDIRECT(_xlfn.CONCAT("$L", $F360))</f>
        <v/>
      </c>
      <c r="F360" s="21">
        <f t="array" ref="F360:F360">IF(NOT(OR(ISERROR(INDIRECT(_xlfn.CONCAT("$I", $F359 + 1))), ISBLANK(INDIRECT(_xlfn.CONCAT("$I", $F359 + 1))))), $F359 + 1, IF(NOT(ISBLANK(INDIRECT(_xlfn.CONCAT("$I", $F359 + 2)))), $F359 + 2, ""))</f>
        <v/>
      </c>
      <c r="I360" s="19" t="inlineStr">
        <is>
          <t>ONE Japanese Promo Tokens WONE</t>
        </is>
      </c>
      <c r="J360" s="19" t="n">
        <v>6</v>
      </c>
      <c r="K360" s="19" t="n">
        <v>44953</v>
      </c>
      <c r="L360" s="19" t="inlineStr">
        <is>
          <t>en es fr de it pt ja ko ru 汉语 漢語</t>
        </is>
      </c>
    </row>
    <row r="361" ht="59.25" customHeight="1" s="20">
      <c r="A361" s="21">
        <f t="array" ref="A361:A361">INDIRECT(_xlfn.CONCAT("$I", $F361))</f>
        <v/>
      </c>
      <c r="B361" s="21">
        <f t="array" ref="B361:B361">INDIRECT(_xlfn.CONCAT("$J", $F361))</f>
        <v/>
      </c>
      <c r="C361" s="21">
        <f t="array" ref="C361:C361">INDIRECT(_xlfn.CONCAT("$K", $F361))</f>
        <v/>
      </c>
      <c r="D361" s="21" t="n"/>
      <c r="E361" s="21">
        <f t="array" ref="E361:E361">INDIRECT(_xlfn.CONCAT("$L", $F361))</f>
        <v/>
      </c>
      <c r="F361" s="21">
        <f t="array" ref="F361:F361">IF(NOT(OR(ISERROR(INDIRECT(_xlfn.CONCAT("$I", $F360 + 1))), ISBLANK(INDIRECT(_xlfn.CONCAT("$I", $F360 + 1))))), $F360 + 1, IF(NOT(ISBLANK(INDIRECT(_xlfn.CONCAT("$I", $F360 + 2)))), $F360 + 2, ""))</f>
        <v/>
      </c>
    </row>
    <row r="362" ht="59.25" customHeight="1" s="20">
      <c r="A362" s="21">
        <f t="array" ref="A362:A362">INDIRECT(_xlfn.CONCAT("$I", $F362))</f>
        <v/>
      </c>
      <c r="B362" s="21">
        <f t="array" ref="B362:B362">INDIRECT(_xlfn.CONCAT("$J", $F362))</f>
        <v/>
      </c>
      <c r="C362" s="21">
        <f t="array" ref="C362:C362">INDIRECT(_xlfn.CONCAT("$K", $F362))</f>
        <v/>
      </c>
      <c r="D362" s="21" t="n"/>
      <c r="E362" s="21">
        <f t="array" ref="E362:E362">INDIRECT(_xlfn.CONCAT("$L", $F362))</f>
        <v/>
      </c>
      <c r="F362" s="21">
        <f t="array" ref="F362:F362">IF(NOT(OR(ISERROR(INDIRECT(_xlfn.CONCAT("$I", $F361 + 1))), ISBLANK(INDIRECT(_xlfn.CONCAT("$I", $F361 + 1))))), $F361 + 1, IF(NOT(ISBLANK(INDIRECT(_xlfn.CONCAT("$I", $F361 + 2)))), $F361 + 2, ""))</f>
        <v/>
      </c>
      <c r="I362" s="19" t="inlineStr">
        <is>
          <t>Dominaria Remastered DMR</t>
        </is>
      </c>
      <c r="J362" s="19" t="n">
        <v>457</v>
      </c>
      <c r="K362" s="19" t="n">
        <v>44939</v>
      </c>
      <c r="L362" s="19" t="inlineStr">
        <is>
          <t>en es fr de it pt ja ko ru 汉语 漢語</t>
        </is>
      </c>
    </row>
    <row r="363" ht="59.25" customHeight="1" s="20">
      <c r="A363" s="21">
        <f t="array" ref="A363:A363">INDIRECT(_xlfn.CONCAT("$I", $F363))</f>
        <v/>
      </c>
      <c r="B363" s="21">
        <f t="array" ref="B363:B363">INDIRECT(_xlfn.CONCAT("$J", $F363))</f>
        <v/>
      </c>
      <c r="C363" s="21">
        <f t="array" ref="C363:C363">INDIRECT(_xlfn.CONCAT("$K", $F363))</f>
        <v/>
      </c>
      <c r="D363" s="21" t="n"/>
      <c r="E363" s="21">
        <f t="array" ref="E363:E363">INDIRECT(_xlfn.CONCAT("$L", $F363))</f>
        <v/>
      </c>
      <c r="F363" s="21">
        <f t="array" ref="F363:F363">IF(NOT(OR(ISERROR(INDIRECT(_xlfn.CONCAT("$I", $F362 + 1))), ISBLANK(INDIRECT(_xlfn.CONCAT("$I", $F362 + 1))))), $F362 + 1, IF(NOT(ISBLANK(INDIRECT(_xlfn.CONCAT("$I", $F362 + 2)))), $F362 + 2, ""))</f>
        <v/>
      </c>
    </row>
    <row r="364" ht="59.25" customHeight="1" s="20">
      <c r="A364" s="21">
        <f t="array" ref="A364:A364">INDIRECT(_xlfn.CONCAT("$I", $F364))</f>
        <v/>
      </c>
      <c r="B364" s="21">
        <f t="array" ref="B364:B364">INDIRECT(_xlfn.CONCAT("$J", $F364))</f>
        <v/>
      </c>
      <c r="C364" s="21">
        <f t="array" ref="C364:C364">INDIRECT(_xlfn.CONCAT("$K", $F364))</f>
        <v/>
      </c>
      <c r="D364" s="21" t="n"/>
      <c r="E364" s="21">
        <f t="array" ref="E364:E364">INDIRECT(_xlfn.CONCAT("$L", $F364))</f>
        <v/>
      </c>
      <c r="F364" s="21">
        <f t="array" ref="F364:F364">IF(NOT(OR(ISERROR(INDIRECT(_xlfn.CONCAT("$I", $F363 + 1))), ISBLANK(INDIRECT(_xlfn.CONCAT("$I", $F363 + 1))))), $F363 + 1, IF(NOT(ISBLANK(INDIRECT(_xlfn.CONCAT("$I", $F363 + 2)))), $F363 + 2, ""))</f>
        <v/>
      </c>
      <c r="I364" s="19" t="inlineStr">
        <is>
          <t>Dominaria Remastered Tokens TDMR</t>
        </is>
      </c>
      <c r="J364" s="19" t="n">
        <v>14</v>
      </c>
      <c r="K364" s="19" t="n">
        <v>44939</v>
      </c>
      <c r="L364" s="19" t="inlineStr">
        <is>
          <t>en es fr de it pt ja ko ru 汉语 漢語</t>
        </is>
      </c>
    </row>
    <row r="365" ht="59.25" customHeight="1" s="20">
      <c r="A365" s="21">
        <f t="array" ref="A365:A365">INDIRECT(_xlfn.CONCAT("$I", $F365))</f>
        <v/>
      </c>
      <c r="B365" s="21">
        <f t="array" ref="B365:B365">INDIRECT(_xlfn.CONCAT("$J", $F365))</f>
        <v/>
      </c>
      <c r="C365" s="21">
        <f t="array" ref="C365:C365">INDIRECT(_xlfn.CONCAT("$K", $F365))</f>
        <v/>
      </c>
      <c r="D365" s="21" t="n"/>
      <c r="E365" s="21">
        <f t="array" ref="E365:E365">INDIRECT(_xlfn.CONCAT("$L", $F365))</f>
        <v/>
      </c>
      <c r="F365" s="21">
        <f t="array" ref="F365:F365">IF(NOT(OR(ISERROR(INDIRECT(_xlfn.CONCAT("$I", $F364 + 1))), ISBLANK(INDIRECT(_xlfn.CONCAT("$I", $F364 + 1))))), $F364 + 1, IF(NOT(ISBLANK(INDIRECT(_xlfn.CONCAT("$I", $F364 + 2)))), $F364 + 2, ""))</f>
        <v/>
      </c>
    </row>
    <row r="366" ht="59.25" customHeight="1" s="20">
      <c r="A366" s="21">
        <f t="array" ref="A366:A366">INDIRECT(_xlfn.CONCAT("$I", $F366))</f>
        <v/>
      </c>
      <c r="B366" s="21">
        <f t="array" ref="B366:B366">INDIRECT(_xlfn.CONCAT("$J", $F366))</f>
        <v/>
      </c>
      <c r="C366" s="21">
        <f t="array" ref="C366:C366">INDIRECT(_xlfn.CONCAT("$K", $F366))</f>
        <v/>
      </c>
      <c r="D366" s="21" t="n"/>
      <c r="E366" s="21">
        <f t="array" ref="E366:E366">INDIRECT(_xlfn.CONCAT("$L", $F366))</f>
        <v/>
      </c>
      <c r="F366" s="21">
        <f t="array" ref="F366:F366">IF(NOT(OR(ISERROR(INDIRECT(_xlfn.CONCAT("$I", $F365 + 1))), ISBLANK(INDIRECT(_xlfn.CONCAT("$I", $F365 + 1))))), $F365 + 1, IF(NOT(ISBLANK(INDIRECT(_xlfn.CONCAT("$I", $F365 + 2)))), $F365 + 2, ""))</f>
        <v/>
      </c>
      <c r="I366" s="19" t="inlineStr">
        <is>
          <t>Regional Championship Qualifiers 2023 PR23</t>
        </is>
      </c>
      <c r="J366" s="19" t="n">
        <v>3</v>
      </c>
      <c r="K366" s="19" t="n">
        <v>44933</v>
      </c>
      <c r="L366" s="19" t="inlineStr">
        <is>
          <t>en es fr de it pt ja ko ru 汉语 漢語</t>
        </is>
      </c>
    </row>
    <row r="367" ht="59.25" customHeight="1" s="20">
      <c r="A367" s="21">
        <f t="array" ref="A367:A367">INDIRECT(_xlfn.CONCAT("$I", $F367))</f>
        <v/>
      </c>
      <c r="B367" s="21">
        <f t="array" ref="B367:B367">INDIRECT(_xlfn.CONCAT("$J", $F367))</f>
        <v/>
      </c>
      <c r="C367" s="21">
        <f t="array" ref="C367:C367">INDIRECT(_xlfn.CONCAT("$K", $F367))</f>
        <v/>
      </c>
      <c r="D367" s="21" t="n"/>
      <c r="E367" s="21">
        <f t="array" ref="E367:E367">INDIRECT(_xlfn.CONCAT("$L", $F367))</f>
        <v/>
      </c>
      <c r="F367" s="21">
        <f t="array" ref="F367:F367">IF(NOT(OR(ISERROR(INDIRECT(_xlfn.CONCAT("$I", $F366 + 1))), ISBLANK(INDIRECT(_xlfn.CONCAT("$I", $F366 + 1))))), $F366 + 1, IF(NOT(ISBLANK(INDIRECT(_xlfn.CONCAT("$I", $F366 + 2)))), $F366 + 2, ""))</f>
        <v/>
      </c>
    </row>
    <row r="368" ht="59.25" customHeight="1" s="20">
      <c r="A368" s="21">
        <f t="array" ref="A368:A368">INDIRECT(_xlfn.CONCAT("$I", $F368))</f>
        <v/>
      </c>
      <c r="B368" s="21">
        <f t="array" ref="B368:B368">INDIRECT(_xlfn.CONCAT("$J", $F368))</f>
        <v/>
      </c>
      <c r="C368" s="21">
        <f t="array" ref="C368:C368">INDIRECT(_xlfn.CONCAT("$K", $F368))</f>
        <v/>
      </c>
      <c r="D368" s="21" t="n"/>
      <c r="E368" s="21">
        <f t="array" ref="E368:E368">INDIRECT(_xlfn.CONCAT("$L", $F368))</f>
        <v/>
      </c>
      <c r="F368" s="21">
        <f t="array" ref="F368:F368">IF(NOT(OR(ISERROR(INDIRECT(_xlfn.CONCAT("$I", $F367 + 1))), ISBLANK(INDIRECT(_xlfn.CONCAT("$I", $F367 + 1))))), $F367 + 1, IF(NOT(ISBLANK(INDIRECT(_xlfn.CONCAT("$I", $F367 + 2)))), $F367 + 2, ""))</f>
        <v/>
      </c>
      <c r="I368" s="19" t="inlineStr">
        <is>
          <t>Wizards Play Network 2023 PW23</t>
        </is>
      </c>
      <c r="J368" s="19" t="n">
        <v>11</v>
      </c>
      <c r="K368" s="19" t="n">
        <v>44927</v>
      </c>
      <c r="L368" s="19" t="inlineStr">
        <is>
          <t>en es fr de it pt ja ko ru 汉语 漢語</t>
        </is>
      </c>
    </row>
    <row r="369" ht="59.25" customHeight="1" s="20">
      <c r="A369" s="21">
        <f t="array" ref="A369:A369">INDIRECT(_xlfn.CONCAT("$I", $F369))</f>
        <v/>
      </c>
      <c r="B369" s="21">
        <f t="array" ref="B369:B369">INDIRECT(_xlfn.CONCAT("$J", $F369))</f>
        <v/>
      </c>
      <c r="C369" s="21">
        <f t="array" ref="C369:C369">INDIRECT(_xlfn.CONCAT("$K", $F369))</f>
        <v/>
      </c>
      <c r="D369" s="21" t="n"/>
      <c r="E369" s="21">
        <f t="array" ref="E369:E369">INDIRECT(_xlfn.CONCAT("$L", $F369))</f>
        <v/>
      </c>
      <c r="F369" s="21">
        <f t="array" ref="F369:F369">IF(NOT(OR(ISERROR(INDIRECT(_xlfn.CONCAT("$I", $F368 + 1))), ISBLANK(INDIRECT(_xlfn.CONCAT("$I", $F368 + 1))))), $F368 + 1, IF(NOT(ISBLANK(INDIRECT(_xlfn.CONCAT("$I", $F368 + 2)))), $F368 + 2, ""))</f>
        <v/>
      </c>
    </row>
    <row r="370" ht="59.25" customHeight="1" s="20">
      <c r="A370" s="21">
        <f t="array" ref="A370:A370">INDIRECT(_xlfn.CONCAT("$I", $F370))</f>
        <v/>
      </c>
      <c r="B370" s="21">
        <f t="array" ref="B370:B370">INDIRECT(_xlfn.CONCAT("$J", $F370))</f>
        <v/>
      </c>
      <c r="C370" s="21">
        <f t="array" ref="C370:C370">INDIRECT(_xlfn.CONCAT("$K", $F370))</f>
        <v/>
      </c>
      <c r="D370" s="21" t="n"/>
      <c r="E370" s="21">
        <f t="array" ref="E370:E370">INDIRECT(_xlfn.CONCAT("$L", $F370))</f>
        <v/>
      </c>
      <c r="F370" s="21">
        <f t="array" ref="F370:F370">IF(NOT(OR(ISERROR(INDIRECT(_xlfn.CONCAT("$I", $F369 + 1))), ISBLANK(INDIRECT(_xlfn.CONCAT("$I", $F369 + 1))))), $F369 + 1, IF(NOT(ISBLANK(INDIRECT(_xlfn.CONCAT("$I", $F369 + 2)))), $F369 + 2, ""))</f>
        <v/>
      </c>
      <c r="I370" s="19" t="inlineStr">
        <is>
          <t>Judge Gift Cards 2023 P23</t>
        </is>
      </c>
      <c r="J370" s="19" t="n">
        <v>10</v>
      </c>
      <c r="K370" s="19" t="n">
        <v>44927</v>
      </c>
      <c r="L370" s="19" t="inlineStr">
        <is>
          <t>en es fr de it pt ja ko ru 汉语 漢語</t>
        </is>
      </c>
    </row>
    <row r="371" ht="59.25" customHeight="1" s="20">
      <c r="A371" s="21">
        <f t="array" ref="A371:A371">INDIRECT(_xlfn.CONCAT("$I", $F371))</f>
        <v/>
      </c>
      <c r="B371" s="21">
        <f t="array" ref="B371:B371">INDIRECT(_xlfn.CONCAT("$J", $F371))</f>
        <v/>
      </c>
      <c r="C371" s="21">
        <f t="array" ref="C371:C371">INDIRECT(_xlfn.CONCAT("$K", $F371))</f>
        <v/>
      </c>
      <c r="D371" s="21" t="n"/>
      <c r="E371" s="21">
        <f t="array" ref="E371:E371">INDIRECT(_xlfn.CONCAT("$L", $F371))</f>
        <v/>
      </c>
      <c r="F371" s="21">
        <f t="array" ref="F371:F371">IF(NOT(OR(ISERROR(INDIRECT(_xlfn.CONCAT("$I", $F370 + 1))), ISBLANK(INDIRECT(_xlfn.CONCAT("$I", $F370 + 1))))), $F370 + 1, IF(NOT(ISBLANK(INDIRECT(_xlfn.CONCAT("$I", $F370 + 2)))), $F370 + 2, ""))</f>
        <v/>
      </c>
    </row>
    <row r="372" ht="68.25" customHeight="1" s="20">
      <c r="A372" s="21">
        <f t="array" ref="A372:A372">INDIRECT(_xlfn.CONCAT("$I", $F372))</f>
        <v/>
      </c>
      <c r="B372" s="21">
        <f t="array" ref="B372:B372">INDIRECT(_xlfn.CONCAT("$J", $F372))</f>
        <v/>
      </c>
      <c r="C372" s="21">
        <f t="array" ref="C372:C372">INDIRECT(_xlfn.CONCAT("$K", $F372))</f>
        <v/>
      </c>
      <c r="D372" s="21" t="n"/>
      <c r="E372" s="21">
        <f t="array" ref="E372:E372">INDIRECT(_xlfn.CONCAT("$L", $F372))</f>
        <v/>
      </c>
      <c r="F372" s="21">
        <f t="array" ref="F372:F372">IF(NOT(OR(ISERROR(INDIRECT(_xlfn.CONCAT("$I", $F371 + 1))), ISBLANK(INDIRECT(_xlfn.CONCAT("$I", $F371 + 1))))), $F371 + 1, IF(NOT(ISBLANK(INDIRECT(_xlfn.CONCAT("$I", $F371 + 2)))), $F371 + 2, ""))</f>
        <v/>
      </c>
      <c r="I372" s="19" t="inlineStr">
        <is>
          <t>Explorer Anthology 2 EA2</t>
        </is>
      </c>
      <c r="J372" s="19" t="n">
        <v>25</v>
      </c>
      <c r="K372" s="19" t="n">
        <v>44908</v>
      </c>
      <c r="L372" s="19" t="inlineStr">
        <is>
          <t>en es fr de it pt ja ko ru 汉语 漢語</t>
        </is>
      </c>
    </row>
    <row r="373" ht="59.25" customHeight="1" s="20">
      <c r="A373" s="21">
        <f t="array" ref="A373:A373">INDIRECT(_xlfn.CONCAT("$I", $F373))</f>
        <v/>
      </c>
      <c r="B373" s="21">
        <f t="array" ref="B373:B373">INDIRECT(_xlfn.CONCAT("$J", $F373))</f>
        <v/>
      </c>
      <c r="C373" s="21">
        <f t="array" ref="C373:C373">INDIRECT(_xlfn.CONCAT("$K", $F373))</f>
        <v/>
      </c>
      <c r="D373" s="21" t="n"/>
      <c r="E373" s="21">
        <f t="array" ref="E373:E373">INDIRECT(_xlfn.CONCAT("$L", $F373))</f>
        <v/>
      </c>
      <c r="F373" s="21">
        <f t="array" ref="F373:F373">IF(NOT(OR(ISERROR(INDIRECT(_xlfn.CONCAT("$I", $F372 + 1))), ISBLANK(INDIRECT(_xlfn.CONCAT("$I", $F372 + 1))))), $F372 + 1, IF(NOT(ISBLANK(INDIRECT(_xlfn.CONCAT("$I", $F372 + 2)))), $F372 + 2, ""))</f>
        <v/>
      </c>
    </row>
    <row r="374" ht="59.25" customHeight="1" s="20">
      <c r="A374" s="21">
        <f t="array" ref="A374:A374">INDIRECT(_xlfn.CONCAT("$I", $F374))</f>
        <v/>
      </c>
      <c r="B374" s="21">
        <f t="array" ref="B374:B374">INDIRECT(_xlfn.CONCAT("$J", $F374))</f>
        <v/>
      </c>
      <c r="C374" s="21">
        <f t="array" ref="C374:C374">INDIRECT(_xlfn.CONCAT("$K", $F374))</f>
        <v/>
      </c>
      <c r="D374" s="21" t="n"/>
      <c r="E374" s="21">
        <f t="array" ref="E374:E374">INDIRECT(_xlfn.CONCAT("$L", $F374))</f>
        <v/>
      </c>
      <c r="F374" s="21">
        <f t="array" ref="F374:F374">IF(NOT(OR(ISERROR(INDIRECT(_xlfn.CONCAT("$I", $F373 + 1))), ISBLANK(INDIRECT(_xlfn.CONCAT("$I", $F373 + 1))))), $F373 + 1, IF(NOT(ISBLANK(INDIRECT(_xlfn.CONCAT("$I", $F373 + 2)))), $F373 + 2, ""))</f>
        <v/>
      </c>
      <c r="I374" s="19" t="inlineStr">
        <is>
          <t>Starter Commander Decks SCD</t>
        </is>
      </c>
      <c r="J374" s="19" t="n">
        <v>352</v>
      </c>
      <c r="K374" s="19" t="n">
        <v>44897</v>
      </c>
      <c r="L374" s="19" t="inlineStr">
        <is>
          <t>en es fr de it pt ja ko ru 汉语 漢語</t>
        </is>
      </c>
    </row>
    <row r="375" ht="59.25" customHeight="1" s="20">
      <c r="A375" s="21">
        <f t="array" ref="A375:A375">INDIRECT(_xlfn.CONCAT("$I", $F375))</f>
        <v/>
      </c>
      <c r="B375" s="21">
        <f t="array" ref="B375:B375">INDIRECT(_xlfn.CONCAT("$J", $F375))</f>
        <v/>
      </c>
      <c r="C375" s="21">
        <f t="array" ref="C375:C375">INDIRECT(_xlfn.CONCAT("$K", $F375))</f>
        <v/>
      </c>
      <c r="D375" s="21" t="n"/>
      <c r="E375" s="21">
        <f t="array" ref="E375:E375">INDIRECT(_xlfn.CONCAT("$L", $F375))</f>
        <v/>
      </c>
      <c r="F375" s="21">
        <f t="array" ref="F375:F375">IF(NOT(OR(ISERROR(INDIRECT(_xlfn.CONCAT("$I", $F374 + 1))), ISBLANK(INDIRECT(_xlfn.CONCAT("$I", $F374 + 1))))), $F374 + 1, IF(NOT(ISBLANK(INDIRECT(_xlfn.CONCAT("$I", $F374 + 2)))), $F374 + 2, ""))</f>
        <v/>
      </c>
    </row>
    <row r="376" ht="59.25" customHeight="1" s="20">
      <c r="A376" s="21">
        <f t="array" ref="A376:A376">INDIRECT(_xlfn.CONCAT("$I", $F376))</f>
        <v/>
      </c>
      <c r="B376" s="21">
        <f t="array" ref="B376:B376">INDIRECT(_xlfn.CONCAT("$J", $F376))</f>
        <v/>
      </c>
      <c r="C376" s="21">
        <f t="array" ref="C376:C376">INDIRECT(_xlfn.CONCAT("$K", $F376))</f>
        <v/>
      </c>
      <c r="D376" s="21" t="n"/>
      <c r="E376" s="21">
        <f t="array" ref="E376:E376">INDIRECT(_xlfn.CONCAT("$L", $F376))</f>
        <v/>
      </c>
      <c r="F376" s="21">
        <f t="array" ref="F376:F376">IF(NOT(OR(ISERROR(INDIRECT(_xlfn.CONCAT("$I", $F375 + 1))), ISBLANK(INDIRECT(_xlfn.CONCAT("$I", $F375 + 1))))), $F375 + 1, IF(NOT(ISBLANK(INDIRECT(_xlfn.CONCAT("$I", $F375 + 2)))), $F375 + 2, ""))</f>
        <v/>
      </c>
      <c r="I376" s="19" t="inlineStr">
        <is>
          <t>Starter Commander Deck Tokens TSCD</t>
        </is>
      </c>
      <c r="J376" s="19" t="n">
        <v>27</v>
      </c>
      <c r="K376" s="19" t="n">
        <v>44897</v>
      </c>
      <c r="L376" s="19" t="inlineStr">
        <is>
          <t>en es fr de it pt ja ko ru 汉语 漢語</t>
        </is>
      </c>
    </row>
    <row r="377" ht="59.25" customHeight="1" s="20">
      <c r="A377" s="21">
        <f t="array" ref="A377:A377">INDIRECT(_xlfn.CONCAT("$I", $F377))</f>
        <v/>
      </c>
      <c r="B377" s="21">
        <f t="array" ref="B377:B377">INDIRECT(_xlfn.CONCAT("$J", $F377))</f>
        <v/>
      </c>
      <c r="C377" s="21">
        <f t="array" ref="C377:C377">INDIRECT(_xlfn.CONCAT("$K", $F377))</f>
        <v/>
      </c>
      <c r="D377" s="21" t="n"/>
      <c r="E377" s="21">
        <f t="array" ref="E377:E377">INDIRECT(_xlfn.CONCAT("$L", $F377))</f>
        <v/>
      </c>
      <c r="F377" s="21">
        <f t="array" ref="F377:F377">IF(NOT(OR(ISERROR(INDIRECT(_xlfn.CONCAT("$I", $F376 + 1))), ISBLANK(INDIRECT(_xlfn.CONCAT("$I", $F376 + 1))))), $F376 + 1, IF(NOT(ISBLANK(INDIRECT(_xlfn.CONCAT("$I", $F376 + 2)))), $F376 + 2, ""))</f>
        <v/>
      </c>
    </row>
    <row r="378" ht="59.25" customHeight="1" s="20">
      <c r="A378" s="21">
        <f t="array" ref="A378:A378">INDIRECT(_xlfn.CONCAT("$I", $F378))</f>
        <v/>
      </c>
      <c r="B378" s="21">
        <f t="array" ref="B378:B378">INDIRECT(_xlfn.CONCAT("$J", $F378))</f>
        <v/>
      </c>
      <c r="C378" s="21">
        <f t="array" ref="C378:C378">INDIRECT(_xlfn.CONCAT("$K", $F378))</f>
        <v/>
      </c>
      <c r="D378" s="21" t="n"/>
      <c r="E378" s="21">
        <f t="array" ref="E378:E378">INDIRECT(_xlfn.CONCAT("$L", $F378))</f>
        <v/>
      </c>
      <c r="F378" s="21">
        <f t="array" ref="F378:F378">IF(NOT(OR(ISERROR(INDIRECT(_xlfn.CONCAT("$I", $F377 + 1))), ISBLANK(INDIRECT(_xlfn.CONCAT("$I", $F377 + 1))))), $F377 + 1, IF(NOT(ISBLANK(INDIRECT(_xlfn.CONCAT("$I", $F377 + 2)))), $F377 + 2, ""))</f>
        <v/>
      </c>
      <c r="I378" s="19" t="inlineStr">
        <is>
          <t>Jumpstart 2022 J22</t>
        </is>
      </c>
      <c r="J378" s="19" t="n">
        <v>835</v>
      </c>
      <c r="K378" s="19" t="n">
        <v>44897</v>
      </c>
      <c r="L378" s="19" t="inlineStr">
        <is>
          <t>en es fr de it pt ja ko ru 汉语 漢語</t>
        </is>
      </c>
    </row>
    <row r="379" ht="59.25" customHeight="1" s="20">
      <c r="A379" s="21">
        <f t="array" ref="A379:A379">INDIRECT(_xlfn.CONCAT("$I", $F379))</f>
        <v/>
      </c>
      <c r="B379" s="21">
        <f t="array" ref="B379:B379">INDIRECT(_xlfn.CONCAT("$J", $F379))</f>
        <v/>
      </c>
      <c r="C379" s="21">
        <f t="array" ref="C379:C379">INDIRECT(_xlfn.CONCAT("$K", $F379))</f>
        <v/>
      </c>
      <c r="D379" s="21" t="n"/>
      <c r="E379" s="21">
        <f t="array" ref="E379:E379">INDIRECT(_xlfn.CONCAT("$L", $F379))</f>
        <v/>
      </c>
      <c r="F379" s="21">
        <f t="array" ref="F379:F379">IF(NOT(OR(ISERROR(INDIRECT(_xlfn.CONCAT("$I", $F378 + 1))), ISBLANK(INDIRECT(_xlfn.CONCAT("$I", $F378 + 1))))), $F378 + 1, IF(NOT(ISBLANK(INDIRECT(_xlfn.CONCAT("$I", $F378 + 2)))), $F378 + 2, ""))</f>
        <v/>
      </c>
    </row>
    <row r="380" ht="68.25" customHeight="1" s="20">
      <c r="A380" s="21">
        <f t="array" ref="A380:A380">INDIRECT(_xlfn.CONCAT("$I", $F380))</f>
        <v/>
      </c>
      <c r="B380" s="21">
        <f t="array" ref="B380:B380">INDIRECT(_xlfn.CONCAT("$J", $F380))</f>
        <v/>
      </c>
      <c r="C380" s="21">
        <f t="array" ref="C380:C380">INDIRECT(_xlfn.CONCAT("$K", $F380))</f>
        <v/>
      </c>
      <c r="D380" s="21" t="n"/>
      <c r="E380" s="21">
        <f t="array" ref="E380:E380">INDIRECT(_xlfn.CONCAT("$L", $F380))</f>
        <v/>
      </c>
      <c r="F380" s="21">
        <f t="array" ref="F380:F380">IF(NOT(OR(ISERROR(INDIRECT(_xlfn.CONCAT("$I", $F379 + 1))), ISBLANK(INDIRECT(_xlfn.CONCAT("$I", $F379 + 1))))), $F379 + 1, IF(NOT(ISBLANK(INDIRECT(_xlfn.CONCAT("$I", $F379 + 2)))), $F379 + 2, ""))</f>
        <v/>
      </c>
      <c r="I380" s="19" t="inlineStr">
        <is>
          <t>Jumpstart 2022 Front Cards FJ22</t>
        </is>
      </c>
      <c r="J380" s="19" t="n">
        <v>46</v>
      </c>
      <c r="K380" s="19" t="n">
        <v>44897</v>
      </c>
      <c r="L380" s="19" t="inlineStr">
        <is>
          <t>en es fr de it pt ja ko ru 汉语 漢語</t>
        </is>
      </c>
    </row>
    <row r="381" ht="68.25" customHeight="1" s="20">
      <c r="A381" s="21">
        <f t="array" ref="A381:A381">INDIRECT(_xlfn.CONCAT("$I", $F381))</f>
        <v/>
      </c>
      <c r="B381" s="21">
        <f t="array" ref="B381:B381">INDIRECT(_xlfn.CONCAT("$J", $F381))</f>
        <v/>
      </c>
      <c r="C381" s="21">
        <f t="array" ref="C381:C381">INDIRECT(_xlfn.CONCAT("$K", $F381))</f>
        <v/>
      </c>
      <c r="D381" s="21" t="n"/>
      <c r="E381" s="21">
        <f t="array" ref="E381:E381">INDIRECT(_xlfn.CONCAT("$L", $F381))</f>
        <v/>
      </c>
      <c r="F381" s="21">
        <f t="array" ref="F381:F381">IF(NOT(OR(ISERROR(INDIRECT(_xlfn.CONCAT("$I", $F380 + 1))), ISBLANK(INDIRECT(_xlfn.CONCAT("$I", $F380 + 1))))), $F380 + 1, IF(NOT(ISBLANK(INDIRECT(_xlfn.CONCAT("$I", $F380 + 2)))), $F380 + 2, ""))</f>
        <v/>
      </c>
    </row>
    <row r="382" ht="54.75" customHeight="1" s="20">
      <c r="A382" s="21">
        <f t="array" ref="A382:A382">INDIRECT(_xlfn.CONCAT("$I", $F382))</f>
        <v/>
      </c>
      <c r="B382" s="21">
        <f t="array" ref="B382:B382">INDIRECT(_xlfn.CONCAT("$J", $F382))</f>
        <v/>
      </c>
      <c r="C382" s="21">
        <f t="array" ref="C382:C382">INDIRECT(_xlfn.CONCAT("$K", $F382))</f>
        <v/>
      </c>
      <c r="D382" s="21" t="n"/>
      <c r="E382" s="21">
        <f>INDIRECT(_xlfn.CONCAT("$L", $F382))</f>
        <v/>
      </c>
      <c r="F382" s="21">
        <f t="array" ref="F382:F382">IF(NOT(OR(ISERROR(INDIRECT(_xlfn.CONCAT("$I", $F381 + 1))), ISBLANK(INDIRECT(_xlfn.CONCAT("$I", $F381 + 1))))), $F381 + 1, IF(NOT(ISBLANK(INDIRECT(_xlfn.CONCAT("$I", $F381 + 2)))), $F381 + 2, ""))</f>
        <v/>
      </c>
      <c r="I382" s="19" t="inlineStr">
        <is>
          <t>30th Anniversary Edition 30A</t>
        </is>
      </c>
      <c r="J382" s="19" t="n">
        <v>594</v>
      </c>
      <c r="K382" s="19" t="n">
        <v>44893</v>
      </c>
      <c r="L382" s="19" t="inlineStr">
        <is>
          <t>en es fr de it pt ja ko ru 汉语 漢語</t>
        </is>
      </c>
    </row>
    <row r="383" ht="41.25" customHeight="1" s="20">
      <c r="A383" s="21">
        <f t="array" ref="A383:A383">INDIRECT(_xlfn.CONCAT("$I", $F383))</f>
        <v/>
      </c>
      <c r="B383" s="21">
        <f t="array" ref="B383:B383">INDIRECT(_xlfn.CONCAT("$J", $F383))</f>
        <v/>
      </c>
      <c r="C383" s="21">
        <f t="array" ref="C383:C383">INDIRECT(_xlfn.CONCAT("$K", $F383))</f>
        <v/>
      </c>
      <c r="D383" s="21" t="n"/>
      <c r="E383" s="21">
        <f>INDIRECT(_xlfn.CONCAT("$L", $F383))</f>
        <v/>
      </c>
      <c r="F383" s="21">
        <f t="array" ref="F383:F383">IF(NOT(OR(ISERROR(INDIRECT(_xlfn.CONCAT("$I", $F382 + 1))), ISBLANK(INDIRECT(_xlfn.CONCAT("$I", $F382 + 1))))), $F382 + 1, IF(NOT(ISBLANK(INDIRECT(_xlfn.CONCAT("$I", $F382 + 2)))), $F382 + 2, ""))</f>
        <v/>
      </c>
    </row>
    <row r="384" ht="59.25" customHeight="1" s="20">
      <c r="A384" s="21">
        <f t="array" ref="A384:A384">INDIRECT(_xlfn.CONCAT("$I", $F384))</f>
        <v/>
      </c>
      <c r="B384" s="21">
        <f t="array" ref="B384:B384">INDIRECT(_xlfn.CONCAT("$J", $F384))</f>
        <v/>
      </c>
      <c r="C384" s="21">
        <f t="array" ref="C384:C384">INDIRECT(_xlfn.CONCAT("$K", $F384))</f>
        <v/>
      </c>
      <c r="D384" s="21" t="n"/>
      <c r="E384" s="21">
        <f t="array" ref="E384:E384">INDIRECT(_xlfn.CONCAT("$L", $F384))</f>
        <v/>
      </c>
      <c r="F384" s="21">
        <f t="array" ref="F384:F384">IF(NOT(OR(ISERROR(INDIRECT(_xlfn.CONCAT("$I", $F383 + 1))), ISBLANK(INDIRECT(_xlfn.CONCAT("$I", $F383 + 1))))), $F383 + 1, IF(NOT(ISBLANK(INDIRECT(_xlfn.CONCAT("$I", $F383 + 2)))), $F383 + 2, ""))</f>
        <v/>
      </c>
      <c r="I384" s="19" t="inlineStr">
        <is>
          <t>30th Anniversary Play Promos P30A</t>
        </is>
      </c>
      <c r="J384" s="19" t="n">
        <v>30</v>
      </c>
      <c r="K384" s="19" t="n">
        <v>44806</v>
      </c>
      <c r="L384" s="19" t="inlineStr">
        <is>
          <t>en es fr de it pt ja ko ru 汉语 漢語</t>
        </is>
      </c>
    </row>
    <row r="385" ht="59.25" customHeight="1" s="20">
      <c r="A385" s="21">
        <f t="array" ref="A385:A385">INDIRECT(_xlfn.CONCAT("$I", $F385))</f>
        <v/>
      </c>
      <c r="B385" s="21">
        <f t="array" ref="B385:B385">INDIRECT(_xlfn.CONCAT("$J", $F385))</f>
        <v/>
      </c>
      <c r="C385" s="21">
        <f t="array" ref="C385:C385">INDIRECT(_xlfn.CONCAT("$K", $F385))</f>
        <v/>
      </c>
      <c r="D385" s="21" t="n"/>
      <c r="E385" s="21">
        <f t="array" ref="E385:E385">INDIRECT(_xlfn.CONCAT("$L", $F385))</f>
        <v/>
      </c>
      <c r="F385" s="21">
        <f t="array" ref="F385:F385">IF(NOT(OR(ISERROR(INDIRECT(_xlfn.CONCAT("$I", $F384 + 1))), ISBLANK(INDIRECT(_xlfn.CONCAT("$I", $F384 + 1))))), $F384 + 1, IF(NOT(ISBLANK(INDIRECT(_xlfn.CONCAT("$I", $F384 + 2)))), $F384 + 2, ""))</f>
        <v/>
      </c>
    </row>
    <row r="386" ht="59.25" customHeight="1" s="20">
      <c r="A386" s="21">
        <f t="array" ref="A386:A386">INDIRECT(_xlfn.CONCAT("$I", $F386))</f>
        <v/>
      </c>
      <c r="B386" s="21">
        <f t="array" ref="B386:B386">INDIRECT(_xlfn.CONCAT("$J", $F386))</f>
        <v/>
      </c>
      <c r="C386" s="21">
        <f t="array" ref="C386:C386">INDIRECT(_xlfn.CONCAT("$K", $F386))</f>
        <v/>
      </c>
      <c r="D386" s="21" t="n"/>
      <c r="E386" s="21">
        <f t="array" ref="E386:E386">INDIRECT(_xlfn.CONCAT("$L", $F386))</f>
        <v/>
      </c>
      <c r="F386" s="21">
        <f t="array" ref="F386:F386">IF(NOT(OR(ISERROR(INDIRECT(_xlfn.CONCAT("$I", $F385 + 1))), ISBLANK(INDIRECT(_xlfn.CONCAT("$I", $F385 + 1))))), $F385 + 1, IF(NOT(ISBLANK(INDIRECT(_xlfn.CONCAT("$I", $F385 + 2)))), $F385 + 2, ""))</f>
        <v/>
      </c>
      <c r="I386" s="19" t="inlineStr">
        <is>
          <t>30th Anniversary Tokens T30A</t>
        </is>
      </c>
      <c r="J386" s="19" t="n">
        <v>16</v>
      </c>
      <c r="K386" s="19" t="n">
        <v>44893</v>
      </c>
      <c r="L386" s="19" t="inlineStr">
        <is>
          <t>en es fr de it pt ja ko ru 汉语 漢語</t>
        </is>
      </c>
    </row>
    <row r="387" ht="59.25" customHeight="1" s="20">
      <c r="A387" s="21">
        <f t="array" ref="A387:A387">INDIRECT(_xlfn.CONCAT("$I", $F387))</f>
        <v/>
      </c>
      <c r="B387" s="21">
        <f t="array" ref="B387:B387">INDIRECT(_xlfn.CONCAT("$J", $F387))</f>
        <v/>
      </c>
      <c r="C387" s="21">
        <f t="array" ref="C387:C387">INDIRECT(_xlfn.CONCAT("$K", $F387))</f>
        <v/>
      </c>
      <c r="D387" s="21" t="n"/>
      <c r="E387" s="21">
        <f t="array" ref="E387:E387">INDIRECT(_xlfn.CONCAT("$L", $F387))</f>
        <v/>
      </c>
      <c r="F387" s="21">
        <f t="array" ref="F387:F387">IF(NOT(OR(ISERROR(INDIRECT(_xlfn.CONCAT("$I", $F386 + 1))), ISBLANK(INDIRECT(_xlfn.CONCAT("$I", $F386 + 1))))), $F386 + 1, IF(NOT(ISBLANK(INDIRECT(_xlfn.CONCAT("$I", $F386 + 2)))), $F386 + 2, ""))</f>
        <v/>
      </c>
    </row>
    <row r="388" ht="59.25" customHeight="1" s="20">
      <c r="A388" s="21">
        <f t="array" ref="A388:A388">INDIRECT(_xlfn.CONCAT("$I", $F388))</f>
        <v/>
      </c>
      <c r="B388" s="21">
        <f t="array" ref="B388:B388">INDIRECT(_xlfn.CONCAT("$J", $F388))</f>
        <v/>
      </c>
      <c r="C388" s="21">
        <f t="array" ref="C388:C388">INDIRECT(_xlfn.CONCAT("$K", $F388))</f>
        <v/>
      </c>
      <c r="D388" s="21" t="n"/>
      <c r="E388" s="21">
        <f t="array" ref="E388:E388">INDIRECT(_xlfn.CONCAT("$L", $F388))</f>
        <v/>
      </c>
      <c r="F388" s="21">
        <f t="array" ref="F388:F388">IF(NOT(OR(ISERROR(INDIRECT(_xlfn.CONCAT("$I", $F387 + 1))), ISBLANK(INDIRECT(_xlfn.CONCAT("$I", $F387 + 1))))), $F387 + 1, IF(NOT(ISBLANK(INDIRECT(_xlfn.CONCAT("$I", $F387 + 2)))), $F387 + 2, ""))</f>
        <v/>
      </c>
      <c r="I388" s="19" t="inlineStr">
        <is>
          <t>30th Anniversary Celebration Tokyo P30T</t>
        </is>
      </c>
      <c r="J388" s="19" t="n">
        <v>2</v>
      </c>
      <c r="K388" s="19" t="n">
        <v>45170</v>
      </c>
      <c r="L388" s="19" t="inlineStr">
        <is>
          <t>en es fr de it pt ja ko ru 汉语 漢語</t>
        </is>
      </c>
    </row>
    <row r="389" ht="59.25" customHeight="1" s="20">
      <c r="A389" s="21">
        <f t="array" ref="A389:A389">INDIRECT(_xlfn.CONCAT("$I", $F389))</f>
        <v/>
      </c>
      <c r="B389" s="21">
        <f t="array" ref="B389:B389">INDIRECT(_xlfn.CONCAT("$J", $F389))</f>
        <v/>
      </c>
      <c r="C389" s="21">
        <f t="array" ref="C389:C389">INDIRECT(_xlfn.CONCAT("$K", $F389))</f>
        <v/>
      </c>
      <c r="D389" s="21" t="n"/>
      <c r="E389" s="21">
        <f t="array" ref="E389:E389">INDIRECT(_xlfn.CONCAT("$L", $F389))</f>
        <v/>
      </c>
      <c r="F389" s="21">
        <f t="array" ref="F389:F389">IF(NOT(OR(ISERROR(INDIRECT(_xlfn.CONCAT("$I", $F388 + 1))), ISBLANK(INDIRECT(_xlfn.CONCAT("$I", $F388 + 1))))), $F388 + 1, IF(NOT(ISBLANK(INDIRECT(_xlfn.CONCAT("$I", $F388 + 2)))), $F388 + 2, ""))</f>
        <v/>
      </c>
    </row>
    <row r="390" ht="59.25" customHeight="1" s="20">
      <c r="A390" s="21">
        <f t="array" ref="A390:A390">INDIRECT(_xlfn.CONCAT("$I", $F390))</f>
        <v/>
      </c>
      <c r="B390" s="21">
        <f t="array" ref="B390:B390">INDIRECT(_xlfn.CONCAT("$J", $F390))</f>
        <v/>
      </c>
      <c r="C390" s="21">
        <f t="array" ref="C390:C390">INDIRECT(_xlfn.CONCAT("$K", $F390))</f>
        <v/>
      </c>
      <c r="D390" s="21" t="n"/>
      <c r="E390" s="21">
        <f t="array" ref="E390:E390">INDIRECT(_xlfn.CONCAT("$L", $F390))</f>
        <v/>
      </c>
      <c r="F390" s="21">
        <f t="array" ref="F390:F390">IF(NOT(OR(ISERROR(INDIRECT(_xlfn.CONCAT("$I", $F389 + 1))), ISBLANK(INDIRECT(_xlfn.CONCAT("$I", $F389 + 1))))), $F389 + 1, IF(NOT(ISBLANK(INDIRECT(_xlfn.CONCAT("$I", $F389 + 2)))), $F389 + 2, ""))</f>
        <v/>
      </c>
      <c r="I390" s="19" t="inlineStr">
        <is>
          <t>30th Anniversary History Promos P30H</t>
        </is>
      </c>
      <c r="J390" s="19" t="n">
        <v>10</v>
      </c>
      <c r="K390" s="19" t="n">
        <v>44813</v>
      </c>
      <c r="L390" s="19" t="inlineStr">
        <is>
          <t>en es fr de it pt ja ko ru 汉语 漢語</t>
        </is>
      </c>
    </row>
    <row r="391" ht="59.25" customHeight="1" s="20">
      <c r="A391" s="21">
        <f t="array" ref="A391:A391">INDIRECT(_xlfn.CONCAT("$I", $F391))</f>
        <v/>
      </c>
      <c r="B391" s="21">
        <f t="array" ref="B391:B391">INDIRECT(_xlfn.CONCAT("$J", $F391))</f>
        <v/>
      </c>
      <c r="C391" s="21">
        <f t="array" ref="C391:C391">INDIRECT(_xlfn.CONCAT("$K", $F391))</f>
        <v/>
      </c>
      <c r="D391" s="21" t="n"/>
      <c r="E391" s="21">
        <f t="array" ref="E391:E391">INDIRECT(_xlfn.CONCAT("$L", $F391))</f>
        <v/>
      </c>
      <c r="F391" s="21">
        <f t="array" ref="F391:F391">IF(NOT(OR(ISERROR(INDIRECT(_xlfn.CONCAT("$I", $F390 + 1))), ISBLANK(INDIRECT(_xlfn.CONCAT("$I", $F390 + 1))))), $F390 + 1, IF(NOT(ISBLANK(INDIRECT(_xlfn.CONCAT("$I", $F390 + 2)))), $F390 + 2, ""))</f>
        <v/>
      </c>
    </row>
    <row r="392" ht="59.25" customHeight="1" s="20">
      <c r="A392" s="21">
        <f t="array" ref="A392:A392">INDIRECT(_xlfn.CONCAT("$I", $F392))</f>
        <v/>
      </c>
      <c r="B392" s="21">
        <f t="array" ref="B392:B392">INDIRECT(_xlfn.CONCAT("$J", $F392))</f>
        <v/>
      </c>
      <c r="C392" s="21">
        <f t="array" ref="C392:C392">INDIRECT(_xlfn.CONCAT("$K", $F392))</f>
        <v/>
      </c>
      <c r="D392" s="21" t="n"/>
      <c r="E392" s="21">
        <f t="array" ref="E392:E392">INDIRECT(_xlfn.CONCAT("$L", $F392))</f>
        <v/>
      </c>
      <c r="F392" s="21">
        <f t="array" ref="F392:F392">IF(NOT(OR(ISERROR(INDIRECT(_xlfn.CONCAT("$I", $F391 + 1))), ISBLANK(INDIRECT(_xlfn.CONCAT("$I", $F391 + 1))))), $F391 + 1, IF(NOT(ISBLANK(INDIRECT(_xlfn.CONCAT("$I", $F391 + 2)))), $F391 + 2, ""))</f>
        <v/>
      </c>
      <c r="I392" s="19" t="inlineStr">
        <is>
          <t>30th Anniversary Misc Promos P30M</t>
        </is>
      </c>
      <c r="J392" s="19" t="n">
        <v>5</v>
      </c>
      <c r="K392" s="19" t="n">
        <v>44806</v>
      </c>
      <c r="L392" s="19" t="inlineStr">
        <is>
          <t>en es fr de it pt ja ko ru 汉语 漢語</t>
        </is>
      </c>
    </row>
    <row r="393" ht="59.25" customHeight="1" s="20">
      <c r="A393" s="21">
        <f t="array" ref="A393:A393">INDIRECT(_xlfn.CONCAT("$I", $F393))</f>
        <v/>
      </c>
      <c r="B393" s="21">
        <f t="array" ref="B393:B393">INDIRECT(_xlfn.CONCAT("$J", $F393))</f>
        <v/>
      </c>
      <c r="C393" s="21">
        <f t="array" ref="C393:C393">INDIRECT(_xlfn.CONCAT("$K", $F393))</f>
        <v/>
      </c>
      <c r="D393" s="21" t="n"/>
      <c r="E393" s="21">
        <f t="array" ref="E393:E393">INDIRECT(_xlfn.CONCAT("$L", $F393))</f>
        <v/>
      </c>
      <c r="F393" s="21">
        <f t="array" ref="F393:F393">IF(NOT(OR(ISERROR(INDIRECT(_xlfn.CONCAT("$I", $F392 + 1))), ISBLANK(INDIRECT(_xlfn.CONCAT("$I", $F392 + 1))))), $F392 + 1, IF(NOT(ISBLANK(INDIRECT(_xlfn.CONCAT("$I", $F392 + 2)))), $F392 + 2, ""))</f>
        <v/>
      </c>
    </row>
    <row r="394" ht="59.25" customHeight="1" s="20">
      <c r="A394" s="21">
        <f t="array" ref="A394:A394">INDIRECT(_xlfn.CONCAT("$I", $F394))</f>
        <v/>
      </c>
      <c r="B394" s="21">
        <f t="array" ref="B394:B394">INDIRECT(_xlfn.CONCAT("$J", $F394))</f>
        <v/>
      </c>
      <c r="C394" s="21">
        <f t="array" ref="C394:C394">INDIRECT(_xlfn.CONCAT("$K", $F394))</f>
        <v/>
      </c>
      <c r="D394" s="21" t="n"/>
      <c r="E394" s="21">
        <f t="array" ref="E394:E394">INDIRECT(_xlfn.CONCAT("$L", $F394))</f>
        <v/>
      </c>
      <c r="F394" s="21">
        <f t="array" ref="F394:F394">IF(NOT(OR(ISERROR(INDIRECT(_xlfn.CONCAT("$I", $F393 + 1))), ISBLANK(INDIRECT(_xlfn.CONCAT("$I", $F393 + 1))))), $F393 + 1, IF(NOT(ISBLANK(INDIRECT(_xlfn.CONCAT("$I", $F393 + 2)))), $F393 + 2, ""))</f>
        <v/>
      </c>
      <c r="I394" s="19" t="inlineStr">
        <is>
          <t>Eternal Weekend PEWK</t>
        </is>
      </c>
      <c r="J394" s="19" t="n">
        <v>8</v>
      </c>
      <c r="K394" s="19" t="n">
        <v>44891</v>
      </c>
      <c r="L394" s="19" t="inlineStr">
        <is>
          <t>en es fr de it pt ja ko ru 汉语 漢語</t>
        </is>
      </c>
    </row>
    <row r="395" ht="59.25" customHeight="1" s="20">
      <c r="A395" s="21">
        <f t="array" ref="A395:A395">INDIRECT(_xlfn.CONCAT("$I", $F395))</f>
        <v/>
      </c>
      <c r="B395" s="21">
        <f t="array" ref="B395:B395">INDIRECT(_xlfn.CONCAT("$J", $F395))</f>
        <v/>
      </c>
      <c r="C395" s="21">
        <f t="array" ref="C395:C395">INDIRECT(_xlfn.CONCAT("$K", $F395))</f>
        <v/>
      </c>
      <c r="D395" s="21" t="n"/>
      <c r="E395" s="21">
        <f t="array" ref="E395:E395">INDIRECT(_xlfn.CONCAT("$L", $F395))</f>
        <v/>
      </c>
      <c r="F395" s="21">
        <f t="array" ref="F395:F395">IF(NOT(OR(ISERROR(INDIRECT(_xlfn.CONCAT("$I", $F394 + 1))), ISBLANK(INDIRECT(_xlfn.CONCAT("$I", $F394 + 1))))), $F394 + 1, IF(NOT(ISBLANK(INDIRECT(_xlfn.CONCAT("$I", $F394 + 2)))), $F394 + 2, ""))</f>
        <v/>
      </c>
    </row>
    <row r="396" ht="41.25" customHeight="1" s="20">
      <c r="A396" s="21">
        <f t="array" ref="A396:A396">INDIRECT(_xlfn.CONCAT("$I", $F396))</f>
        <v/>
      </c>
      <c r="B396" s="21">
        <f t="array" ref="B396:B396">INDIRECT(_xlfn.CONCAT("$J", $F396))</f>
        <v/>
      </c>
      <c r="C396" s="21">
        <f t="array" ref="C396:C396">INDIRECT(_xlfn.CONCAT("$K", $F396))</f>
        <v/>
      </c>
      <c r="D396" s="21" t="n"/>
      <c r="E396" s="21">
        <f>INDIRECT(_xlfn.CONCAT("$L", $F396))</f>
        <v/>
      </c>
      <c r="F396" s="21">
        <f t="array" ref="F396:F396">IF(NOT(OR(ISERROR(INDIRECT(_xlfn.CONCAT("$I", $F395 + 1))), ISBLANK(INDIRECT(_xlfn.CONCAT("$I", $F395 + 1))))), $F395 + 1, IF(NOT(ISBLANK(INDIRECT(_xlfn.CONCAT("$I", $F395 + 2)))), $F395 + 2, ""))</f>
        <v/>
      </c>
      <c r="I396" s="19" t="inlineStr">
        <is>
          <t>The Brothers' War BRO</t>
        </is>
      </c>
      <c r="J396" s="19" t="n">
        <v>399</v>
      </c>
      <c r="K396" s="19" t="n">
        <v>44883</v>
      </c>
      <c r="L396" s="19" t="inlineStr">
        <is>
          <t>en es fr de it pt ja ko ru 汉语 漢語</t>
        </is>
      </c>
    </row>
    <row r="397" ht="59.25" customHeight="1" s="20">
      <c r="A397" s="21">
        <f t="array" ref="A397:A397">INDIRECT(_xlfn.CONCAT("$I", $F397))</f>
        <v/>
      </c>
      <c r="B397" s="21">
        <f t="array" ref="B397:B397">INDIRECT(_xlfn.CONCAT("$J", $F397))</f>
        <v/>
      </c>
      <c r="C397" s="21">
        <f t="array" ref="C397:C397">INDIRECT(_xlfn.CONCAT("$K", $F397))</f>
        <v/>
      </c>
      <c r="D397" s="21" t="n"/>
      <c r="E397" s="21">
        <f t="array" ref="E397:E397">INDIRECT(_xlfn.CONCAT("$L", $F397))</f>
        <v/>
      </c>
      <c r="F397" s="21">
        <f t="array" ref="F397:F397">IF(NOT(OR(ISERROR(INDIRECT(_xlfn.CONCAT("$I", $F396 + 1))), ISBLANK(INDIRECT(_xlfn.CONCAT("$I", $F396 + 1))))), $F396 + 1, IF(NOT(ISBLANK(INDIRECT(_xlfn.CONCAT("$I", $F396 + 2)))), $F396 + 2, ""))</f>
        <v/>
      </c>
    </row>
    <row r="398" ht="59.25" customHeight="1" s="20">
      <c r="A398" s="21">
        <f t="array" ref="A398:A398">INDIRECT(_xlfn.CONCAT("$I", $F398))</f>
        <v/>
      </c>
      <c r="B398" s="21">
        <f t="array" ref="B398:B398">INDIRECT(_xlfn.CONCAT("$J", $F398))</f>
        <v/>
      </c>
      <c r="C398" s="21">
        <f t="array" ref="C398:C398">INDIRECT(_xlfn.CONCAT("$K", $F398))</f>
        <v/>
      </c>
      <c r="D398" s="21" t="n"/>
      <c r="E398" s="21">
        <f t="array" ref="E398:E398">INDIRECT(_xlfn.CONCAT("$L", $F398))</f>
        <v/>
      </c>
      <c r="F398" s="21">
        <f t="array" ref="F398:F398">IF(NOT(OR(ISERROR(INDIRECT(_xlfn.CONCAT("$I", $F397 + 1))), ISBLANK(INDIRECT(_xlfn.CONCAT("$I", $F397 + 1))))), $F397 + 1, IF(NOT(ISBLANK(INDIRECT(_xlfn.CONCAT("$I", $F397 + 2)))), $F397 + 2, ""))</f>
        <v/>
      </c>
      <c r="I398" s="19" t="inlineStr">
        <is>
          <t>The Brothers' War Retro Artifacts BRR</t>
        </is>
      </c>
      <c r="J398" s="19" t="n">
        <v>189</v>
      </c>
      <c r="K398" s="19" t="n">
        <v>44883</v>
      </c>
      <c r="L398" s="19" t="inlineStr">
        <is>
          <t>en es fr de it pt ja ko ru 汉语 漢語</t>
        </is>
      </c>
    </row>
    <row r="399" ht="59.25" customHeight="1" s="20">
      <c r="A399" s="21">
        <f t="array" ref="A399:A399">INDIRECT(_xlfn.CONCAT("$I", $F399))</f>
        <v/>
      </c>
      <c r="B399" s="21">
        <f t="array" ref="B399:B399">INDIRECT(_xlfn.CONCAT("$J", $F399))</f>
        <v/>
      </c>
      <c r="C399" s="21">
        <f t="array" ref="C399:C399">INDIRECT(_xlfn.CONCAT("$K", $F399))</f>
        <v/>
      </c>
      <c r="D399" s="21" t="n"/>
      <c r="E399" s="21">
        <f t="array" ref="E399:E399">INDIRECT(_xlfn.CONCAT("$L", $F399))</f>
        <v/>
      </c>
      <c r="F399" s="21">
        <f t="array" ref="F399:F399">IF(NOT(OR(ISERROR(INDIRECT(_xlfn.CONCAT("$I", $F398 + 1))), ISBLANK(INDIRECT(_xlfn.CONCAT("$I", $F398 + 1))))), $F398 + 1, IF(NOT(ISBLANK(INDIRECT(_xlfn.CONCAT("$I", $F398 + 2)))), $F398 + 2, ""))</f>
        <v/>
      </c>
    </row>
    <row r="400" ht="68.25" customHeight="1" s="20">
      <c r="A400" s="21">
        <f t="array" ref="A400:A400">INDIRECT(_xlfn.CONCAT("$I", $F400))</f>
        <v/>
      </c>
      <c r="B400" s="21">
        <f t="array" ref="B400:B400">INDIRECT(_xlfn.CONCAT("$J", $F400))</f>
        <v/>
      </c>
      <c r="C400" s="21">
        <f t="array" ref="C400:C400">INDIRECT(_xlfn.CONCAT("$K", $F400))</f>
        <v/>
      </c>
      <c r="D400" s="21" t="n"/>
      <c r="E400" s="21">
        <f t="array" ref="E400:E400">INDIRECT(_xlfn.CONCAT("$L", $F400))</f>
        <v/>
      </c>
      <c r="F400" s="21">
        <f t="array" ref="F400:F400">IF(NOT(OR(ISERROR(INDIRECT(_xlfn.CONCAT("$I", $F399 + 1))), ISBLANK(INDIRECT(_xlfn.CONCAT("$I", $F399 + 1))))), $F399 + 1, IF(NOT(ISBLANK(INDIRECT(_xlfn.CONCAT("$I", $F399 + 2)))), $F399 + 2, ""))</f>
        <v/>
      </c>
      <c r="I400" s="19" t="inlineStr">
        <is>
          <t>The Brothers' War Promos PBRO</t>
        </is>
      </c>
      <c r="J400" s="19" t="n">
        <v>171</v>
      </c>
      <c r="K400" s="19" t="n">
        <v>44883</v>
      </c>
      <c r="L400" s="19" t="inlineStr">
        <is>
          <t>en es fr de it pt ja ko ru 汉语 漢語</t>
        </is>
      </c>
    </row>
    <row r="401" ht="68.25" customHeight="1" s="20">
      <c r="A401" s="21">
        <f t="array" ref="A401:A401">INDIRECT(_xlfn.CONCAT("$I", $F401))</f>
        <v/>
      </c>
      <c r="B401" s="21">
        <f t="array" ref="B401:B401">INDIRECT(_xlfn.CONCAT("$J", $F401))</f>
        <v/>
      </c>
      <c r="C401" s="21">
        <f t="array" ref="C401:C401">INDIRECT(_xlfn.CONCAT("$K", $F401))</f>
        <v/>
      </c>
      <c r="D401" s="21" t="n"/>
      <c r="E401" s="21">
        <f t="array" ref="E401:E401">INDIRECT(_xlfn.CONCAT("$L", $F401))</f>
        <v/>
      </c>
      <c r="F401" s="21">
        <f t="array" ref="F401:F401">IF(NOT(OR(ISERROR(INDIRECT(_xlfn.CONCAT("$I", $F400 + 1))), ISBLANK(INDIRECT(_xlfn.CONCAT("$I", $F400 + 1))))), $F400 + 1, IF(NOT(ISBLANK(INDIRECT(_xlfn.CONCAT("$I", $F400 + 2)))), $F400 + 2, ""))</f>
        <v/>
      </c>
    </row>
    <row r="402" ht="59.25" customHeight="1" s="20">
      <c r="A402" s="21">
        <f t="array" ref="A402:A402">INDIRECT(_xlfn.CONCAT("$I", $F402))</f>
        <v/>
      </c>
      <c r="B402" s="21">
        <f t="array" ref="B402:B402">INDIRECT(_xlfn.CONCAT("$J", $F402))</f>
        <v/>
      </c>
      <c r="C402" s="21">
        <f t="array" ref="C402:C402">INDIRECT(_xlfn.CONCAT("$K", $F402))</f>
        <v/>
      </c>
      <c r="D402" s="21" t="n"/>
      <c r="E402" s="21">
        <f t="array" ref="E402:E402">INDIRECT(_xlfn.CONCAT("$L", $F402))</f>
        <v/>
      </c>
      <c r="F402" s="21">
        <f t="array" ref="F402:F402">IF(NOT(OR(ISERROR(INDIRECT(_xlfn.CONCAT("$I", $F401 + 1))), ISBLANK(INDIRECT(_xlfn.CONCAT("$I", $F401 + 1))))), $F401 + 1, IF(NOT(ISBLANK(INDIRECT(_xlfn.CONCAT("$I", $F401 + 2)))), $F401 + 2, ""))</f>
        <v/>
      </c>
      <c r="I402" s="19" t="inlineStr">
        <is>
          <t>The Brothers' War Tokens TBRO</t>
        </is>
      </c>
      <c r="J402" s="19" t="n">
        <v>12</v>
      </c>
      <c r="K402" s="19" t="n">
        <v>44883</v>
      </c>
      <c r="L402" s="19" t="inlineStr">
        <is>
          <t>en es fr de it pt ja ko ru 汉语 漢語</t>
        </is>
      </c>
    </row>
    <row r="403" ht="59.25" customHeight="1" s="20">
      <c r="A403" s="21">
        <f t="array" ref="A403:A403">INDIRECT(_xlfn.CONCAT("$I", $F403))</f>
        <v/>
      </c>
      <c r="B403" s="21">
        <f t="array" ref="B403:B403">INDIRECT(_xlfn.CONCAT("$J", $F403))</f>
        <v/>
      </c>
      <c r="C403" s="21">
        <f t="array" ref="C403:C403">INDIRECT(_xlfn.CONCAT("$K", $F403))</f>
        <v/>
      </c>
      <c r="D403" s="21" t="n"/>
      <c r="E403" s="21">
        <f t="array" ref="E403:E403">INDIRECT(_xlfn.CONCAT("$L", $F403))</f>
        <v/>
      </c>
      <c r="F403" s="21">
        <f t="array" ref="F403:F403">IF(NOT(OR(ISERROR(INDIRECT(_xlfn.CONCAT("$I", $F402 + 1))), ISBLANK(INDIRECT(_xlfn.CONCAT("$I", $F402 + 1))))), $F402 + 1, IF(NOT(ISBLANK(INDIRECT(_xlfn.CONCAT("$I", $F402 + 2)))), $F402 + 2, ""))</f>
        <v/>
      </c>
    </row>
    <row r="404" ht="59.25" customHeight="1" s="20">
      <c r="A404" s="21">
        <f t="array" ref="A404:A404">INDIRECT(_xlfn.CONCAT("$I", $F404))</f>
        <v/>
      </c>
      <c r="B404" s="21">
        <f t="array" ref="B404:B404">INDIRECT(_xlfn.CONCAT("$J", $F404))</f>
        <v/>
      </c>
      <c r="C404" s="21">
        <f t="array" ref="C404:C404">INDIRECT(_xlfn.CONCAT("$K", $F404))</f>
        <v/>
      </c>
      <c r="D404" s="21" t="n"/>
      <c r="E404" s="21">
        <f t="array" ref="E404:E404">INDIRECT(_xlfn.CONCAT("$L", $F404))</f>
        <v/>
      </c>
      <c r="F404" s="21">
        <f t="array" ref="F404:F404">IF(NOT(OR(ISERROR(INDIRECT(_xlfn.CONCAT("$I", $F403 + 1))), ISBLANK(INDIRECT(_xlfn.CONCAT("$I", $F403 + 1))))), $F403 + 1, IF(NOT(ISBLANK(INDIRECT(_xlfn.CONCAT("$I", $F403 + 2)))), $F403 + 2, ""))</f>
        <v/>
      </c>
      <c r="I404" s="19" t="inlineStr">
        <is>
          <t>Alchemy: The Brothers' War YBRO</t>
        </is>
      </c>
      <c r="J404" s="19" t="n">
        <v>31</v>
      </c>
      <c r="K404" s="19" t="n">
        <v>44908</v>
      </c>
      <c r="L404" s="19" t="inlineStr">
        <is>
          <t>en es fr de it pt ja ko ru 汉语 漢語</t>
        </is>
      </c>
    </row>
    <row r="405" ht="59.25" customHeight="1" s="20">
      <c r="A405" s="21">
        <f t="array" ref="A405:A405">INDIRECT(_xlfn.CONCAT("$I", $F405))</f>
        <v/>
      </c>
      <c r="B405" s="21">
        <f t="array" ref="B405:B405">INDIRECT(_xlfn.CONCAT("$J", $F405))</f>
        <v/>
      </c>
      <c r="C405" s="21">
        <f t="array" ref="C405:C405">INDIRECT(_xlfn.CONCAT("$K", $F405))</f>
        <v/>
      </c>
      <c r="D405" s="21" t="n"/>
      <c r="E405" s="21">
        <f t="array" ref="E405:E405">INDIRECT(_xlfn.CONCAT("$L", $F405))</f>
        <v/>
      </c>
      <c r="F405" s="21">
        <f t="array" ref="F405:F405">IF(NOT(OR(ISERROR(INDIRECT(_xlfn.CONCAT("$I", $F404 + 1))), ISBLANK(INDIRECT(_xlfn.CONCAT("$I", $F404 + 1))))), $F404 + 1, IF(NOT(ISBLANK(INDIRECT(_xlfn.CONCAT("$I", $F404 + 2)))), $F404 + 2, ""))</f>
        <v/>
      </c>
    </row>
    <row r="406" ht="59.25" customHeight="1" s="20">
      <c r="A406" s="21">
        <f t="array" ref="A406:A406">INDIRECT(_xlfn.CONCAT("$I", $F406))</f>
        <v/>
      </c>
      <c r="B406" s="21">
        <f t="array" ref="B406:B406">INDIRECT(_xlfn.CONCAT("$J", $F406))</f>
        <v/>
      </c>
      <c r="C406" s="21">
        <f t="array" ref="C406:C406">INDIRECT(_xlfn.CONCAT("$K", $F406))</f>
        <v/>
      </c>
      <c r="D406" s="21" t="n"/>
      <c r="E406" s="21">
        <f t="array" ref="E406:E406">INDIRECT(_xlfn.CONCAT("$L", $F406))</f>
        <v/>
      </c>
      <c r="F406" s="21">
        <f t="array" ref="F406:F406">IF(NOT(OR(ISERROR(INDIRECT(_xlfn.CONCAT("$I", $F405 + 1))), ISBLANK(INDIRECT(_xlfn.CONCAT("$I", $F405 + 1))))), $F405 + 1, IF(NOT(ISBLANK(INDIRECT(_xlfn.CONCAT("$I", $F405 + 2)))), $F405 + 2, ""))</f>
        <v/>
      </c>
      <c r="I406" s="19" t="inlineStr">
        <is>
          <t>The Brothers' War Commander BRC</t>
        </is>
      </c>
      <c r="J406" s="19" t="n">
        <v>209</v>
      </c>
      <c r="K406" s="19" t="n">
        <v>44883</v>
      </c>
      <c r="L406" s="19" t="inlineStr">
        <is>
          <t>en es fr de it pt ja ko ru 汉语 漢語</t>
        </is>
      </c>
    </row>
    <row r="407" ht="59.25" customHeight="1" s="20">
      <c r="A407" s="21">
        <f t="array" ref="A407:A407">INDIRECT(_xlfn.CONCAT("$I", $F407))</f>
        <v/>
      </c>
      <c r="B407" s="21">
        <f t="array" ref="B407:B407">INDIRECT(_xlfn.CONCAT("$J", $F407))</f>
        <v/>
      </c>
      <c r="C407" s="21">
        <f t="array" ref="C407:C407">INDIRECT(_xlfn.CONCAT("$K", $F407))</f>
        <v/>
      </c>
      <c r="D407" s="21" t="n"/>
      <c r="E407" s="21">
        <f t="array" ref="E407:E407">INDIRECT(_xlfn.CONCAT("$L", $F407))</f>
        <v/>
      </c>
      <c r="F407" s="21">
        <f t="array" ref="F407:F407">IF(NOT(OR(ISERROR(INDIRECT(_xlfn.CONCAT("$I", $F406 + 1))), ISBLANK(INDIRECT(_xlfn.CONCAT("$I", $F406 + 1))))), $F406 + 1, IF(NOT(ISBLANK(INDIRECT(_xlfn.CONCAT("$I", $F406 + 2)))), $F406 + 2, ""))</f>
        <v/>
      </c>
    </row>
    <row r="408" ht="59.25" customHeight="1" s="20">
      <c r="A408" s="21">
        <f t="array" ref="A408:A408">INDIRECT(_xlfn.CONCAT("$I", $F408))</f>
        <v/>
      </c>
      <c r="B408" s="21">
        <f t="array" ref="B408:B408">INDIRECT(_xlfn.CONCAT("$J", $F408))</f>
        <v/>
      </c>
      <c r="C408" s="21">
        <f t="array" ref="C408:C408">INDIRECT(_xlfn.CONCAT("$K", $F408))</f>
        <v/>
      </c>
      <c r="D408" s="21" t="n"/>
      <c r="E408" s="21">
        <f t="array" ref="E408:E408">INDIRECT(_xlfn.CONCAT("$L", $F408))</f>
        <v/>
      </c>
      <c r="F408" s="21">
        <f t="array" ref="F408:F408">IF(NOT(OR(ISERROR(INDIRECT(_xlfn.CONCAT("$I", $F407 + 1))), ISBLANK(INDIRECT(_xlfn.CONCAT("$I", $F407 + 1))))), $F407 + 1, IF(NOT(ISBLANK(INDIRECT(_xlfn.CONCAT("$I", $F407 + 2)))), $F407 + 2, ""))</f>
        <v/>
      </c>
      <c r="I408" s="19" t="inlineStr">
        <is>
          <t>The Brothers' War Commander Tokens TBRC</t>
        </is>
      </c>
      <c r="J408" s="19" t="n">
        <v>14</v>
      </c>
      <c r="K408" s="19" t="n">
        <v>44883</v>
      </c>
      <c r="L408" s="19" t="inlineStr">
        <is>
          <t>en es fr de it pt ja ko ru 汉语 漢語</t>
        </is>
      </c>
    </row>
    <row r="409" ht="68.25" customHeight="1" s="20">
      <c r="A409" s="21">
        <f t="array" ref="A409:A409">INDIRECT(_xlfn.CONCAT("$I", $F409))</f>
        <v/>
      </c>
      <c r="B409" s="21">
        <f t="array" ref="B409:B409">INDIRECT(_xlfn.CONCAT("$J", $F409))</f>
        <v/>
      </c>
      <c r="C409" s="21">
        <f t="array" ref="C409:C409">INDIRECT(_xlfn.CONCAT("$K", $F409))</f>
        <v/>
      </c>
      <c r="D409" s="21" t="n"/>
      <c r="E409" s="21">
        <f t="array" ref="E409:E409">INDIRECT(_xlfn.CONCAT("$L", $F409))</f>
        <v/>
      </c>
      <c r="F409" s="21">
        <f t="array" ref="F409:F409">IF(NOT(OR(ISERROR(INDIRECT(_xlfn.CONCAT("$I", $F408 + 1))), ISBLANK(INDIRECT(_xlfn.CONCAT("$I", $F408 + 1))))), $F408 + 1, IF(NOT(ISBLANK(INDIRECT(_xlfn.CONCAT("$I", $F408 + 2)))), $F408 + 2, ""))</f>
        <v/>
      </c>
    </row>
    <row r="410" ht="68.25" customHeight="1" s="20">
      <c r="A410" s="21">
        <f t="array" ref="A410:A410">INDIRECT(_xlfn.CONCAT("$I", $F410))</f>
        <v/>
      </c>
      <c r="B410" s="21">
        <f t="array" ref="B410:B410">INDIRECT(_xlfn.CONCAT("$J", $F410))</f>
        <v/>
      </c>
      <c r="C410" s="21">
        <f t="array" ref="C410:C410">INDIRECT(_xlfn.CONCAT("$K", $F410))</f>
        <v/>
      </c>
      <c r="D410" s="21" t="n"/>
      <c r="E410" s="21">
        <f t="array" ref="E410:E410">INDIRECT(_xlfn.CONCAT("$L", $F410))</f>
        <v/>
      </c>
      <c r="F410" s="21">
        <f t="array" ref="F410:F410">IF(NOT(OR(ISERROR(INDIRECT(_xlfn.CONCAT("$I", $F409 + 1))), ISBLANK(INDIRECT(_xlfn.CONCAT("$I", $F409 + 1))))), $F409 + 1, IF(NOT(ISBLANK(INDIRECT(_xlfn.CONCAT("$I", $F409 + 2)))), $F409 + 2, ""))</f>
        <v/>
      </c>
      <c r="I410" s="19" t="inlineStr">
        <is>
          <t>Transformers BOT</t>
        </is>
      </c>
      <c r="J410" s="19" t="n">
        <v>29</v>
      </c>
      <c r="K410" s="19" t="n">
        <v>44883</v>
      </c>
      <c r="L410" s="19" t="inlineStr">
        <is>
          <t>en es fr de it pt ja ko ru 汉语 漢語</t>
        </is>
      </c>
    </row>
    <row r="411" ht="59.25" customHeight="1" s="20">
      <c r="A411" s="21">
        <f t="array" ref="A411:A411">INDIRECT(_xlfn.CONCAT("$I", $F411))</f>
        <v/>
      </c>
      <c r="B411" s="21">
        <f t="array" ref="B411:B411">INDIRECT(_xlfn.CONCAT("$J", $F411))</f>
        <v/>
      </c>
      <c r="C411" s="21">
        <f t="array" ref="C411:C411">INDIRECT(_xlfn.CONCAT("$K", $F411))</f>
        <v/>
      </c>
      <c r="D411" s="21" t="n"/>
      <c r="E411" s="21">
        <f t="array" ref="E411:E411">INDIRECT(_xlfn.CONCAT("$L", $F411))</f>
        <v/>
      </c>
      <c r="F411" s="21">
        <f t="array" ref="F411:F411">IF(NOT(OR(ISERROR(INDIRECT(_xlfn.CONCAT("$I", $F410 + 1))), ISBLANK(INDIRECT(_xlfn.CONCAT("$I", $F410 + 1))))), $F410 + 1, IF(NOT(ISBLANK(INDIRECT(_xlfn.CONCAT("$I", $F410 + 2)))), $F410 + 2, ""))</f>
        <v/>
      </c>
    </row>
    <row r="412" ht="59.25" customHeight="1" s="20">
      <c r="A412" s="21">
        <f t="array" ref="A412:A412">INDIRECT(_xlfn.CONCAT("$I", $F412))</f>
        <v/>
      </c>
      <c r="B412" s="21">
        <f t="array" ref="B412:B412">INDIRECT(_xlfn.CONCAT("$J", $F412))</f>
        <v/>
      </c>
      <c r="C412" s="21">
        <f t="array" ref="C412:C412">INDIRECT(_xlfn.CONCAT("$K", $F412))</f>
        <v/>
      </c>
      <c r="D412" s="21" t="n"/>
      <c r="E412" s="21">
        <f t="array" ref="E412:E412">INDIRECT(_xlfn.CONCAT("$L", $F412))</f>
        <v/>
      </c>
      <c r="F412" s="21">
        <f t="array" ref="F412:F412">IF(NOT(OR(ISERROR(INDIRECT(_xlfn.CONCAT("$I", $F411 + 1))), ISBLANK(INDIRECT(_xlfn.CONCAT("$I", $F411 + 1))))), $F411 + 1, IF(NOT(ISBLANK(INDIRECT(_xlfn.CONCAT("$I", $F411 + 2)))), $F411 + 2, ""))</f>
        <v/>
      </c>
      <c r="I412" s="19" t="inlineStr">
        <is>
          <t>Transformers Tokens TBOT</t>
        </is>
      </c>
      <c r="J412" s="19" t="n">
        <v>2</v>
      </c>
      <c r="K412" s="19" t="n">
        <v>44883</v>
      </c>
      <c r="L412" s="19" t="inlineStr">
        <is>
          <t>en es fr de it pt ja ko ru 汉语 漢語</t>
        </is>
      </c>
    </row>
    <row r="413" ht="59.25" customHeight="1" s="20">
      <c r="A413" s="21">
        <f t="array" ref="A413:A413">INDIRECT(_xlfn.CONCAT("$I", $F413))</f>
        <v/>
      </c>
      <c r="B413" s="21">
        <f t="array" ref="B413:B413">INDIRECT(_xlfn.CONCAT("$J", $F413))</f>
        <v/>
      </c>
      <c r="C413" s="21">
        <f t="array" ref="C413:C413">INDIRECT(_xlfn.CONCAT("$K", $F413))</f>
        <v/>
      </c>
      <c r="D413" s="21" t="n"/>
      <c r="E413" s="21">
        <f t="array" ref="E413:E413">INDIRECT(_xlfn.CONCAT("$L", $F413))</f>
        <v/>
      </c>
      <c r="F413" s="21">
        <f t="array" ref="F413:F413">IF(NOT(OR(ISERROR(INDIRECT(_xlfn.CONCAT("$I", $F412 + 1))), ISBLANK(INDIRECT(_xlfn.CONCAT("$I", $F412 + 1))))), $F412 + 1, IF(NOT(ISBLANK(INDIRECT(_xlfn.CONCAT("$I", $F412 + 2)))), $F412 + 2, ""))</f>
        <v/>
      </c>
    </row>
    <row r="414" ht="59.25" customHeight="1" s="20">
      <c r="A414" s="21">
        <f t="array" ref="A414:A414">INDIRECT(_xlfn.CONCAT("$I", $F414))</f>
        <v/>
      </c>
      <c r="B414" s="21">
        <f t="array" ref="B414:B414">INDIRECT(_xlfn.CONCAT("$J", $F414))</f>
        <v/>
      </c>
      <c r="C414" s="21">
        <f t="array" ref="C414:C414">INDIRECT(_xlfn.CONCAT("$K", $F414))</f>
        <v/>
      </c>
      <c r="D414" s="21" t="n"/>
      <c r="E414" s="21">
        <f t="array" ref="E414:E414">INDIRECT(_xlfn.CONCAT("$L", $F414))</f>
        <v/>
      </c>
      <c r="F414" s="21">
        <f t="array" ref="F414:F414">IF(NOT(OR(ISERROR(INDIRECT(_xlfn.CONCAT("$I", $F413 + 1))), ISBLANK(INDIRECT(_xlfn.CONCAT("$I", $F413 + 1))))), $F413 + 1, IF(NOT(ISBLANK(INDIRECT(_xlfn.CONCAT("$I", $F413 + 2)))), $F413 + 2, ""))</f>
        <v/>
      </c>
      <c r="I414" s="19" t="inlineStr">
        <is>
          <t>The Brothers' War Southeast Asia Tokens PTBRO</t>
        </is>
      </c>
      <c r="J414" s="19" t="n">
        <v>3</v>
      </c>
      <c r="K414" s="19" t="n">
        <v>44883</v>
      </c>
      <c r="L414" s="19" t="inlineStr">
        <is>
          <t>en es fr de it pt ja ko ru 汉语 漢語</t>
        </is>
      </c>
    </row>
    <row r="415" ht="59.25" customHeight="1" s="20">
      <c r="A415" s="21">
        <f t="array" ref="A415:A415">INDIRECT(_xlfn.CONCAT("$I", $F415))</f>
        <v/>
      </c>
      <c r="B415" s="21">
        <f t="array" ref="B415:B415">INDIRECT(_xlfn.CONCAT("$J", $F415))</f>
        <v/>
      </c>
      <c r="C415" s="21">
        <f t="array" ref="C415:C415">INDIRECT(_xlfn.CONCAT("$K", $F415))</f>
        <v/>
      </c>
      <c r="D415" s="21" t="n"/>
      <c r="E415" s="21">
        <f t="array" ref="E415:E415">INDIRECT(_xlfn.CONCAT("$L", $F415))</f>
        <v/>
      </c>
      <c r="F415" s="21">
        <f t="array" ref="F415:F415">IF(NOT(OR(ISERROR(INDIRECT(_xlfn.CONCAT("$I", $F414 + 1))), ISBLANK(INDIRECT(_xlfn.CONCAT("$I", $F414 + 1))))), $F414 + 1, IF(NOT(ISBLANK(INDIRECT(_xlfn.CONCAT("$I", $F414 + 2)))), $F414 + 2, ""))</f>
        <v/>
      </c>
    </row>
    <row r="416" ht="59.25" customHeight="1" s="20">
      <c r="A416" s="21">
        <f t="array" ref="A416:A416">INDIRECT(_xlfn.CONCAT("$I", $F416))</f>
        <v/>
      </c>
      <c r="B416" s="21">
        <f t="array" ref="B416:B416">INDIRECT(_xlfn.CONCAT("$J", $F416))</f>
        <v/>
      </c>
      <c r="C416" s="21">
        <f t="array" ref="C416:C416">INDIRECT(_xlfn.CONCAT("$K", $F416))</f>
        <v/>
      </c>
      <c r="D416" s="21" t="n"/>
      <c r="E416" s="21">
        <f t="array" ref="E416:E416">INDIRECT(_xlfn.CONCAT("$L", $F416))</f>
        <v/>
      </c>
      <c r="F416" s="21">
        <f t="array" ref="F416:F416">IF(NOT(OR(ISERROR(INDIRECT(_xlfn.CONCAT("$I", $F415 + 1))), ISBLANK(INDIRECT(_xlfn.CONCAT("$I", $F415 + 1))))), $F415 + 1, IF(NOT(ISBLANK(INDIRECT(_xlfn.CONCAT("$I", $F415 + 2)))), $F415 + 2, ""))</f>
        <v/>
      </c>
      <c r="I416" s="19" t="inlineStr">
        <is>
          <t>The Brothers' War Substitute Cards SBRO</t>
        </is>
      </c>
      <c r="J416" s="19" t="n">
        <v>1</v>
      </c>
      <c r="K416" s="19" t="n">
        <v>44883</v>
      </c>
      <c r="L416" s="19" t="inlineStr">
        <is>
          <t>en es fr de it pt ja ko ru 汉语 漢語</t>
        </is>
      </c>
    </row>
    <row r="417" ht="59.25" customHeight="1" s="20">
      <c r="A417" s="21">
        <f t="array" ref="A417:A417">INDIRECT(_xlfn.CONCAT("$I", $F417))</f>
        <v/>
      </c>
      <c r="B417" s="21">
        <f t="array" ref="B417:B417">INDIRECT(_xlfn.CONCAT("$J", $F417))</f>
        <v/>
      </c>
      <c r="C417" s="21">
        <f t="array" ref="C417:C417">INDIRECT(_xlfn.CONCAT("$K", $F417))</f>
        <v/>
      </c>
      <c r="D417" s="21" t="n"/>
      <c r="E417" s="21">
        <f t="array" ref="E417:E417">INDIRECT(_xlfn.CONCAT("$L", $F417))</f>
        <v/>
      </c>
      <c r="F417" s="21">
        <f t="array" ref="F417:F417">IF(NOT(OR(ISERROR(INDIRECT(_xlfn.CONCAT("$I", $F416 + 1))), ISBLANK(INDIRECT(_xlfn.CONCAT("$I", $F416 + 1))))), $F416 + 1, IF(NOT(ISBLANK(INDIRECT(_xlfn.CONCAT("$I", $F416 + 2)))), $F416 + 2, ""))</f>
        <v/>
      </c>
    </row>
    <row r="418" ht="59.25" customHeight="1" s="20">
      <c r="A418" s="21">
        <f t="array" ref="A418:A418">INDIRECT(_xlfn.CONCAT("$I", $F418))</f>
        <v/>
      </c>
      <c r="B418" s="21">
        <f t="array" ref="B418:B418">INDIRECT(_xlfn.CONCAT("$J", $F418))</f>
        <v/>
      </c>
      <c r="C418" s="21">
        <f t="array" ref="C418:C418">INDIRECT(_xlfn.CONCAT("$K", $F418))</f>
        <v/>
      </c>
      <c r="D418" s="21" t="n"/>
      <c r="E418" s="21">
        <f t="array" ref="E418:E418">INDIRECT(_xlfn.CONCAT("$L", $F418))</f>
        <v/>
      </c>
      <c r="F418" s="21">
        <f t="array" ref="F418:F418">IF(NOT(OR(ISERROR(INDIRECT(_xlfn.CONCAT("$I", $F417 + 1))), ISBLANK(INDIRECT(_xlfn.CONCAT("$I", $F417 + 1))))), $F417 + 1, IF(NOT(ISBLANK(INDIRECT(_xlfn.CONCAT("$I", $F417 + 2)))), $F417 + 2, ""))</f>
        <v/>
      </c>
      <c r="I418" s="19" t="inlineStr">
        <is>
          <t>The Brothers' War Art Series ABRO</t>
        </is>
      </c>
      <c r="J418" s="19" t="n">
        <v>81</v>
      </c>
      <c r="K418" s="19" t="n">
        <v>44883</v>
      </c>
      <c r="L418" s="19" t="inlineStr">
        <is>
          <t>en es fr de it pt ja ko ru 汉语 漢語</t>
        </is>
      </c>
    </row>
    <row r="419" ht="59.25" customHeight="1" s="20">
      <c r="A419" s="21">
        <f t="array" ref="A419:A419">INDIRECT(_xlfn.CONCAT("$I", $F419))</f>
        <v/>
      </c>
      <c r="B419" s="21">
        <f t="array" ref="B419:B419">INDIRECT(_xlfn.CONCAT("$J", $F419))</f>
        <v/>
      </c>
      <c r="C419" s="21">
        <f t="array" ref="C419:C419">INDIRECT(_xlfn.CONCAT("$K", $F419))</f>
        <v/>
      </c>
      <c r="D419" s="21" t="n"/>
      <c r="E419" s="21">
        <f t="array" ref="E419:E419">INDIRECT(_xlfn.CONCAT("$L", $F419))</f>
        <v/>
      </c>
      <c r="F419" s="21">
        <f t="array" ref="F419:F419">IF(NOT(OR(ISERROR(INDIRECT(_xlfn.CONCAT("$I", $F418 + 1))), ISBLANK(INDIRECT(_xlfn.CONCAT("$I", $F418 + 1))))), $F418 + 1, IF(NOT(ISBLANK(INDIRECT(_xlfn.CONCAT("$I", $F418 + 2)))), $F418 + 2, ""))</f>
        <v/>
      </c>
    </row>
    <row r="420" ht="59.25" customHeight="1" s="20">
      <c r="A420" s="21">
        <f t="array" ref="A420:A420">INDIRECT(_xlfn.CONCAT("$I", $F420))</f>
        <v/>
      </c>
      <c r="B420" s="21">
        <f t="array" ref="B420:B420">INDIRECT(_xlfn.CONCAT("$J", $F420))</f>
        <v/>
      </c>
      <c r="C420" s="21">
        <f t="array" ref="C420:C420">INDIRECT(_xlfn.CONCAT("$K", $F420))</f>
        <v/>
      </c>
      <c r="D420" s="21" t="n"/>
      <c r="E420" s="21">
        <f t="array" ref="E420:E420">INDIRECT(_xlfn.CONCAT("$L", $F420))</f>
        <v/>
      </c>
      <c r="F420" s="21">
        <f t="array" ref="F420:F420">IF(NOT(OR(ISERROR(INDIRECT(_xlfn.CONCAT("$I", $F419 + 1))), ISBLANK(INDIRECT(_xlfn.CONCAT("$I", $F419 + 1))))), $F419 + 1, IF(NOT(ISBLANK(INDIRECT(_xlfn.CONCAT("$I", $F419 + 2)))), $F419 + 2, ""))</f>
        <v/>
      </c>
      <c r="I420" s="19" t="inlineStr">
        <is>
          <t>The Brothers' War Minigames MBRO</t>
        </is>
      </c>
      <c r="J420" s="19" t="n">
        <v>3</v>
      </c>
      <c r="K420" s="19" t="n">
        <v>44883</v>
      </c>
      <c r="L420" s="19" t="inlineStr">
        <is>
          <t>en es fr de it pt ja ko ru 汉语 漢語</t>
        </is>
      </c>
    </row>
    <row r="421" ht="59.25" customHeight="1" s="20">
      <c r="A421" s="21">
        <f t="array" ref="A421:A421">INDIRECT(_xlfn.CONCAT("$I", $F421))</f>
        <v/>
      </c>
      <c r="B421" s="21">
        <f t="array" ref="B421:B421">INDIRECT(_xlfn.CONCAT("$J", $F421))</f>
        <v/>
      </c>
      <c r="C421" s="21">
        <f t="array" ref="C421:C421">INDIRECT(_xlfn.CONCAT("$K", $F421))</f>
        <v/>
      </c>
      <c r="D421" s="21" t="n"/>
      <c r="E421" s="21">
        <f t="array" ref="E421:E421">INDIRECT(_xlfn.CONCAT("$L", $F421))</f>
        <v/>
      </c>
      <c r="F421" s="21">
        <f t="array" ref="F421:F421">IF(NOT(OR(ISERROR(INDIRECT(_xlfn.CONCAT("$I", $F420 + 1))), ISBLANK(INDIRECT(_xlfn.CONCAT("$I", $F420 + 1))))), $F420 + 1, IF(NOT(ISBLANK(INDIRECT(_xlfn.CONCAT("$I", $F420 + 2)))), $F420 + 2, ""))</f>
        <v/>
      </c>
    </row>
    <row r="422" ht="68.25" customHeight="1" s="20">
      <c r="A422" s="21">
        <f t="array" ref="A422:A422">INDIRECT(_xlfn.CONCAT("$I", $F422))</f>
        <v/>
      </c>
      <c r="B422" s="21">
        <f t="array" ref="B422:B422">INDIRECT(_xlfn.CONCAT("$J", $F422))</f>
        <v/>
      </c>
      <c r="C422" s="21">
        <f t="array" ref="C422:C422">INDIRECT(_xlfn.CONCAT("$K", $F422))</f>
        <v/>
      </c>
      <c r="D422" s="21" t="n"/>
      <c r="E422" s="21">
        <f t="array" ref="E422:E422">INDIRECT(_xlfn.CONCAT("$L", $F422))</f>
        <v/>
      </c>
      <c r="F422" s="21">
        <f t="array" ref="F422:F422">IF(NOT(OR(ISERROR(INDIRECT(_xlfn.CONCAT("$I", $F421 + 1))), ISBLANK(INDIRECT(_xlfn.CONCAT("$I", $F421 + 1))))), $F421 + 1, IF(NOT(ISBLANK(INDIRECT(_xlfn.CONCAT("$I", $F421 + 2)))), $F421 + 2, ""))</f>
        <v/>
      </c>
      <c r="I422" s="19" t="inlineStr">
        <is>
          <t>The Brothers' War Jumpstart Front Cards FBRO</t>
        </is>
      </c>
      <c r="J422" s="19" t="n">
        <v>5</v>
      </c>
      <c r="K422" s="19" t="n">
        <v>44883</v>
      </c>
      <c r="L422" s="19" t="inlineStr">
        <is>
          <t>en es fr de it pt ja ko ru 汉语 漢語</t>
        </is>
      </c>
    </row>
    <row r="423" ht="59.25" customHeight="1" s="20">
      <c r="A423" s="21">
        <f t="array" ref="A423:A423">INDIRECT(_xlfn.CONCAT("$I", $F423))</f>
        <v/>
      </c>
      <c r="B423" s="21">
        <f t="array" ref="B423:B423">INDIRECT(_xlfn.CONCAT("$J", $F423))</f>
        <v/>
      </c>
      <c r="C423" s="21">
        <f t="array" ref="C423:C423">INDIRECT(_xlfn.CONCAT("$K", $F423))</f>
        <v/>
      </c>
      <c r="D423" s="21" t="n"/>
      <c r="E423" s="21">
        <f t="array" ref="E423:E423">INDIRECT(_xlfn.CONCAT("$L", $F423))</f>
        <v/>
      </c>
      <c r="F423" s="21">
        <f t="array" ref="F423:F423">IF(NOT(OR(ISERROR(INDIRECT(_xlfn.CONCAT("$I", $F422 + 1))), ISBLANK(INDIRECT(_xlfn.CONCAT("$I", $F422 + 1))))), $F422 + 1, IF(NOT(ISBLANK(INDIRECT(_xlfn.CONCAT("$I", $F422 + 2)))), $F422 + 2, ""))</f>
        <v/>
      </c>
    </row>
    <row r="424" ht="59.25" customHeight="1" s="20">
      <c r="A424" s="21">
        <f t="array" ref="A424:A424">INDIRECT(_xlfn.CONCAT("$I", $F424))</f>
        <v/>
      </c>
      <c r="B424" s="21">
        <f t="array" ref="B424:B424">INDIRECT(_xlfn.CONCAT("$J", $F424))</f>
        <v/>
      </c>
      <c r="C424" s="21">
        <f t="array" ref="C424:C424">INDIRECT(_xlfn.CONCAT("$K", $F424))</f>
        <v/>
      </c>
      <c r="D424" s="21" t="n"/>
      <c r="E424" s="21">
        <f t="array" ref="E424:E424">INDIRECT(_xlfn.CONCAT("$L", $F424))</f>
        <v/>
      </c>
      <c r="F424" s="21">
        <f t="array" ref="F424:F424">IF(NOT(OR(ISERROR(INDIRECT(_xlfn.CONCAT("$I", $F423 + 1))), ISBLANK(INDIRECT(_xlfn.CONCAT("$I", $F423 + 1))))), $F423 + 1, IF(NOT(ISBLANK(INDIRECT(_xlfn.CONCAT("$I", $F423 + 2)))), $F423 + 2, ""))</f>
        <v/>
      </c>
      <c r="I424" s="19" t="inlineStr">
        <is>
          <t>Game Night: Free-for-All GN3</t>
        </is>
      </c>
      <c r="J424" s="19" t="n">
        <v>135</v>
      </c>
      <c r="K424" s="19" t="n">
        <v>44848</v>
      </c>
      <c r="L424" s="19" t="inlineStr">
        <is>
          <t>en es fr de it pt ja ko ru 汉语 漢語</t>
        </is>
      </c>
    </row>
    <row r="425" ht="59.25" customHeight="1" s="20">
      <c r="A425" s="21">
        <f t="array" ref="A425:A425">INDIRECT(_xlfn.CONCAT("$I", $F425))</f>
        <v/>
      </c>
      <c r="B425" s="21">
        <f t="array" ref="B425:B425">INDIRECT(_xlfn.CONCAT("$J", $F425))</f>
        <v/>
      </c>
      <c r="C425" s="21">
        <f t="array" ref="C425:C425">INDIRECT(_xlfn.CONCAT("$K", $F425))</f>
        <v/>
      </c>
      <c r="D425" s="21" t="n"/>
      <c r="E425" s="21">
        <f t="array" ref="E425:E425">INDIRECT(_xlfn.CONCAT("$L", $F425))</f>
        <v/>
      </c>
      <c r="F425" s="21">
        <f t="array" ref="F425:F425">IF(NOT(OR(ISERROR(INDIRECT(_xlfn.CONCAT("$I", $F424 + 1))), ISBLANK(INDIRECT(_xlfn.CONCAT("$I", $F424 + 1))))), $F424 + 1, IF(NOT(ISBLANK(INDIRECT(_xlfn.CONCAT("$I", $F424 + 2)))), $F424 + 2, ""))</f>
        <v/>
      </c>
    </row>
    <row r="426" ht="59.25" customHeight="1" s="20">
      <c r="A426" s="21">
        <f t="array" ref="A426:A426">INDIRECT(_xlfn.CONCAT("$I", $F426))</f>
        <v/>
      </c>
      <c r="B426" s="21">
        <f t="array" ref="B426:B426">INDIRECT(_xlfn.CONCAT("$J", $F426))</f>
        <v/>
      </c>
      <c r="C426" s="21">
        <f t="array" ref="C426:C426">INDIRECT(_xlfn.CONCAT("$K", $F426))</f>
        <v/>
      </c>
      <c r="D426" s="21" t="n"/>
      <c r="E426" s="21">
        <f t="array" ref="E426:E426">INDIRECT(_xlfn.CONCAT("$L", $F426))</f>
        <v/>
      </c>
      <c r="F426" s="21">
        <f t="array" ref="F426:F426">IF(NOT(OR(ISERROR(INDIRECT(_xlfn.CONCAT("$I", $F425 + 1))), ISBLANK(INDIRECT(_xlfn.CONCAT("$I", $F425 + 1))))), $F425 + 1, IF(NOT(ISBLANK(INDIRECT(_xlfn.CONCAT("$I", $F425 + 2)))), $F425 + 2, ""))</f>
        <v/>
      </c>
      <c r="I426" s="19" t="inlineStr">
        <is>
          <t>Game Night: Free-for-All Tokens TGN3</t>
        </is>
      </c>
      <c r="J426" s="19" t="n">
        <v>10</v>
      </c>
      <c r="K426" s="19" t="n">
        <v>44848</v>
      </c>
      <c r="L426" s="19" t="inlineStr">
        <is>
          <t>en es fr de it pt ja ko ru 汉语 漢語</t>
        </is>
      </c>
    </row>
    <row r="427" ht="68.25" customHeight="1" s="20">
      <c r="A427" s="21">
        <f t="array" ref="A427:A427">INDIRECT(_xlfn.CONCAT("$I", $F427))</f>
        <v/>
      </c>
      <c r="B427" s="21">
        <f t="array" ref="B427:B427">INDIRECT(_xlfn.CONCAT("$J", $F427))</f>
        <v/>
      </c>
      <c r="C427" s="21">
        <f t="array" ref="C427:C427">INDIRECT(_xlfn.CONCAT("$K", $F427))</f>
        <v/>
      </c>
      <c r="D427" s="21" t="n"/>
      <c r="E427" s="21">
        <f t="array" ref="E427:E427">INDIRECT(_xlfn.CONCAT("$L", $F427))</f>
        <v/>
      </c>
      <c r="F427" s="21">
        <f t="array" ref="F427:F427">IF(NOT(OR(ISERROR(INDIRECT(_xlfn.CONCAT("$I", $F426 + 1))), ISBLANK(INDIRECT(_xlfn.CONCAT("$I", $F426 + 1))))), $F426 + 1, IF(NOT(ISBLANK(INDIRECT(_xlfn.CONCAT("$I", $F426 + 2)))), $F426 + 2, ""))</f>
        <v/>
      </c>
    </row>
    <row r="428" ht="27.75" customHeight="1" s="20">
      <c r="A428" s="21">
        <f t="array" ref="A428:A428">INDIRECT(_xlfn.CONCAT("$I", $F428))</f>
        <v/>
      </c>
      <c r="B428" s="21">
        <f t="array" ref="B428:B428">INDIRECT(_xlfn.CONCAT("$J", $F428))</f>
        <v/>
      </c>
      <c r="C428" s="21">
        <f t="array" ref="C428:C428">INDIRECT(_xlfn.CONCAT("$K", $F428))</f>
        <v/>
      </c>
      <c r="D428" s="21" t="n"/>
      <c r="E428" s="21">
        <f>INDIRECT(_xlfn.CONCAT("$L", $F428))</f>
        <v/>
      </c>
      <c r="F428" s="21">
        <f t="array" ref="F428:F428">IF(NOT(OR(ISERROR(INDIRECT(_xlfn.CONCAT("$I", $F427 + 1))), ISBLANK(INDIRECT(_xlfn.CONCAT("$I", $F427 + 1))))), $F427 + 1, IF(NOT(ISBLANK(INDIRECT(_xlfn.CONCAT("$I", $F427 + 2)))), $F427 + 2, ""))</f>
        <v/>
      </c>
      <c r="I428" s="19" t="inlineStr">
        <is>
          <t>Unfinity UNF</t>
        </is>
      </c>
      <c r="J428" s="19" t="n">
        <v>639</v>
      </c>
      <c r="K428" s="19" t="n">
        <v>44841</v>
      </c>
      <c r="L428" s="19" t="inlineStr">
        <is>
          <t>en es fr de it pt ja ko ru 汉语 漢語</t>
        </is>
      </c>
    </row>
    <row r="429" ht="59.25" customHeight="1" s="20">
      <c r="A429" s="21">
        <f t="array" ref="A429:A429">INDIRECT(_xlfn.CONCAT("$I", $F429))</f>
        <v/>
      </c>
      <c r="B429" s="21">
        <f t="array" ref="B429:B429">INDIRECT(_xlfn.CONCAT("$J", $F429))</f>
        <v/>
      </c>
      <c r="C429" s="21">
        <f t="array" ref="C429:C429">INDIRECT(_xlfn.CONCAT("$K", $F429))</f>
        <v/>
      </c>
      <c r="D429" s="21" t="n"/>
      <c r="E429" s="21">
        <f t="array" ref="E429:E429">INDIRECT(_xlfn.CONCAT("$L", $F429))</f>
        <v/>
      </c>
      <c r="F429" s="21">
        <f t="array" ref="F429:F429">IF(NOT(OR(ISERROR(INDIRECT(_xlfn.CONCAT("$I", $F428 + 1))), ISBLANK(INDIRECT(_xlfn.CONCAT("$I", $F428 + 1))))), $F428 + 1, IF(NOT(ISBLANK(INDIRECT(_xlfn.CONCAT("$I", $F428 + 2)))), $F428 + 2, ""))</f>
        <v/>
      </c>
    </row>
    <row r="430" ht="59.25" customHeight="1" s="20">
      <c r="A430" s="21">
        <f t="array" ref="A430:A430">INDIRECT(_xlfn.CONCAT("$I", $F430))</f>
        <v/>
      </c>
      <c r="B430" s="21">
        <f t="array" ref="B430:B430">INDIRECT(_xlfn.CONCAT("$J", $F430))</f>
        <v/>
      </c>
      <c r="C430" s="21">
        <f t="array" ref="C430:C430">INDIRECT(_xlfn.CONCAT("$K", $F430))</f>
        <v/>
      </c>
      <c r="D430" s="21" t="n"/>
      <c r="E430" s="21">
        <f t="array" ref="E430:E430">INDIRECT(_xlfn.CONCAT("$L", $F430))</f>
        <v/>
      </c>
      <c r="F430" s="21">
        <f t="array" ref="F430:F430">IF(NOT(OR(ISERROR(INDIRECT(_xlfn.CONCAT("$I", $F429 + 1))), ISBLANK(INDIRECT(_xlfn.CONCAT("$I", $F429 + 1))))), $F429 + 1, IF(NOT(ISBLANK(INDIRECT(_xlfn.CONCAT("$I", $F429 + 2)))), $F429 + 2, ""))</f>
        <v/>
      </c>
      <c r="I430" s="19" t="inlineStr">
        <is>
          <t>Unfinity Tokens TUNF</t>
        </is>
      </c>
      <c r="J430" s="19" t="n">
        <v>14</v>
      </c>
      <c r="K430" s="19" t="n">
        <v>44841</v>
      </c>
      <c r="L430" s="19" t="inlineStr">
        <is>
          <t>en es fr de it pt ja ko ru 汉语 漢語</t>
        </is>
      </c>
    </row>
    <row r="431" ht="59.25" customHeight="1" s="20">
      <c r="A431" s="21">
        <f t="array" ref="A431:A431">INDIRECT(_xlfn.CONCAT("$I", $F431))</f>
        <v/>
      </c>
      <c r="B431" s="21">
        <f t="array" ref="B431:B431">INDIRECT(_xlfn.CONCAT("$J", $F431))</f>
        <v/>
      </c>
      <c r="C431" s="21">
        <f t="array" ref="C431:C431">INDIRECT(_xlfn.CONCAT("$K", $F431))</f>
        <v/>
      </c>
      <c r="D431" s="21" t="n"/>
      <c r="E431" s="21">
        <f t="array" ref="E431:E431">INDIRECT(_xlfn.CONCAT("$L", $F431))</f>
        <v/>
      </c>
      <c r="F431" s="21">
        <f t="array" ref="F431:F431">IF(NOT(OR(ISERROR(INDIRECT(_xlfn.CONCAT("$I", $F430 + 1))), ISBLANK(INDIRECT(_xlfn.CONCAT("$I", $F430 + 1))))), $F430 + 1, IF(NOT(ISBLANK(INDIRECT(_xlfn.CONCAT("$I", $F430 + 2)))), $F430 + 2, ""))</f>
        <v/>
      </c>
    </row>
    <row r="432" ht="59.25" customHeight="1" s="20">
      <c r="A432" s="21">
        <f t="array" ref="A432:A432">INDIRECT(_xlfn.CONCAT("$I", $F432))</f>
        <v/>
      </c>
      <c r="B432" s="21">
        <f t="array" ref="B432:B432">INDIRECT(_xlfn.CONCAT("$J", $F432))</f>
        <v/>
      </c>
      <c r="C432" s="21">
        <f t="array" ref="C432:C432">INDIRECT(_xlfn.CONCAT("$K", $F432))</f>
        <v/>
      </c>
      <c r="D432" s="21" t="n"/>
      <c r="E432" s="21">
        <f t="array" ref="E432:E432">INDIRECT(_xlfn.CONCAT("$L", $F432))</f>
        <v/>
      </c>
      <c r="F432" s="21">
        <f t="array" ref="F432:F432">IF(NOT(OR(ISERROR(INDIRECT(_xlfn.CONCAT("$I", $F431 + 1))), ISBLANK(INDIRECT(_xlfn.CONCAT("$I", $F431 + 1))))), $F431 + 1, IF(NOT(ISBLANK(INDIRECT(_xlfn.CONCAT("$I", $F431 + 2)))), $F431 + 2, ""))</f>
        <v/>
      </c>
      <c r="I432" s="19" t="inlineStr">
        <is>
          <t>Unfinity Sticker Sheets SUNF</t>
        </is>
      </c>
      <c r="J432" s="19" t="n">
        <v>48</v>
      </c>
      <c r="K432" s="19" t="n">
        <v>44841</v>
      </c>
      <c r="L432" s="19" t="inlineStr">
        <is>
          <t>en es fr de it pt ja ko ru 汉语 漢語</t>
        </is>
      </c>
    </row>
    <row r="433" ht="59.25" customHeight="1" s="20">
      <c r="A433" s="21">
        <f t="array" ref="A433:A433">INDIRECT(_xlfn.CONCAT("$I", $F433))</f>
        <v/>
      </c>
      <c r="B433" s="21">
        <f t="array" ref="B433:B433">INDIRECT(_xlfn.CONCAT("$J", $F433))</f>
        <v/>
      </c>
      <c r="C433" s="21">
        <f t="array" ref="C433:C433">INDIRECT(_xlfn.CONCAT("$K", $F433))</f>
        <v/>
      </c>
      <c r="D433" s="21" t="n"/>
      <c r="E433" s="21">
        <f t="array" ref="E433:E433">INDIRECT(_xlfn.CONCAT("$L", $F433))</f>
        <v/>
      </c>
      <c r="F433" s="21">
        <f t="array" ref="F433:F433">IF(NOT(OR(ISERROR(INDIRECT(_xlfn.CONCAT("$I", $F432 + 1))), ISBLANK(INDIRECT(_xlfn.CONCAT("$I", $F432 + 1))))), $F432 + 1, IF(NOT(ISBLANK(INDIRECT(_xlfn.CONCAT("$I", $F432 + 2)))), $F432 + 2, ""))</f>
        <v/>
      </c>
    </row>
    <row r="434" ht="59.25" customHeight="1" s="20">
      <c r="A434" s="21">
        <f t="array" ref="A434:A434">INDIRECT(_xlfn.CONCAT("$I", $F434))</f>
        <v/>
      </c>
      <c r="B434" s="21">
        <f t="array" ref="B434:B434">INDIRECT(_xlfn.CONCAT("$J", $F434))</f>
        <v/>
      </c>
      <c r="C434" s="21">
        <f t="array" ref="C434:C434">INDIRECT(_xlfn.CONCAT("$K", $F434))</f>
        <v/>
      </c>
      <c r="D434" s="21" t="n"/>
      <c r="E434" s="21">
        <f t="array" ref="E434:E434">INDIRECT(_xlfn.CONCAT("$L", $F434))</f>
        <v/>
      </c>
      <c r="F434" s="21">
        <f t="array" ref="F434:F434">IF(NOT(OR(ISERROR(INDIRECT(_xlfn.CONCAT("$I", $F433 + 1))), ISBLANK(INDIRECT(_xlfn.CONCAT("$I", $F433 + 1))))), $F433 + 1, IF(NOT(ISBLANK(INDIRECT(_xlfn.CONCAT("$I", $F433 + 2)))), $F433 + 2, ""))</f>
        <v/>
      </c>
      <c r="I434" s="19" t="inlineStr">
        <is>
          <t>Warhammer 40,000 Commander 40K</t>
        </is>
      </c>
      <c r="J434" s="19" t="n">
        <v>617</v>
      </c>
      <c r="K434" s="19" t="n">
        <v>44841</v>
      </c>
      <c r="L434" s="19" t="inlineStr">
        <is>
          <t>en es fr de it pt ja ko ru 汉语 漢語</t>
        </is>
      </c>
    </row>
    <row r="435" ht="59.25" customHeight="1" s="20">
      <c r="A435" s="21">
        <f t="array" ref="A435:A435">INDIRECT(_xlfn.CONCAT("$I", $F435))</f>
        <v/>
      </c>
      <c r="B435" s="21">
        <f t="array" ref="B435:B435">INDIRECT(_xlfn.CONCAT("$J", $F435))</f>
        <v/>
      </c>
      <c r="C435" s="21">
        <f t="array" ref="C435:C435">INDIRECT(_xlfn.CONCAT("$K", $F435))</f>
        <v/>
      </c>
      <c r="D435" s="21" t="n"/>
      <c r="E435" s="21">
        <f t="array" ref="E435:E435">INDIRECT(_xlfn.CONCAT("$L", $F435))</f>
        <v/>
      </c>
      <c r="F435" s="21">
        <f t="array" ref="F435:F435">IF(NOT(OR(ISERROR(INDIRECT(_xlfn.CONCAT("$I", $F434 + 1))), ISBLANK(INDIRECT(_xlfn.CONCAT("$I", $F434 + 1))))), $F434 + 1, IF(NOT(ISBLANK(INDIRECT(_xlfn.CONCAT("$I", $F434 + 2)))), $F434 + 2, ""))</f>
        <v/>
      </c>
    </row>
    <row r="436" ht="59.25" customHeight="1" s="20">
      <c r="A436" s="21">
        <f t="array" ref="A436:A436">INDIRECT(_xlfn.CONCAT("$I", $F436))</f>
        <v/>
      </c>
      <c r="B436" s="21">
        <f t="array" ref="B436:B436">INDIRECT(_xlfn.CONCAT("$J", $F436))</f>
        <v/>
      </c>
      <c r="C436" s="21">
        <f t="array" ref="C436:C436">INDIRECT(_xlfn.CONCAT("$K", $F436))</f>
        <v/>
      </c>
      <c r="D436" s="21" t="n"/>
      <c r="E436" s="21">
        <f t="array" ref="E436:E436">INDIRECT(_xlfn.CONCAT("$L", $F436))</f>
        <v/>
      </c>
      <c r="F436" s="21">
        <f t="array" ref="F436:F436">IF(NOT(OR(ISERROR(INDIRECT(_xlfn.CONCAT("$I", $F435 + 1))), ISBLANK(INDIRECT(_xlfn.CONCAT("$I", $F435 + 1))))), $F435 + 1, IF(NOT(ISBLANK(INDIRECT(_xlfn.CONCAT("$I", $F435 + 2)))), $F435 + 2, ""))</f>
        <v/>
      </c>
      <c r="I436" s="19" t="inlineStr">
        <is>
          <t>Warhammer 40,000 Tokens T40K</t>
        </is>
      </c>
      <c r="J436" s="19" t="n">
        <v>31</v>
      </c>
      <c r="K436" s="19" t="n">
        <v>44841</v>
      </c>
      <c r="L436" s="19" t="inlineStr">
        <is>
          <t>en es fr de it pt ja ko ru 汉语 漢語</t>
        </is>
      </c>
    </row>
    <row r="437" ht="59.25" customHeight="1" s="20">
      <c r="A437" s="21">
        <f t="array" ref="A437:A437">INDIRECT(_xlfn.CONCAT("$I", $F437))</f>
        <v/>
      </c>
      <c r="B437" s="21">
        <f t="array" ref="B437:B437">INDIRECT(_xlfn.CONCAT("$J", $F437))</f>
        <v/>
      </c>
      <c r="C437" s="21">
        <f t="array" ref="C437:C437">INDIRECT(_xlfn.CONCAT("$K", $F437))</f>
        <v/>
      </c>
      <c r="D437" s="21" t="n"/>
      <c r="E437" s="21">
        <f t="array" ref="E437:E437">INDIRECT(_xlfn.CONCAT("$L", $F437))</f>
        <v/>
      </c>
      <c r="F437" s="21">
        <f t="array" ref="F437:F437">IF(NOT(OR(ISERROR(INDIRECT(_xlfn.CONCAT("$I", $F436 + 1))), ISBLANK(INDIRECT(_xlfn.CONCAT("$I", $F436 + 1))))), $F436 + 1, IF(NOT(ISBLANK(INDIRECT(_xlfn.CONCAT("$I", $F436 + 2)))), $F436 + 2, ""))</f>
        <v/>
      </c>
    </row>
    <row r="438" ht="59.25" customHeight="1" s="20">
      <c r="A438" s="21">
        <f t="array" ref="A438:A438">INDIRECT(_xlfn.CONCAT("$I", $F438))</f>
        <v/>
      </c>
      <c r="B438" s="21">
        <f t="array" ref="B438:B438">INDIRECT(_xlfn.CONCAT("$J", $F438))</f>
        <v/>
      </c>
      <c r="C438" s="21">
        <f t="array" ref="C438:C438">INDIRECT(_xlfn.CONCAT("$K", $F438))</f>
        <v/>
      </c>
      <c r="D438" s="21" t="n"/>
      <c r="E438" s="21">
        <f t="array" ref="E438:E438">INDIRECT(_xlfn.CONCAT("$L", $F438))</f>
        <v/>
      </c>
      <c r="F438" s="21">
        <f t="array" ref="F438:F438">IF(NOT(OR(ISERROR(INDIRECT(_xlfn.CONCAT("$I", $F437 + 1))), ISBLANK(INDIRECT(_xlfn.CONCAT("$I", $F437 + 1))))), $F437 + 1, IF(NOT(ISBLANK(INDIRECT(_xlfn.CONCAT("$I", $F437 + 2)))), $F437 + 2, ""))</f>
        <v/>
      </c>
      <c r="I438" s="19" t="inlineStr">
        <is>
          <t>Regional Championship Qualifiers 2022 PRCQ</t>
        </is>
      </c>
      <c r="J438" s="19" t="n">
        <v>3</v>
      </c>
      <c r="K438" s="19" t="n">
        <v>44835</v>
      </c>
      <c r="L438" s="19" t="inlineStr">
        <is>
          <t>en es fr de it pt ja ko ru 汉语 漢語</t>
        </is>
      </c>
    </row>
    <row r="439" ht="59.25" customHeight="1" s="20">
      <c r="A439" s="21">
        <f t="array" ref="A439:A439">INDIRECT(_xlfn.CONCAT("$I", $F439))</f>
        <v/>
      </c>
      <c r="B439" s="21">
        <f t="array" ref="B439:B439">INDIRECT(_xlfn.CONCAT("$J", $F439))</f>
        <v/>
      </c>
      <c r="C439" s="21">
        <f t="array" ref="C439:C439">INDIRECT(_xlfn.CONCAT("$K", $F439))</f>
        <v/>
      </c>
      <c r="D439" s="21" t="n"/>
      <c r="E439" s="21">
        <f t="array" ref="E439:E439">INDIRECT(_xlfn.CONCAT("$L", $F439))</f>
        <v/>
      </c>
      <c r="F439" s="21">
        <f t="array" ref="F439:F439">IF(NOT(OR(ISERROR(INDIRECT(_xlfn.CONCAT("$I", $F438 + 1))), ISBLANK(INDIRECT(_xlfn.CONCAT("$I", $F438 + 1))))), $F438 + 1, IF(NOT(ISBLANK(INDIRECT(_xlfn.CONCAT("$I", $F438 + 2)))), $F438 + 2, ""))</f>
        <v/>
      </c>
    </row>
    <row r="440" ht="59.25" customHeight="1" s="20">
      <c r="A440" s="21">
        <f t="array" ref="A440:A440">INDIRECT(_xlfn.CONCAT("$I", $F440))</f>
        <v/>
      </c>
      <c r="B440" s="21">
        <f t="array" ref="B440:B440">INDIRECT(_xlfn.CONCAT("$J", $F440))</f>
        <v/>
      </c>
      <c r="C440" s="21">
        <f t="array" ref="C440:C440">INDIRECT(_xlfn.CONCAT("$K", $F440))</f>
        <v/>
      </c>
      <c r="D440" s="21" t="n"/>
      <c r="E440" s="21">
        <f t="array" ref="E440:E440">INDIRECT(_xlfn.CONCAT("$L", $F440))</f>
        <v/>
      </c>
      <c r="F440" s="21">
        <f t="array" ref="F440:F440">IF(NOT(OR(ISERROR(INDIRECT(_xlfn.CONCAT("$I", $F439 + 1))), ISBLANK(INDIRECT(_xlfn.CONCAT("$I", $F439 + 1))))), $F439 + 1, IF(NOT(ISBLANK(INDIRECT(_xlfn.CONCAT("$I", $F439 + 2)))), $F439 + 2, ""))</f>
        <v/>
      </c>
      <c r="I440" s="19" t="inlineStr">
        <is>
          <t>Dominaria United DMU</t>
        </is>
      </c>
      <c r="J440" s="19" t="n">
        <v>453</v>
      </c>
      <c r="K440" s="19" t="n">
        <v>44813</v>
      </c>
      <c r="L440" s="19" t="inlineStr">
        <is>
          <t>en es fr de it pt ja ko ru 汉语 漢語</t>
        </is>
      </c>
    </row>
    <row r="441" ht="59.25" customHeight="1" s="20">
      <c r="A441" s="21">
        <f t="array" ref="A441:A441">INDIRECT(_xlfn.CONCAT("$I", $F441))</f>
        <v/>
      </c>
      <c r="B441" s="21">
        <f t="array" ref="B441:B441">INDIRECT(_xlfn.CONCAT("$J", $F441))</f>
        <v/>
      </c>
      <c r="C441" s="21">
        <f t="array" ref="C441:C441">INDIRECT(_xlfn.CONCAT("$K", $F441))</f>
        <v/>
      </c>
      <c r="D441" s="21" t="n"/>
      <c r="E441" s="21">
        <f t="array" ref="E441:E441">INDIRECT(_xlfn.CONCAT("$L", $F441))</f>
        <v/>
      </c>
      <c r="F441" s="21">
        <f t="array" ref="F441:F441">IF(NOT(OR(ISERROR(INDIRECT(_xlfn.CONCAT("$I", $F440 + 1))), ISBLANK(INDIRECT(_xlfn.CONCAT("$I", $F440 + 1))))), $F440 + 1, IF(NOT(ISBLANK(INDIRECT(_xlfn.CONCAT("$I", $F440 + 2)))), $F440 + 2, ""))</f>
        <v/>
      </c>
    </row>
    <row r="442" ht="59.25" customHeight="1" s="20">
      <c r="A442" s="21">
        <f t="array" ref="A442:A442">INDIRECT(_xlfn.CONCAT("$I", $F442))</f>
        <v/>
      </c>
      <c r="B442" s="21">
        <f t="array" ref="B442:B442">INDIRECT(_xlfn.CONCAT("$J", $F442))</f>
        <v/>
      </c>
      <c r="C442" s="21">
        <f t="array" ref="C442:C442">INDIRECT(_xlfn.CONCAT("$K", $F442))</f>
        <v/>
      </c>
      <c r="D442" s="21" t="n"/>
      <c r="E442" s="21">
        <f t="array" ref="E442:E442">INDIRECT(_xlfn.CONCAT("$L", $F442))</f>
        <v/>
      </c>
      <c r="F442" s="21">
        <f t="array" ref="F442:F442">IF(NOT(OR(ISERROR(INDIRECT(_xlfn.CONCAT("$I", $F441 + 1))), ISBLANK(INDIRECT(_xlfn.CONCAT("$I", $F441 + 1))))), $F441 + 1, IF(NOT(ISBLANK(INDIRECT(_xlfn.CONCAT("$I", $F441 + 2)))), $F441 + 2, ""))</f>
        <v/>
      </c>
      <c r="I442" s="19" t="inlineStr">
        <is>
          <t>Dominaria United Promos PDMU</t>
        </is>
      </c>
      <c r="J442" s="19" t="n">
        <v>161</v>
      </c>
      <c r="K442" s="19" t="n">
        <v>44813</v>
      </c>
      <c r="L442" s="19" t="inlineStr">
        <is>
          <t>en es fr de it pt ja ko ru 汉语 漢語</t>
        </is>
      </c>
    </row>
    <row r="443" ht="59.25" customHeight="1" s="20">
      <c r="A443" s="21">
        <f t="array" ref="A443:A443">INDIRECT(_xlfn.CONCAT("$I", $F443))</f>
        <v/>
      </c>
      <c r="B443" s="21">
        <f t="array" ref="B443:B443">INDIRECT(_xlfn.CONCAT("$J", $F443))</f>
        <v/>
      </c>
      <c r="C443" s="21">
        <f t="array" ref="C443:C443">INDIRECT(_xlfn.CONCAT("$K", $F443))</f>
        <v/>
      </c>
      <c r="D443" s="21" t="n"/>
      <c r="E443" s="21">
        <f t="array" ref="E443:E443">INDIRECT(_xlfn.CONCAT("$L", $F443))</f>
        <v/>
      </c>
      <c r="F443" s="21">
        <f t="array" ref="F443:F443">IF(NOT(OR(ISERROR(INDIRECT(_xlfn.CONCAT("$I", $F442 + 1))), ISBLANK(INDIRECT(_xlfn.CONCAT("$I", $F442 + 1))))), $F442 + 1, IF(NOT(ISBLANK(INDIRECT(_xlfn.CONCAT("$I", $F442 + 2)))), $F442 + 2, ""))</f>
        <v/>
      </c>
    </row>
    <row r="444" ht="59.25" customHeight="1" s="20">
      <c r="A444" s="21">
        <f t="array" ref="A444:A444">INDIRECT(_xlfn.CONCAT("$I", $F444))</f>
        <v/>
      </c>
      <c r="B444" s="21">
        <f t="array" ref="B444:B444">INDIRECT(_xlfn.CONCAT("$J", $F444))</f>
        <v/>
      </c>
      <c r="C444" s="21">
        <f t="array" ref="C444:C444">INDIRECT(_xlfn.CONCAT("$K", $F444))</f>
        <v/>
      </c>
      <c r="D444" s="21" t="n"/>
      <c r="E444" s="21">
        <f t="array" ref="E444:E444">INDIRECT(_xlfn.CONCAT("$L", $F444))</f>
        <v/>
      </c>
      <c r="F444" s="21">
        <f t="array" ref="F444:F444">IF(NOT(OR(ISERROR(INDIRECT(_xlfn.CONCAT("$I", $F443 + 1))), ISBLANK(INDIRECT(_xlfn.CONCAT("$I", $F443 + 1))))), $F443 + 1, IF(NOT(ISBLANK(INDIRECT(_xlfn.CONCAT("$I", $F443 + 2)))), $F443 + 2, ""))</f>
        <v/>
      </c>
      <c r="I444" s="19" t="inlineStr">
        <is>
          <t>Dominaria United Tokens TDMU</t>
        </is>
      </c>
      <c r="J444" s="19" t="n">
        <v>26</v>
      </c>
      <c r="K444" s="19" t="n">
        <v>44813</v>
      </c>
      <c r="L444" s="19" t="inlineStr">
        <is>
          <t>en es fr de it pt ja ko ru 汉语 漢語</t>
        </is>
      </c>
    </row>
    <row r="445" ht="59.25" customHeight="1" s="20">
      <c r="A445" s="21">
        <f t="array" ref="A445:A445">INDIRECT(_xlfn.CONCAT("$I", $F445))</f>
        <v/>
      </c>
      <c r="B445" s="21">
        <f t="array" ref="B445:B445">INDIRECT(_xlfn.CONCAT("$J", $F445))</f>
        <v/>
      </c>
      <c r="C445" s="21">
        <f t="array" ref="C445:C445">INDIRECT(_xlfn.CONCAT("$K", $F445))</f>
        <v/>
      </c>
      <c r="D445" s="21" t="n"/>
      <c r="E445" s="21">
        <f t="array" ref="E445:E445">INDIRECT(_xlfn.CONCAT("$L", $F445))</f>
        <v/>
      </c>
      <c r="F445" s="21">
        <f t="array" ref="F445:F445">IF(NOT(OR(ISERROR(INDIRECT(_xlfn.CONCAT("$I", $F444 + 1))), ISBLANK(INDIRECT(_xlfn.CONCAT("$I", $F444 + 1))))), $F444 + 1, IF(NOT(ISBLANK(INDIRECT(_xlfn.CONCAT("$I", $F444 + 2)))), $F444 + 2, ""))</f>
        <v/>
      </c>
    </row>
    <row r="446" ht="59.25" customHeight="1" s="20">
      <c r="A446" s="21">
        <f t="array" ref="A446:A446">INDIRECT(_xlfn.CONCAT("$I", $F446))</f>
        <v/>
      </c>
      <c r="B446" s="21">
        <f t="array" ref="B446:B446">INDIRECT(_xlfn.CONCAT("$J", $F446))</f>
        <v/>
      </c>
      <c r="C446" s="21">
        <f t="array" ref="C446:C446">INDIRECT(_xlfn.CONCAT("$K", $F446))</f>
        <v/>
      </c>
      <c r="D446" s="21" t="n"/>
      <c r="E446" s="21">
        <f t="array" ref="E446:E446">INDIRECT(_xlfn.CONCAT("$L", $F446))</f>
        <v/>
      </c>
      <c r="F446" s="21">
        <f t="array" ref="F446:F446">IF(NOT(OR(ISERROR(INDIRECT(_xlfn.CONCAT("$I", $F445 + 1))), ISBLANK(INDIRECT(_xlfn.CONCAT("$I", $F445 + 1))))), $F445 + 1, IF(NOT(ISBLANK(INDIRECT(_xlfn.CONCAT("$I", $F445 + 2)))), $F445 + 2, ""))</f>
        <v/>
      </c>
      <c r="I446" s="19" t="inlineStr">
        <is>
          <t>Alchemy: Dominaria YDMU</t>
        </is>
      </c>
      <c r="J446" s="19" t="n">
        <v>39</v>
      </c>
      <c r="K446" s="19" t="n">
        <v>44839</v>
      </c>
      <c r="L446" s="19" t="inlineStr">
        <is>
          <t>en es fr de it pt ja ko ru 汉语 漢語</t>
        </is>
      </c>
    </row>
    <row r="447" ht="59.25" customHeight="1" s="20">
      <c r="A447" s="21">
        <f t="array" ref="A447:A447">INDIRECT(_xlfn.CONCAT("$I", $F447))</f>
        <v/>
      </c>
      <c r="B447" s="21">
        <f t="array" ref="B447:B447">INDIRECT(_xlfn.CONCAT("$J", $F447))</f>
        <v/>
      </c>
      <c r="C447" s="21">
        <f t="array" ref="C447:C447">INDIRECT(_xlfn.CONCAT("$K", $F447))</f>
        <v/>
      </c>
      <c r="D447" s="21" t="n"/>
      <c r="E447" s="21">
        <f t="array" ref="E447:E447">INDIRECT(_xlfn.CONCAT("$L", $F447))</f>
        <v/>
      </c>
      <c r="F447" s="21">
        <f t="array" ref="F447:F447">IF(NOT(OR(ISERROR(INDIRECT(_xlfn.CONCAT("$I", $F446 + 1))), ISBLANK(INDIRECT(_xlfn.CONCAT("$I", $F446 + 1))))), $F446 + 1, IF(NOT(ISBLANK(INDIRECT(_xlfn.CONCAT("$I", $F446 + 2)))), $F446 + 2, ""))</f>
        <v/>
      </c>
    </row>
    <row r="448" ht="59.25" customHeight="1" s="20">
      <c r="A448" s="21">
        <f t="array" ref="A448:A448">INDIRECT(_xlfn.CONCAT("$I", $F448))</f>
        <v/>
      </c>
      <c r="B448" s="21">
        <f t="array" ref="B448:B448">INDIRECT(_xlfn.CONCAT("$J", $F448))</f>
        <v/>
      </c>
      <c r="C448" s="21">
        <f t="array" ref="C448:C448">INDIRECT(_xlfn.CONCAT("$K", $F448))</f>
        <v/>
      </c>
      <c r="D448" s="21" t="n"/>
      <c r="E448" s="21">
        <f t="array" ref="E448:E448">INDIRECT(_xlfn.CONCAT("$L", $F448))</f>
        <v/>
      </c>
      <c r="F448" s="21">
        <f t="array" ref="F448:F448">IF(NOT(OR(ISERROR(INDIRECT(_xlfn.CONCAT("$I", $F447 + 1))), ISBLANK(INDIRECT(_xlfn.CONCAT("$I", $F447 + 1))))), $F447 + 1, IF(NOT(ISBLANK(INDIRECT(_xlfn.CONCAT("$I", $F447 + 2)))), $F447 + 2, ""))</f>
        <v/>
      </c>
      <c r="I448" s="19" t="inlineStr">
        <is>
          <t>Dominaria United Southeast Asia Tokens PTDMU</t>
        </is>
      </c>
      <c r="J448" s="19" t="n">
        <v>3</v>
      </c>
      <c r="K448" s="19" t="n">
        <v>44813</v>
      </c>
      <c r="L448" s="19" t="inlineStr">
        <is>
          <t>en es fr de it pt ja ko ru 汉语 漢語</t>
        </is>
      </c>
    </row>
    <row r="449" ht="59.25" customHeight="1" s="20">
      <c r="A449" s="21">
        <f t="array" ref="A449:A449">INDIRECT(_xlfn.CONCAT("$I", $F449))</f>
        <v/>
      </c>
      <c r="B449" s="21">
        <f t="array" ref="B449:B449">INDIRECT(_xlfn.CONCAT("$J", $F449))</f>
        <v/>
      </c>
      <c r="C449" s="21">
        <f t="array" ref="C449:C449">INDIRECT(_xlfn.CONCAT("$K", $F449))</f>
        <v/>
      </c>
      <c r="D449" s="21" t="n"/>
      <c r="E449" s="21">
        <f t="array" ref="E449:E449">INDIRECT(_xlfn.CONCAT("$L", $F449))</f>
        <v/>
      </c>
      <c r="F449" s="21">
        <f t="array" ref="F449:F449">IF(NOT(OR(ISERROR(INDIRECT(_xlfn.CONCAT("$I", $F448 + 1))), ISBLANK(INDIRECT(_xlfn.CONCAT("$I", $F448 + 1))))), $F448 + 1, IF(NOT(ISBLANK(INDIRECT(_xlfn.CONCAT("$I", $F448 + 2)))), $F448 + 2, ""))</f>
        <v/>
      </c>
    </row>
    <row r="450" ht="59.25" customHeight="1" s="20">
      <c r="A450" s="21">
        <f t="array" ref="A450:A450">INDIRECT(_xlfn.CONCAT("$I", $F450))</f>
        <v/>
      </c>
      <c r="B450" s="21">
        <f t="array" ref="B450:B450">INDIRECT(_xlfn.CONCAT("$J", $F450))</f>
        <v/>
      </c>
      <c r="C450" s="21">
        <f t="array" ref="C450:C450">INDIRECT(_xlfn.CONCAT("$K", $F450))</f>
        <v/>
      </c>
      <c r="D450" s="21" t="n"/>
      <c r="E450" s="21">
        <f t="array" ref="E450:E450">INDIRECT(_xlfn.CONCAT("$L", $F450))</f>
        <v/>
      </c>
      <c r="F450" s="21">
        <f t="array" ref="F450:F450">IF(NOT(OR(ISERROR(INDIRECT(_xlfn.CONCAT("$I", $F449 + 1))), ISBLANK(INDIRECT(_xlfn.CONCAT("$I", $F449 + 1))))), $F449 + 1, IF(NOT(ISBLANK(INDIRECT(_xlfn.CONCAT("$I", $F449 + 2)))), $F449 + 2, ""))</f>
        <v/>
      </c>
      <c r="I450" s="19" t="inlineStr">
        <is>
          <t>Dominaria United Jumpstart Front Cards FDMU</t>
        </is>
      </c>
      <c r="J450" s="19" t="n">
        <v>10</v>
      </c>
      <c r="K450" s="19" t="n">
        <v>44813</v>
      </c>
      <c r="L450" s="19" t="inlineStr">
        <is>
          <t>en es fr de it pt ja ko ru 汉语 漢語</t>
        </is>
      </c>
    </row>
    <row r="451" ht="59.25" customHeight="1" s="20">
      <c r="A451" s="21">
        <f t="array" ref="A451:A451">INDIRECT(_xlfn.CONCAT("$I", $F451))</f>
        <v/>
      </c>
      <c r="B451" s="21">
        <f t="array" ref="B451:B451">INDIRECT(_xlfn.CONCAT("$J", $F451))</f>
        <v/>
      </c>
      <c r="C451" s="21">
        <f t="array" ref="C451:C451">INDIRECT(_xlfn.CONCAT("$K", $F451))</f>
        <v/>
      </c>
      <c r="D451" s="21" t="n"/>
      <c r="E451" s="21">
        <f t="array" ref="E451:E451">INDIRECT(_xlfn.CONCAT("$L", $F451))</f>
        <v/>
      </c>
      <c r="F451" s="21">
        <f t="array" ref="F451:F451">IF(NOT(OR(ISERROR(INDIRECT(_xlfn.CONCAT("$I", $F450 + 1))), ISBLANK(INDIRECT(_xlfn.CONCAT("$I", $F450 + 1))))), $F450 + 1, IF(NOT(ISBLANK(INDIRECT(_xlfn.CONCAT("$I", $F450 + 2)))), $F450 + 2, ""))</f>
        <v/>
      </c>
    </row>
    <row r="452" ht="59.25" customHeight="1" s="20">
      <c r="A452" s="21">
        <f t="array" ref="A452:A452">INDIRECT(_xlfn.CONCAT("$I", $F452))</f>
        <v/>
      </c>
      <c r="B452" s="21">
        <f t="array" ref="B452:B452">INDIRECT(_xlfn.CONCAT("$J", $F452))</f>
        <v/>
      </c>
      <c r="C452" s="21">
        <f t="array" ref="C452:C452">INDIRECT(_xlfn.CONCAT("$K", $F452))</f>
        <v/>
      </c>
      <c r="D452" s="21" t="n"/>
      <c r="E452" s="21">
        <f t="array" ref="E452:E452">INDIRECT(_xlfn.CONCAT("$L", $F452))</f>
        <v/>
      </c>
      <c r="F452" s="21">
        <f t="array" ref="F452:F452">IF(NOT(OR(ISERROR(INDIRECT(_xlfn.CONCAT("$I", $F451 + 1))), ISBLANK(INDIRECT(_xlfn.CONCAT("$I", $F451 + 1))))), $F451 + 1, IF(NOT(ISBLANK(INDIRECT(_xlfn.CONCAT("$I", $F451 + 2)))), $F451 + 2, ""))</f>
        <v/>
      </c>
      <c r="I452" s="19" t="inlineStr">
        <is>
          <t>DMU Japanese Promo Tokens WDMU</t>
        </is>
      </c>
      <c r="J452" s="19" t="n">
        <v>5</v>
      </c>
      <c r="K452" s="19" t="n">
        <v>44813</v>
      </c>
      <c r="L452" s="19" t="inlineStr">
        <is>
          <t>en es fr de it pt ja ko ru 汉语 漢語</t>
        </is>
      </c>
    </row>
    <row r="453" ht="59.25" customHeight="1" s="20">
      <c r="A453" s="21">
        <f t="array" ref="A453:A453">INDIRECT(_xlfn.CONCAT("$I", $F453))</f>
        <v/>
      </c>
      <c r="B453" s="21">
        <f t="array" ref="B453:B453">INDIRECT(_xlfn.CONCAT("$J", $F453))</f>
        <v/>
      </c>
      <c r="C453" s="21">
        <f t="array" ref="C453:C453">INDIRECT(_xlfn.CONCAT("$K", $F453))</f>
        <v/>
      </c>
      <c r="D453" s="21" t="n"/>
      <c r="E453" s="21">
        <f t="array" ref="E453:E453">INDIRECT(_xlfn.CONCAT("$L", $F453))</f>
        <v/>
      </c>
      <c r="F453" s="21">
        <f t="array" ref="F453:F453">IF(NOT(OR(ISERROR(INDIRECT(_xlfn.CONCAT("$I", $F452 + 1))), ISBLANK(INDIRECT(_xlfn.CONCAT("$I", $F452 + 1))))), $F452 + 1, IF(NOT(ISBLANK(INDIRECT(_xlfn.CONCAT("$I", $F452 + 2)))), $F452 + 2, ""))</f>
        <v/>
      </c>
    </row>
    <row r="454" ht="59.25" customHeight="1" s="20">
      <c r="A454" s="21">
        <f t="array" ref="A454:A454">INDIRECT(_xlfn.CONCAT("$I", $F454))</f>
        <v/>
      </c>
      <c r="B454" s="21">
        <f t="array" ref="B454:B454">INDIRECT(_xlfn.CONCAT("$J", $F454))</f>
        <v/>
      </c>
      <c r="C454" s="21">
        <f t="array" ref="C454:C454">INDIRECT(_xlfn.CONCAT("$K", $F454))</f>
        <v/>
      </c>
      <c r="D454" s="21" t="n"/>
      <c r="E454" s="21">
        <f t="array" ref="E454:E454">INDIRECT(_xlfn.CONCAT("$L", $F454))</f>
        <v/>
      </c>
      <c r="F454" s="21">
        <f t="array" ref="F454:F454">IF(NOT(OR(ISERROR(INDIRECT(_xlfn.CONCAT("$I", $F453 + 1))), ISBLANK(INDIRECT(_xlfn.CONCAT("$I", $F453 + 1))))), $F453 + 1, IF(NOT(ISBLANK(INDIRECT(_xlfn.CONCAT("$I", $F453 + 2)))), $F453 + 2, ""))</f>
        <v/>
      </c>
      <c r="I454" s="19" t="inlineStr">
        <is>
          <t>Dominaria United Art Series ADMU</t>
        </is>
      </c>
      <c r="J454" s="19" t="n">
        <v>81</v>
      </c>
      <c r="K454" s="19" t="n">
        <v>44813</v>
      </c>
      <c r="L454" s="19" t="inlineStr">
        <is>
          <t>en es fr de it pt ja ko ru 汉语 漢語</t>
        </is>
      </c>
    </row>
    <row r="455" ht="59.25" customHeight="1" s="20">
      <c r="A455" s="21">
        <f t="array" ref="A455:A455">INDIRECT(_xlfn.CONCAT("$I", $F455))</f>
        <v/>
      </c>
      <c r="B455" s="21">
        <f t="array" ref="B455:B455">INDIRECT(_xlfn.CONCAT("$J", $F455))</f>
        <v/>
      </c>
      <c r="C455" s="21">
        <f t="array" ref="C455:C455">INDIRECT(_xlfn.CONCAT("$K", $F455))</f>
        <v/>
      </c>
      <c r="D455" s="21" t="n"/>
      <c r="E455" s="21">
        <f t="array" ref="E455:E455">INDIRECT(_xlfn.CONCAT("$L", $F455))</f>
        <v/>
      </c>
      <c r="F455" s="21">
        <f t="array" ref="F455:F455">IF(NOT(OR(ISERROR(INDIRECT(_xlfn.CONCAT("$I", $F454 + 1))), ISBLANK(INDIRECT(_xlfn.CONCAT("$I", $F454 + 1))))), $F454 + 1, IF(NOT(ISBLANK(INDIRECT(_xlfn.CONCAT("$I", $F454 + 2)))), $F454 + 2, ""))</f>
        <v/>
      </c>
    </row>
    <row r="456" ht="59.25" customHeight="1" s="20">
      <c r="A456" s="21">
        <f t="array" ref="A456:A456">INDIRECT(_xlfn.CONCAT("$I", $F456))</f>
        <v/>
      </c>
      <c r="B456" s="21">
        <f t="array" ref="B456:B456">INDIRECT(_xlfn.CONCAT("$J", $F456))</f>
        <v/>
      </c>
      <c r="C456" s="21">
        <f t="array" ref="C456:C456">INDIRECT(_xlfn.CONCAT("$K", $F456))</f>
        <v/>
      </c>
      <c r="D456" s="21" t="n"/>
      <c r="E456" s="21">
        <f t="array" ref="E456:E456">INDIRECT(_xlfn.CONCAT("$L", $F456))</f>
        <v/>
      </c>
      <c r="F456" s="21">
        <f t="array" ref="F456:F456">IF(NOT(OR(ISERROR(INDIRECT(_xlfn.CONCAT("$I", $F455 + 1))), ISBLANK(INDIRECT(_xlfn.CONCAT("$I", $F455 + 1))))), $F455 + 1, IF(NOT(ISBLANK(INDIRECT(_xlfn.CONCAT("$I", $F455 + 2)))), $F455 + 2, ""))</f>
        <v/>
      </c>
      <c r="I456" s="19" t="inlineStr">
        <is>
          <t>Dominaria United Commander DMC</t>
        </is>
      </c>
      <c r="J456" s="19" t="n">
        <v>240</v>
      </c>
      <c r="K456" s="19" t="n">
        <v>44813</v>
      </c>
      <c r="L456" s="19" t="inlineStr">
        <is>
          <t>en es fr de it pt ja ko ru 汉语 漢語</t>
        </is>
      </c>
    </row>
    <row r="457" ht="59.25" customHeight="1" s="20">
      <c r="A457" s="21">
        <f t="array" ref="A457:A457">INDIRECT(_xlfn.CONCAT("$I", $F457))</f>
        <v/>
      </c>
      <c r="B457" s="21">
        <f t="array" ref="B457:B457">INDIRECT(_xlfn.CONCAT("$J", $F457))</f>
        <v/>
      </c>
      <c r="C457" s="21">
        <f t="array" ref="C457:C457">INDIRECT(_xlfn.CONCAT("$K", $F457))</f>
        <v/>
      </c>
      <c r="D457" s="21" t="n"/>
      <c r="E457" s="21">
        <f t="array" ref="E457:E457">INDIRECT(_xlfn.CONCAT("$L", $F457))</f>
        <v/>
      </c>
      <c r="F457" s="21">
        <f t="array" ref="F457:F457">IF(NOT(OR(ISERROR(INDIRECT(_xlfn.CONCAT("$I", $F456 + 1))), ISBLANK(INDIRECT(_xlfn.CONCAT("$I", $F456 + 1))))), $F456 + 1, IF(NOT(ISBLANK(INDIRECT(_xlfn.CONCAT("$I", $F456 + 2)))), $F456 + 2, ""))</f>
        <v/>
      </c>
    </row>
    <row r="458" ht="59.25" customHeight="1" s="20">
      <c r="A458" s="21">
        <f t="array" ref="A458:A458">INDIRECT(_xlfn.CONCAT("$I", $F458))</f>
        <v/>
      </c>
      <c r="B458" s="21">
        <f t="array" ref="B458:B458">INDIRECT(_xlfn.CONCAT("$J", $F458))</f>
        <v/>
      </c>
      <c r="C458" s="21">
        <f t="array" ref="C458:C458">INDIRECT(_xlfn.CONCAT("$K", $F458))</f>
        <v/>
      </c>
      <c r="D458" s="21" t="n"/>
      <c r="E458" s="21">
        <f t="array" ref="E458:E458">INDIRECT(_xlfn.CONCAT("$L", $F458))</f>
        <v/>
      </c>
      <c r="F458" s="21">
        <f t="array" ref="F458:F458">IF(NOT(OR(ISERROR(INDIRECT(_xlfn.CONCAT("$I", $F457 + 1))), ISBLANK(INDIRECT(_xlfn.CONCAT("$I", $F457 + 1))))), $F457 + 1, IF(NOT(ISBLANK(INDIRECT(_xlfn.CONCAT("$I", $F457 + 2)))), $F457 + 2, ""))</f>
        <v/>
      </c>
      <c r="I458" s="19" t="inlineStr">
        <is>
          <t>Dominaria United Commander Tokens TDMC</t>
        </is>
      </c>
      <c r="J458" s="19" t="n">
        <v>12</v>
      </c>
      <c r="K458" s="19" t="n">
        <v>44813</v>
      </c>
      <c r="L458" s="19" t="inlineStr">
        <is>
          <t>en es fr de it pt ja ko ru 汉语 漢語</t>
        </is>
      </c>
    </row>
    <row r="459" ht="59.25" customHeight="1" s="20">
      <c r="A459" s="21">
        <f t="array" ref="A459:A459">INDIRECT(_xlfn.CONCAT("$I", $F459))</f>
        <v/>
      </c>
      <c r="B459" s="21">
        <f t="array" ref="B459:B459">INDIRECT(_xlfn.CONCAT("$J", $F459))</f>
        <v/>
      </c>
      <c r="C459" s="21">
        <f t="array" ref="C459:C459">INDIRECT(_xlfn.CONCAT("$K", $F459))</f>
        <v/>
      </c>
      <c r="D459" s="21" t="n"/>
      <c r="E459" s="21">
        <f t="array" ref="E459:E459">INDIRECT(_xlfn.CONCAT("$L", $F459))</f>
        <v/>
      </c>
      <c r="F459" s="21">
        <f t="array" ref="F459:F459">IF(NOT(OR(ISERROR(INDIRECT(_xlfn.CONCAT("$I", $F458 + 1))), ISBLANK(INDIRECT(_xlfn.CONCAT("$I", $F458 + 1))))), $F458 + 1, IF(NOT(ISBLANK(INDIRECT(_xlfn.CONCAT("$I", $F458 + 2)))), $F458 + 2, ""))</f>
        <v/>
      </c>
    </row>
    <row r="460" ht="59.25" customHeight="1" s="20">
      <c r="A460" s="21">
        <f t="array" ref="A460:A460">INDIRECT(_xlfn.CONCAT("$I", $F460))</f>
        <v/>
      </c>
      <c r="B460" s="21">
        <f t="array" ref="B460:B460">INDIRECT(_xlfn.CONCAT("$J", $F460))</f>
        <v/>
      </c>
      <c r="C460" s="21">
        <f t="array" ref="C460:C460">INDIRECT(_xlfn.CONCAT("$K", $F460))</f>
        <v/>
      </c>
      <c r="D460" s="21" t="n"/>
      <c r="E460" s="21">
        <f t="array" ref="E460:E460">INDIRECT(_xlfn.CONCAT("$L", $F460))</f>
        <v/>
      </c>
      <c r="F460" s="21">
        <f t="array" ref="F460:F460">IF(NOT(OR(ISERROR(INDIRECT(_xlfn.CONCAT("$I", $F459 + 1))), ISBLANK(INDIRECT(_xlfn.CONCAT("$I", $F459 + 1))))), $F459 + 1, IF(NOT(ISBLANK(INDIRECT(_xlfn.CONCAT("$I", $F459 + 2)))), $F459 + 2, ""))</f>
        <v/>
      </c>
      <c r="I460" s="19" t="inlineStr">
        <is>
          <t>Dominaria United Minigames MDMU</t>
        </is>
      </c>
      <c r="J460" s="19" t="n">
        <v>3</v>
      </c>
      <c r="K460" s="19" t="n">
        <v>44813</v>
      </c>
      <c r="L460" s="19" t="inlineStr">
        <is>
          <t>en es fr de it pt ja ko ru 汉语 漢語</t>
        </is>
      </c>
    </row>
    <row r="461" ht="59.25" customHeight="1" s="20">
      <c r="A461" s="21">
        <f t="array" ref="A461:A461">INDIRECT(_xlfn.CONCAT("$I", $F461))</f>
        <v/>
      </c>
      <c r="B461" s="21">
        <f t="array" ref="B461:B461">INDIRECT(_xlfn.CONCAT("$J", $F461))</f>
        <v/>
      </c>
      <c r="C461" s="21">
        <f t="array" ref="C461:C461">INDIRECT(_xlfn.CONCAT("$K", $F461))</f>
        <v/>
      </c>
      <c r="D461" s="21" t="n"/>
      <c r="E461" s="21">
        <f t="array" ref="E461:E461">INDIRECT(_xlfn.CONCAT("$L", $F461))</f>
        <v/>
      </c>
      <c r="F461" s="21">
        <f t="array" ref="F461:F461">IF(NOT(OR(ISERROR(INDIRECT(_xlfn.CONCAT("$I", $F460 + 1))), ISBLANK(INDIRECT(_xlfn.CONCAT("$I", $F460 + 1))))), $F460 + 1, IF(NOT(ISBLANK(INDIRECT(_xlfn.CONCAT("$I", $F460 + 2)))), $F460 + 2, ""))</f>
        <v/>
      </c>
    </row>
    <row r="462" ht="59.25" customHeight="1" s="20">
      <c r="A462" s="21">
        <f t="array" ref="A462:A462">INDIRECT(_xlfn.CONCAT("$I", $F462))</f>
        <v/>
      </c>
      <c r="B462" s="21">
        <f t="array" ref="B462:B462">INDIRECT(_xlfn.CONCAT("$J", $F462))</f>
        <v/>
      </c>
      <c r="C462" s="21">
        <f t="array" ref="C462:C462">INDIRECT(_xlfn.CONCAT("$K", $F462))</f>
        <v/>
      </c>
      <c r="D462" s="21" t="n"/>
      <c r="E462" s="21">
        <f t="array" ref="E462:E462">INDIRECT(_xlfn.CONCAT("$L", $F462))</f>
        <v/>
      </c>
      <c r="F462" s="21">
        <f t="array" ref="F462:F462">IF(NOT(OR(ISERROR(INDIRECT(_xlfn.CONCAT("$I", $F461 + 1))), ISBLANK(INDIRECT(_xlfn.CONCAT("$I", $F461 + 1))))), $F461 + 1, IF(NOT(ISBLANK(INDIRECT(_xlfn.CONCAT("$I", $F461 + 2)))), $F461 + 2, ""))</f>
        <v/>
      </c>
      <c r="I462" s="19" t="inlineStr">
        <is>
          <t>Summer Vacation Promos 2022 PSVC</t>
        </is>
      </c>
      <c r="J462" s="19" t="n">
        <v>3</v>
      </c>
      <c r="K462" s="19" t="n">
        <v>44774</v>
      </c>
      <c r="L462" s="19" t="inlineStr">
        <is>
          <t>en es fr de it pt ja ko ru 汉语 漢語</t>
        </is>
      </c>
    </row>
    <row r="463" ht="59.25" customHeight="1" s="20">
      <c r="A463" s="21">
        <f t="array" ref="A463:A463">INDIRECT(_xlfn.CONCAT("$I", $F463))</f>
        <v/>
      </c>
      <c r="B463" s="21">
        <f t="array" ref="B463:B463">INDIRECT(_xlfn.CONCAT("$J", $F463))</f>
        <v/>
      </c>
      <c r="C463" s="21">
        <f t="array" ref="C463:C463">INDIRECT(_xlfn.CONCAT("$K", $F463))</f>
        <v/>
      </c>
      <c r="D463" s="21" t="n"/>
      <c r="E463" s="21">
        <f t="array" ref="E463:E463">INDIRECT(_xlfn.CONCAT("$L", $F463))</f>
        <v/>
      </c>
      <c r="F463" s="21">
        <f t="array" ref="F463:F463">IF(NOT(OR(ISERROR(INDIRECT(_xlfn.CONCAT("$I", $F462 + 1))), ISBLANK(INDIRECT(_xlfn.CONCAT("$I", $F462 + 1))))), $F462 + 1, IF(NOT(ISBLANK(INDIRECT(_xlfn.CONCAT("$I", $F462 + 2)))), $F462 + 2, ""))</f>
        <v/>
      </c>
    </row>
    <row r="464" ht="59.25" customHeight="1" s="20">
      <c r="A464" s="21">
        <f t="array" ref="A464:A464">INDIRECT(_xlfn.CONCAT("$I", $F464))</f>
        <v/>
      </c>
      <c r="B464" s="21">
        <f t="array" ref="B464:B464">INDIRECT(_xlfn.CONCAT("$J", $F464))</f>
        <v/>
      </c>
      <c r="C464" s="21">
        <f t="array" ref="C464:C464">INDIRECT(_xlfn.CONCAT("$K", $F464))</f>
        <v/>
      </c>
      <c r="D464" s="21" t="n"/>
      <c r="E464" s="21">
        <f t="array" ref="E464:E464">INDIRECT(_xlfn.CONCAT("$L", $F464))</f>
        <v/>
      </c>
      <c r="F464" s="21">
        <f t="array" ref="F464:F464">IF(NOT(OR(ISERROR(INDIRECT(_xlfn.CONCAT("$I", $F463 + 1))), ISBLANK(INDIRECT(_xlfn.CONCAT("$I", $F463 + 1))))), $F463 + 1, IF(NOT(ISBLANK(INDIRECT(_xlfn.CONCAT("$I", $F463 + 2)))), $F463 + 2, ""))</f>
        <v/>
      </c>
      <c r="I464" s="19" t="inlineStr">
        <is>
          <t>2021 Heroes of the Realm PH21</t>
        </is>
      </c>
      <c r="J464" s="19" t="n">
        <v>4</v>
      </c>
      <c r="K464" s="19" t="n">
        <v>44774</v>
      </c>
      <c r="L464" s="19" t="inlineStr">
        <is>
          <t>en es fr de it pt ja ko ru 汉语 漢語</t>
        </is>
      </c>
    </row>
    <row r="465" ht="59.25" customHeight="1" s="20">
      <c r="A465" s="21">
        <f t="array" ref="A465:A465">INDIRECT(_xlfn.CONCAT("$I", $F465))</f>
        <v/>
      </c>
      <c r="B465" s="21">
        <f t="array" ref="B465:B465">INDIRECT(_xlfn.CONCAT("$J", $F465))</f>
        <v/>
      </c>
      <c r="C465" s="21">
        <f t="array" ref="C465:C465">INDIRECT(_xlfn.CONCAT("$K", $F465))</f>
        <v/>
      </c>
      <c r="D465" s="21" t="n"/>
      <c r="E465" s="21">
        <f t="array" ref="E465:E465">INDIRECT(_xlfn.CONCAT("$L", $F465))</f>
        <v/>
      </c>
      <c r="F465" s="21">
        <f t="array" ref="F465:F465">IF(NOT(OR(ISERROR(INDIRECT(_xlfn.CONCAT("$I", $F464 + 1))), ISBLANK(INDIRECT(_xlfn.CONCAT("$I", $F464 + 1))))), $F464 + 1, IF(NOT(ISBLANK(INDIRECT(_xlfn.CONCAT("$I", $F464 + 2)))), $F464 + 2, ""))</f>
        <v/>
      </c>
    </row>
    <row r="466" ht="59.25" customHeight="1" s="20">
      <c r="A466" s="21">
        <f t="array" ref="A466:A466">INDIRECT(_xlfn.CONCAT("$I", $F466))</f>
        <v/>
      </c>
      <c r="B466" s="21">
        <f t="array" ref="B466:B466">INDIRECT(_xlfn.CONCAT("$J", $F466))</f>
        <v/>
      </c>
      <c r="C466" s="21">
        <f t="array" ref="C466:C466">INDIRECT(_xlfn.CONCAT("$K", $F466))</f>
        <v/>
      </c>
      <c r="D466" s="21" t="n"/>
      <c r="E466" s="21">
        <f t="array" ref="E466:E466">INDIRECT(_xlfn.CONCAT("$L", $F466))</f>
        <v/>
      </c>
      <c r="F466" s="21">
        <f t="array" ref="F466:F466">IF(NOT(OR(ISERROR(INDIRECT(_xlfn.CONCAT("$I", $F465 + 1))), ISBLANK(INDIRECT(_xlfn.CONCAT("$I", $F465 + 1))))), $F465 + 1, IF(NOT(ISBLANK(INDIRECT(_xlfn.CONCAT("$I", $F465 + 2)))), $F465 + 2, ""))</f>
        <v/>
      </c>
      <c r="I466" s="19" t="inlineStr">
        <is>
          <t>Explorer Anthology 1 EA1</t>
        </is>
      </c>
      <c r="J466" s="19" t="n">
        <v>20</v>
      </c>
      <c r="K466" s="19" t="n">
        <v>44770</v>
      </c>
      <c r="L466" s="19" t="inlineStr">
        <is>
          <t>en es fr de it pt ja ko ru 汉语 漢語</t>
        </is>
      </c>
    </row>
    <row r="467" ht="59.25" customHeight="1" s="20">
      <c r="A467" s="21">
        <f t="array" ref="A467:A467">INDIRECT(_xlfn.CONCAT("$I", $F467))</f>
        <v/>
      </c>
      <c r="B467" s="21">
        <f t="array" ref="B467:B467">INDIRECT(_xlfn.CONCAT("$J", $F467))</f>
        <v/>
      </c>
      <c r="C467" s="21">
        <f t="array" ref="C467:C467">INDIRECT(_xlfn.CONCAT("$K", $F467))</f>
        <v/>
      </c>
      <c r="D467" s="21" t="n"/>
      <c r="E467" s="21">
        <f t="array" ref="E467:E467">INDIRECT(_xlfn.CONCAT("$L", $F467))</f>
        <v/>
      </c>
      <c r="F467" s="21">
        <f t="array" ref="F467:F467">IF(NOT(OR(ISERROR(INDIRECT(_xlfn.CONCAT("$I", $F466 + 1))), ISBLANK(INDIRECT(_xlfn.CONCAT("$I", $F466 + 1))))), $F466 + 1, IF(NOT(ISBLANK(INDIRECT(_xlfn.CONCAT("$I", $F466 + 2)))), $F466 + 2, ""))</f>
        <v/>
      </c>
    </row>
    <row r="468" ht="59.25" customHeight="1" s="20">
      <c r="A468" s="21">
        <f t="array" ref="A468:A468">INDIRECT(_xlfn.CONCAT("$I", $F468))</f>
        <v/>
      </c>
      <c r="B468" s="21">
        <f t="array" ref="B468:B468">INDIRECT(_xlfn.CONCAT("$J", $F468))</f>
        <v/>
      </c>
      <c r="C468" s="21">
        <f t="array" ref="C468:C468">INDIRECT(_xlfn.CONCAT("$K", $F468))</f>
        <v/>
      </c>
      <c r="D468" s="21" t="n"/>
      <c r="E468" s="21">
        <f t="array" ref="E468:E468">INDIRECT(_xlfn.CONCAT("$L", $F468))</f>
        <v/>
      </c>
      <c r="F468" s="21">
        <f t="array" ref="F468:F468">IF(NOT(OR(ISERROR(INDIRECT(_xlfn.CONCAT("$I", $F467 + 1))), ISBLANK(INDIRECT(_xlfn.CONCAT("$I", $F467 + 1))))), $F467 + 1, IF(NOT(ISBLANK(INDIRECT(_xlfn.CONCAT("$I", $F467 + 2)))), $F467 + 2, ""))</f>
        <v/>
      </c>
      <c r="I468" s="19" t="inlineStr">
        <is>
          <t>Historic Anthology 6 HA6</t>
        </is>
      </c>
      <c r="J468" s="19" t="n">
        <v>20</v>
      </c>
      <c r="K468" s="19" t="n">
        <v>44770</v>
      </c>
      <c r="L468" s="19" t="inlineStr">
        <is>
          <t>en es fr de it pt ja ko ru 汉语 漢語</t>
        </is>
      </c>
    </row>
    <row r="469" ht="41.25" customHeight="1" s="20">
      <c r="A469" s="21">
        <f t="array" ref="A469:A469">INDIRECT(_xlfn.CONCAT("$I", $F469))</f>
        <v/>
      </c>
      <c r="B469" s="21">
        <f t="array" ref="B469:B469">INDIRECT(_xlfn.CONCAT("$J", $F469))</f>
        <v/>
      </c>
      <c r="C469" s="21">
        <f t="array" ref="C469:C469">INDIRECT(_xlfn.CONCAT("$K", $F469))</f>
        <v/>
      </c>
      <c r="D469" s="21" t="n"/>
      <c r="E469" s="21">
        <f>INDIRECT(_xlfn.CONCAT("$L", $F469))</f>
        <v/>
      </c>
      <c r="F469" s="21">
        <f t="array" ref="F469:F469">IF(NOT(OR(ISERROR(INDIRECT(_xlfn.CONCAT("$I", $F468 + 1))), ISBLANK(INDIRECT(_xlfn.CONCAT("$I", $F468 + 1))))), $F468 + 1, IF(NOT(ISBLANK(INDIRECT(_xlfn.CONCAT("$I", $F468 + 2)))), $F468 + 2, ""))</f>
        <v/>
      </c>
    </row>
    <row r="470" ht="59.25" customHeight="1" s="20">
      <c r="A470" s="21">
        <f t="array" ref="A470:A470">INDIRECT(_xlfn.CONCAT("$I", $F470))</f>
        <v/>
      </c>
      <c r="B470" s="21">
        <f t="array" ref="B470:B470">INDIRECT(_xlfn.CONCAT("$J", $F470))</f>
        <v/>
      </c>
      <c r="C470" s="21">
        <f t="array" ref="C470:C470">INDIRECT(_xlfn.CONCAT("$K", $F470))</f>
        <v/>
      </c>
      <c r="D470" s="21" t="n"/>
      <c r="E470" s="21">
        <f t="array" ref="E470:E470">INDIRECT(_xlfn.CONCAT("$L", $F470))</f>
        <v/>
      </c>
      <c r="F470" s="21">
        <f t="array" ref="F470:F470">IF(NOT(OR(ISERROR(INDIRECT(_xlfn.CONCAT("$I", $F469 + 1))), ISBLANK(INDIRECT(_xlfn.CONCAT("$I", $F469 + 1))))), $F469 + 1, IF(NOT(ISBLANK(INDIRECT(_xlfn.CONCAT("$I", $F469 + 2)))), $F469 + 2, ""))</f>
        <v/>
      </c>
      <c r="I470" s="19" t="inlineStr">
        <is>
          <t>Store Championships SCH</t>
        </is>
      </c>
      <c r="J470" s="19" t="n">
        <v>44</v>
      </c>
      <c r="K470" s="19" t="n">
        <v>44751</v>
      </c>
      <c r="L470" s="19" t="inlineStr">
        <is>
          <t>en es fr de it pt ja ko ru 汉语 漢語</t>
        </is>
      </c>
    </row>
    <row r="471" ht="59.25" customHeight="1" s="20">
      <c r="A471" s="21">
        <f t="array" ref="A471:A471">INDIRECT(_xlfn.CONCAT("$I", $F471))</f>
        <v/>
      </c>
      <c r="B471" s="21">
        <f t="array" ref="B471:B471">INDIRECT(_xlfn.CONCAT("$J", $F471))</f>
        <v/>
      </c>
      <c r="C471" s="21">
        <f t="array" ref="C471:C471">INDIRECT(_xlfn.CONCAT("$K", $F471))</f>
        <v/>
      </c>
      <c r="D471" s="21" t="n"/>
      <c r="E471" s="21">
        <f t="array" ref="E471:E471">INDIRECT(_xlfn.CONCAT("$L", $F471))</f>
        <v/>
      </c>
      <c r="F471" s="21">
        <f t="array" ref="F471:F471">IF(NOT(OR(ISERROR(INDIRECT(_xlfn.CONCAT("$I", $F470 + 1))), ISBLANK(INDIRECT(_xlfn.CONCAT("$I", $F470 + 1))))), $F470 + 1, IF(NOT(ISBLANK(INDIRECT(_xlfn.CONCAT("$I", $F470 + 2)))), $F470 + 2, ""))</f>
        <v/>
      </c>
    </row>
    <row r="472" ht="59.25" customHeight="1" s="20">
      <c r="A472" s="21">
        <f t="array" ref="A472:A472">INDIRECT(_xlfn.CONCAT("$I", $F472))</f>
        <v/>
      </c>
      <c r="B472" s="21">
        <f t="array" ref="B472:B472">INDIRECT(_xlfn.CONCAT("$J", $F472))</f>
        <v/>
      </c>
      <c r="C472" s="21">
        <f t="array" ref="C472:C472">INDIRECT(_xlfn.CONCAT("$K", $F472))</f>
        <v/>
      </c>
      <c r="D472" s="21" t="n"/>
      <c r="E472" s="21">
        <f t="array" ref="E472:E472">INDIRECT(_xlfn.CONCAT("$L", $F472))</f>
        <v/>
      </c>
      <c r="F472" s="21">
        <f t="array" ref="F472:F472">IF(NOT(OR(ISERROR(INDIRECT(_xlfn.CONCAT("$I", $F471 + 1))), ISBLANK(INDIRECT(_xlfn.CONCAT("$I", $F471 + 1))))), $F471 + 1, IF(NOT(ISBLANK(INDIRECT(_xlfn.CONCAT("$I", $F471 + 2)))), $F471 + 2, ""))</f>
        <v/>
      </c>
      <c r="I472" s="19" t="inlineStr">
        <is>
          <t>Double Masters 2022 2X2</t>
        </is>
      </c>
      <c r="J472" s="19" t="n">
        <v>579</v>
      </c>
      <c r="K472" s="19" t="n">
        <v>44750</v>
      </c>
      <c r="L472" s="19" t="inlineStr">
        <is>
          <t>en es fr de it pt ja ko ru 汉语 漢語</t>
        </is>
      </c>
    </row>
    <row r="473" ht="68.25" customHeight="1" s="20">
      <c r="A473" s="21">
        <f t="array" ref="A473:A473">INDIRECT(_xlfn.CONCAT("$I", $F473))</f>
        <v/>
      </c>
      <c r="B473" s="21">
        <f t="array" ref="B473:B473">INDIRECT(_xlfn.CONCAT("$J", $F473))</f>
        <v/>
      </c>
      <c r="C473" s="21">
        <f t="array" ref="C473:C473">INDIRECT(_xlfn.CONCAT("$K", $F473))</f>
        <v/>
      </c>
      <c r="D473" s="21" t="n"/>
      <c r="E473" s="21">
        <f t="array" ref="E473:E473">INDIRECT(_xlfn.CONCAT("$L", $F473))</f>
        <v/>
      </c>
      <c r="F473" s="21">
        <f t="array" ref="F473:F473">IF(NOT(OR(ISERROR(INDIRECT(_xlfn.CONCAT("$I", $F472 + 1))), ISBLANK(INDIRECT(_xlfn.CONCAT("$I", $F472 + 1))))), $F472 + 1, IF(NOT(ISBLANK(INDIRECT(_xlfn.CONCAT("$I", $F472 + 2)))), $F472 + 2, ""))</f>
        <v/>
      </c>
    </row>
    <row r="474" ht="68.25" customHeight="1" s="20">
      <c r="A474" s="21">
        <f t="array" ref="A474:A474">INDIRECT(_xlfn.CONCAT("$I", $F474))</f>
        <v/>
      </c>
      <c r="B474" s="21">
        <f t="array" ref="B474:B474">INDIRECT(_xlfn.CONCAT("$J", $F474))</f>
        <v/>
      </c>
      <c r="C474" s="21">
        <f t="array" ref="C474:C474">INDIRECT(_xlfn.CONCAT("$K", $F474))</f>
        <v/>
      </c>
      <c r="D474" s="21" t="n"/>
      <c r="E474" s="21">
        <f t="array" ref="E474:E474">INDIRECT(_xlfn.CONCAT("$L", $F474))</f>
        <v/>
      </c>
      <c r="F474" s="21">
        <f t="array" ref="F474:F474">IF(NOT(OR(ISERROR(INDIRECT(_xlfn.CONCAT("$I", $F473 + 1))), ISBLANK(INDIRECT(_xlfn.CONCAT("$I", $F473 + 1))))), $F473 + 1, IF(NOT(ISBLANK(INDIRECT(_xlfn.CONCAT("$I", $F473 + 2)))), $F473 + 2, ""))</f>
        <v/>
      </c>
      <c r="I474" s="19" t="inlineStr">
        <is>
          <t>Double Masters 2022 Tokens T2X2</t>
        </is>
      </c>
      <c r="J474" s="19" t="n">
        <v>24</v>
      </c>
      <c r="K474" s="19" t="n">
        <v>44750</v>
      </c>
      <c r="L474" s="19" t="inlineStr">
        <is>
          <t>en es fr de it pt ja ko ru 汉语 漢語</t>
        </is>
      </c>
    </row>
    <row r="475" ht="59.25" customHeight="1" s="20">
      <c r="A475" s="21">
        <f t="array" ref="A475:A475">INDIRECT(_xlfn.CONCAT("$I", $F475))</f>
        <v/>
      </c>
      <c r="B475" s="21">
        <f t="array" ref="B475:B475">INDIRECT(_xlfn.CONCAT("$J", $F475))</f>
        <v/>
      </c>
      <c r="C475" s="21">
        <f t="array" ref="C475:C475">INDIRECT(_xlfn.CONCAT("$K", $F475))</f>
        <v/>
      </c>
      <c r="D475" s="21" t="n"/>
      <c r="E475" s="21">
        <f t="array" ref="E475:E475">INDIRECT(_xlfn.CONCAT("$L", $F475))</f>
        <v/>
      </c>
      <c r="F475" s="21">
        <f t="array" ref="F475:F475">IF(NOT(OR(ISERROR(INDIRECT(_xlfn.CONCAT("$I", $F474 + 1))), ISBLANK(INDIRECT(_xlfn.CONCAT("$I", $F474 + 1))))), $F474 + 1, IF(NOT(ISBLANK(INDIRECT(_xlfn.CONCAT("$I", $F474 + 2)))), $F474 + 2, ""))</f>
        <v/>
      </c>
    </row>
    <row r="476" ht="59.25" customHeight="1" s="20">
      <c r="A476" s="21">
        <f t="array" ref="A476:A476">INDIRECT(_xlfn.CONCAT("$I", $F476))</f>
        <v/>
      </c>
      <c r="B476" s="21">
        <f t="array" ref="B476:B476">INDIRECT(_xlfn.CONCAT("$J", $F476))</f>
        <v/>
      </c>
      <c r="C476" s="21">
        <f t="array" ref="C476:C476">INDIRECT(_xlfn.CONCAT("$K", $F476))</f>
        <v/>
      </c>
      <c r="D476" s="21" t="n"/>
      <c r="E476" s="21">
        <f t="array" ref="E476:E476">INDIRECT(_xlfn.CONCAT("$L", $F476))</f>
        <v/>
      </c>
      <c r="F476" s="21">
        <f t="array" ref="F476:F476">IF(NOT(OR(ISERROR(INDIRECT(_xlfn.CONCAT("$I", $F475 + 1))), ISBLANK(INDIRECT(_xlfn.CONCAT("$I", $F475 + 1))))), $F475 + 1, IF(NOT(ISBLANK(INDIRECT(_xlfn.CONCAT("$I", $F475 + 2)))), $F475 + 2, ""))</f>
        <v/>
      </c>
      <c r="I476" s="19" t="inlineStr">
        <is>
          <t>Alchemy Horizons: Baldur's Gate HBG</t>
        </is>
      </c>
      <c r="J476" s="19" t="n">
        <v>436</v>
      </c>
      <c r="K476" s="19" t="n">
        <v>44749</v>
      </c>
      <c r="L476" s="19" t="inlineStr">
        <is>
          <t>en es fr de it pt ja ko ru 汉语 漢語</t>
        </is>
      </c>
    </row>
    <row r="477" ht="59.25" customHeight="1" s="20">
      <c r="A477" s="21">
        <f t="array" ref="A477:A477">INDIRECT(_xlfn.CONCAT("$I", $F477))</f>
        <v/>
      </c>
      <c r="B477" s="21">
        <f t="array" ref="B477:B477">INDIRECT(_xlfn.CONCAT("$J", $F477))</f>
        <v/>
      </c>
      <c r="C477" s="21">
        <f t="array" ref="C477:C477">INDIRECT(_xlfn.CONCAT("$K", $F477))</f>
        <v/>
      </c>
      <c r="D477" s="21" t="n"/>
      <c r="E477" s="21">
        <f t="array" ref="E477:E477">INDIRECT(_xlfn.CONCAT("$L", $F477))</f>
        <v/>
      </c>
      <c r="F477" s="21">
        <f t="array" ref="F477:F477">IF(NOT(OR(ISERROR(INDIRECT(_xlfn.CONCAT("$I", $F476 + 1))), ISBLANK(INDIRECT(_xlfn.CONCAT("$I", $F476 + 1))))), $F476 + 1, IF(NOT(ISBLANK(INDIRECT(_xlfn.CONCAT("$I", $F476 + 2)))), $F476 + 2, ""))</f>
        <v/>
      </c>
    </row>
    <row r="478" ht="59.25" customHeight="1" s="20">
      <c r="A478" s="21">
        <f t="array" ref="A478:A478">INDIRECT(_xlfn.CONCAT("$I", $F478))</f>
        <v/>
      </c>
      <c r="B478" s="21">
        <f t="array" ref="B478:B478">INDIRECT(_xlfn.CONCAT("$J", $F478))</f>
        <v/>
      </c>
      <c r="C478" s="21">
        <f t="array" ref="C478:C478">INDIRECT(_xlfn.CONCAT("$K", $F478))</f>
        <v/>
      </c>
      <c r="D478" s="21" t="n"/>
      <c r="E478" s="21">
        <f t="array" ref="E478:E478">INDIRECT(_xlfn.CONCAT("$L", $F478))</f>
        <v/>
      </c>
      <c r="F478" s="21">
        <f t="array" ref="F478:F478">IF(NOT(OR(ISERROR(INDIRECT(_xlfn.CONCAT("$I", $F477 + 1))), ISBLANK(INDIRECT(_xlfn.CONCAT("$I", $F477 + 1))))), $F477 + 1, IF(NOT(ISBLANK(INDIRECT(_xlfn.CONCAT("$I", $F477 + 2)))), $F477 + 2, ""))</f>
        <v/>
      </c>
      <c r="I478" s="19" t="inlineStr">
        <is>
          <t>Love Your LGS 2022 PLG22</t>
        </is>
      </c>
      <c r="J478" s="19" t="n">
        <v>2</v>
      </c>
      <c r="K478" s="19" t="n">
        <v>44743</v>
      </c>
      <c r="L478" s="19" t="inlineStr">
        <is>
          <t>en es fr de it pt ja ko ru 汉语 漢語</t>
        </is>
      </c>
    </row>
    <row r="479" ht="59.25" customHeight="1" s="20">
      <c r="A479" s="21">
        <f t="array" ref="A479:A479">INDIRECT(_xlfn.CONCAT("$I", $F479))</f>
        <v/>
      </c>
      <c r="B479" s="21">
        <f t="array" ref="B479:B479">INDIRECT(_xlfn.CONCAT("$J", $F479))</f>
        <v/>
      </c>
      <c r="C479" s="21">
        <f t="array" ref="C479:C479">INDIRECT(_xlfn.CONCAT("$K", $F479))</f>
        <v/>
      </c>
      <c r="D479" s="21" t="n"/>
      <c r="E479" s="21">
        <f t="array" ref="E479:E479">INDIRECT(_xlfn.CONCAT("$L", $F479))</f>
        <v/>
      </c>
      <c r="F479" s="21">
        <f t="array" ref="F479:F479">IF(NOT(OR(ISERROR(INDIRECT(_xlfn.CONCAT("$I", $F478 + 1))), ISBLANK(INDIRECT(_xlfn.CONCAT("$I", $F478 + 1))))), $F478 + 1, IF(NOT(ISBLANK(INDIRECT(_xlfn.CONCAT("$I", $F478 + 2)))), $F478 + 2, ""))</f>
        <v/>
      </c>
    </row>
    <row r="480" ht="59.25" customHeight="1" s="20">
      <c r="A480" s="21">
        <f t="array" ref="A480:A480">INDIRECT(_xlfn.CONCAT("$I", $F480))</f>
        <v/>
      </c>
      <c r="B480" s="21">
        <f t="array" ref="B480:B480">INDIRECT(_xlfn.CONCAT("$J", $F480))</f>
        <v/>
      </c>
      <c r="C480" s="21">
        <f t="array" ref="C480:C480">INDIRECT(_xlfn.CONCAT("$K", $F480))</f>
        <v/>
      </c>
      <c r="D480" s="21" t="n"/>
      <c r="E480" s="21">
        <f t="array" ref="E480:E480">INDIRECT(_xlfn.CONCAT("$L", $F480))</f>
        <v/>
      </c>
      <c r="F480" s="21">
        <f t="array" ref="F480:F480">IF(NOT(OR(ISERROR(INDIRECT(_xlfn.CONCAT("$I", $F479 + 1))), ISBLANK(INDIRECT(_xlfn.CONCAT("$I", $F479 + 1))))), $F479 + 1, IF(NOT(ISBLANK(INDIRECT(_xlfn.CONCAT("$I", $F479 + 2)))), $F479 + 2, ""))</f>
        <v/>
      </c>
      <c r="I480" s="19" t="inlineStr">
        <is>
          <t>Commander Legends: Battle for Baldur's Gate CLB</t>
        </is>
      </c>
      <c r="J480" s="19" t="n">
        <v>936</v>
      </c>
      <c r="K480" s="19" t="n">
        <v>44722</v>
      </c>
      <c r="L480" s="19" t="inlineStr">
        <is>
          <t>en es fr de it pt ja ko ru 汉语 漢語</t>
        </is>
      </c>
    </row>
    <row r="481" ht="68.25" customHeight="1" s="20">
      <c r="A481" s="21">
        <f t="array" ref="A481:A481">INDIRECT(_xlfn.CONCAT("$I", $F481))</f>
        <v/>
      </c>
      <c r="B481" s="21">
        <f t="array" ref="B481:B481">INDIRECT(_xlfn.CONCAT("$J", $F481))</f>
        <v/>
      </c>
      <c r="C481" s="21">
        <f t="array" ref="C481:C481">INDIRECT(_xlfn.CONCAT("$K", $F481))</f>
        <v/>
      </c>
      <c r="D481" s="21" t="n"/>
      <c r="E481" s="21">
        <f t="array" ref="E481:E481">INDIRECT(_xlfn.CONCAT("$L", $F481))</f>
        <v/>
      </c>
      <c r="F481" s="21">
        <f t="array" ref="F481:F481">IF(NOT(OR(ISERROR(INDIRECT(_xlfn.CONCAT("$I", $F480 + 1))), ISBLANK(INDIRECT(_xlfn.CONCAT("$I", $F480 + 1))))), $F480 + 1, IF(NOT(ISBLANK(INDIRECT(_xlfn.CONCAT("$I", $F480 + 2)))), $F480 + 2, ""))</f>
        <v/>
      </c>
    </row>
    <row r="482" ht="59.25" customHeight="1" s="20">
      <c r="A482" s="21">
        <f t="array" ref="A482:A482">INDIRECT(_xlfn.CONCAT("$I", $F482))</f>
        <v/>
      </c>
      <c r="B482" s="21">
        <f t="array" ref="B482:B482">INDIRECT(_xlfn.CONCAT("$J", $F482))</f>
        <v/>
      </c>
      <c r="C482" s="21">
        <f t="array" ref="C482:C482">INDIRECT(_xlfn.CONCAT("$K", $F482))</f>
        <v/>
      </c>
      <c r="D482" s="21" t="n"/>
      <c r="E482" s="21">
        <f t="array" ref="E482:E482">INDIRECT(_xlfn.CONCAT("$L", $F482))</f>
        <v/>
      </c>
      <c r="F482" s="21">
        <f t="array" ref="F482:F482">IF(NOT(OR(ISERROR(INDIRECT(_xlfn.CONCAT("$I", $F481 + 1))), ISBLANK(INDIRECT(_xlfn.CONCAT("$I", $F481 + 1))))), $F481 + 1, IF(NOT(ISBLANK(INDIRECT(_xlfn.CONCAT("$I", $F481 + 2)))), $F481 + 2, ""))</f>
        <v/>
      </c>
      <c r="I482" s="19" t="inlineStr">
        <is>
          <t>Battle for Baldur's Gate Promos PCLB</t>
        </is>
      </c>
      <c r="J482" s="19" t="n">
        <v>104</v>
      </c>
      <c r="K482" s="19" t="n">
        <v>44722</v>
      </c>
      <c r="L482" s="19" t="inlineStr">
        <is>
          <t>en es fr de it pt ja ko ru 汉语 漢語</t>
        </is>
      </c>
    </row>
    <row r="483" ht="41.25" customHeight="1" s="20">
      <c r="A483" s="21">
        <f t="array" ref="A483:A483">INDIRECT(_xlfn.CONCAT("$I", $F483))</f>
        <v/>
      </c>
      <c r="B483" s="21">
        <f t="array" ref="B483:B483">INDIRECT(_xlfn.CONCAT("$J", $F483))</f>
        <v/>
      </c>
      <c r="C483" s="21">
        <f t="array" ref="C483:C483">INDIRECT(_xlfn.CONCAT("$K", $F483))</f>
        <v/>
      </c>
      <c r="D483" s="21" t="n"/>
      <c r="E483" s="21">
        <f>INDIRECT(_xlfn.CONCAT("$L", $F483))</f>
        <v/>
      </c>
      <c r="F483" s="21">
        <f t="array" ref="F483:F483">IF(NOT(OR(ISERROR(INDIRECT(_xlfn.CONCAT("$I", $F482 + 1))), ISBLANK(INDIRECT(_xlfn.CONCAT("$I", $F482 + 1))))), $F482 + 1, IF(NOT(ISBLANK(INDIRECT(_xlfn.CONCAT("$I", $F482 + 2)))), $F482 + 2, ""))</f>
        <v/>
      </c>
    </row>
    <row r="484" ht="68.25" customHeight="1" s="20">
      <c r="A484" s="21">
        <f t="array" ref="A484:A484">INDIRECT(_xlfn.CONCAT("$I", $F484))</f>
        <v/>
      </c>
      <c r="B484" s="21">
        <f t="array" ref="B484:B484">INDIRECT(_xlfn.CONCAT("$J", $F484))</f>
        <v/>
      </c>
      <c r="C484" s="21">
        <f t="array" ref="C484:C484">INDIRECT(_xlfn.CONCAT("$K", $F484))</f>
        <v/>
      </c>
      <c r="D484" s="21" t="n"/>
      <c r="E484" s="21">
        <f t="array" ref="E484:E484">INDIRECT(_xlfn.CONCAT("$L", $F484))</f>
        <v/>
      </c>
      <c r="F484" s="21">
        <f t="array" ref="F484:F484">IF(NOT(OR(ISERROR(INDIRECT(_xlfn.CONCAT("$I", $F483 + 1))), ISBLANK(INDIRECT(_xlfn.CONCAT("$I", $F483 + 1))))), $F483 + 1, IF(NOT(ISBLANK(INDIRECT(_xlfn.CONCAT("$I", $F483 + 2)))), $F483 + 2, ""))</f>
        <v/>
      </c>
      <c r="I484" s="19" t="inlineStr">
        <is>
          <t>Battle for Baldur's Gate Tokens TCLB</t>
        </is>
      </c>
      <c r="J484" s="19" t="n">
        <v>51</v>
      </c>
      <c r="K484" s="19" t="n">
        <v>44722</v>
      </c>
      <c r="L484" s="19" t="inlineStr">
        <is>
          <t>en es fr de it pt ja ko ru 汉语 漢語</t>
        </is>
      </c>
    </row>
    <row r="485" ht="81" customHeight="1" s="20">
      <c r="A485" s="21">
        <f t="array" ref="A485:A485">INDIRECT(_xlfn.CONCAT("$I", $F485))</f>
        <v/>
      </c>
      <c r="B485" s="21">
        <f t="array" ref="B485:B485">INDIRECT(_xlfn.CONCAT("$J", $F485))</f>
        <v/>
      </c>
      <c r="C485" s="21">
        <f t="array" ref="C485:C485">INDIRECT(_xlfn.CONCAT("$K", $F485))</f>
        <v/>
      </c>
      <c r="D485" s="21" t="n"/>
      <c r="E485" s="21">
        <f t="array" ref="E485:E485">INDIRECT(_xlfn.CONCAT("$L", $F485))</f>
        <v/>
      </c>
      <c r="F485" s="21">
        <f t="array" ref="F485:F485">IF(NOT(OR(ISERROR(INDIRECT(_xlfn.CONCAT("$I", $F484 + 1))), ISBLANK(INDIRECT(_xlfn.CONCAT("$I", $F484 + 1))))), $F484 + 1, IF(NOT(ISBLANK(INDIRECT(_xlfn.CONCAT("$I", $F484 + 2)))), $F484 + 2, ""))</f>
        <v/>
      </c>
    </row>
    <row r="486" ht="59.25" customHeight="1" s="20">
      <c r="A486" s="21">
        <f t="array" ref="A486:A486">INDIRECT(_xlfn.CONCAT("$I", $F486))</f>
        <v/>
      </c>
      <c r="B486" s="21">
        <f t="array" ref="B486:B486">INDIRECT(_xlfn.CONCAT("$J", $F486))</f>
        <v/>
      </c>
      <c r="C486" s="21">
        <f t="array" ref="C486:C486">INDIRECT(_xlfn.CONCAT("$K", $F486))</f>
        <v/>
      </c>
      <c r="D486" s="21" t="n"/>
      <c r="E486" s="21">
        <f t="array" ref="E486:E486">INDIRECT(_xlfn.CONCAT("$L", $F486))</f>
        <v/>
      </c>
      <c r="F486" s="21">
        <f t="array" ref="F486:F486">IF(NOT(OR(ISERROR(INDIRECT(_xlfn.CONCAT("$I", $F485 + 1))), ISBLANK(INDIRECT(_xlfn.CONCAT("$I", $F485 + 1))))), $F485 + 1, IF(NOT(ISBLANK(INDIRECT(_xlfn.CONCAT("$I", $F485 + 2)))), $F485 + 2, ""))</f>
        <v/>
      </c>
      <c r="I486" s="19" t="inlineStr">
        <is>
          <t>Commander Legends: Battle for Baldur's Gate Minigames MCLB</t>
        </is>
      </c>
      <c r="J486" s="19" t="n">
        <v>3</v>
      </c>
      <c r="K486" s="19" t="n">
        <v>44722</v>
      </c>
      <c r="L486" s="19" t="inlineStr">
        <is>
          <t>en es fr de it pt ja ko ru 汉语 漢語</t>
        </is>
      </c>
    </row>
    <row r="487" ht="59.25" customHeight="1" s="20">
      <c r="A487" s="21">
        <f t="array" ref="A487:A487">INDIRECT(_xlfn.CONCAT("$I", $F487))</f>
        <v/>
      </c>
      <c r="B487" s="21">
        <f t="array" ref="B487:B487">INDIRECT(_xlfn.CONCAT("$J", $F487))</f>
        <v/>
      </c>
      <c r="C487" s="21">
        <f t="array" ref="C487:C487">INDIRECT(_xlfn.CONCAT("$K", $F487))</f>
        <v/>
      </c>
      <c r="D487" s="21" t="n"/>
      <c r="E487" s="21">
        <f t="array" ref="E487:E487">INDIRECT(_xlfn.CONCAT("$L", $F487))</f>
        <v/>
      </c>
      <c r="F487" s="21">
        <f t="array" ref="F487:F487">IF(NOT(OR(ISERROR(INDIRECT(_xlfn.CONCAT("$I", $F486 + 1))), ISBLANK(INDIRECT(_xlfn.CONCAT("$I", $F486 + 1))))), $F486 + 1, IF(NOT(ISBLANK(INDIRECT(_xlfn.CONCAT("$I", $F486 + 2)))), $F486 + 2, ""))</f>
        <v/>
      </c>
    </row>
    <row r="488" ht="59.25" customHeight="1" s="20">
      <c r="A488" s="21">
        <f t="array" ref="A488:A488">INDIRECT(_xlfn.CONCAT("$I", $F488))</f>
        <v/>
      </c>
      <c r="B488" s="21">
        <f t="array" ref="B488:B488">INDIRECT(_xlfn.CONCAT("$J", $F488))</f>
        <v/>
      </c>
      <c r="C488" s="21">
        <f t="array" ref="C488:C488">INDIRECT(_xlfn.CONCAT("$K", $F488))</f>
        <v/>
      </c>
      <c r="D488" s="21" t="n"/>
      <c r="E488" s="21">
        <f t="array" ref="E488:E488">INDIRECT(_xlfn.CONCAT("$L", $F488))</f>
        <v/>
      </c>
      <c r="F488" s="21">
        <f t="array" ref="F488:F488">IF(NOT(OR(ISERROR(INDIRECT(_xlfn.CONCAT("$I", $F487 + 1))), ISBLANK(INDIRECT(_xlfn.CONCAT("$I", $F487 + 1))))), $F487 + 1, IF(NOT(ISBLANK(INDIRECT(_xlfn.CONCAT("$I", $F487 + 2)))), $F487 + 2, ""))</f>
        <v/>
      </c>
      <c r="I488" s="19" t="inlineStr">
        <is>
          <t>Battle for Baldur's Gate Oversized Cards OCLB</t>
        </is>
      </c>
      <c r="J488" s="19" t="n">
        <v>1</v>
      </c>
      <c r="K488" s="19" t="n">
        <v>44722</v>
      </c>
      <c r="L488" s="19" t="inlineStr">
        <is>
          <t>en es fr de it pt ja ko ru 汉语 漢語</t>
        </is>
      </c>
    </row>
    <row r="489" ht="54.75" customHeight="1" s="20">
      <c r="A489" s="21">
        <f t="array" ref="A489:A489">INDIRECT(_xlfn.CONCAT("$I", $F489))</f>
        <v/>
      </c>
      <c r="B489" s="21">
        <f t="array" ref="B489:B489">INDIRECT(_xlfn.CONCAT("$J", $F489))</f>
        <v/>
      </c>
      <c r="C489" s="21">
        <f t="array" ref="C489:C489">INDIRECT(_xlfn.CONCAT("$K", $F489))</f>
        <v/>
      </c>
      <c r="D489" s="21" t="n"/>
      <c r="E489" s="21">
        <f>INDIRECT(_xlfn.CONCAT("$L", $F489))</f>
        <v/>
      </c>
      <c r="F489" s="21">
        <f t="array" ref="F489:F489">IF(NOT(OR(ISERROR(INDIRECT(_xlfn.CONCAT("$I", $F488 + 1))), ISBLANK(INDIRECT(_xlfn.CONCAT("$I", $F488 + 1))))), $F488 + 1, IF(NOT(ISBLANK(INDIRECT(_xlfn.CONCAT("$I", $F488 + 2)))), $F488 + 2, ""))</f>
        <v/>
      </c>
    </row>
    <row r="490" ht="59.25" customHeight="1" s="20">
      <c r="A490" s="21">
        <f t="array" ref="A490:A490">INDIRECT(_xlfn.CONCAT("$I", $F490))</f>
        <v/>
      </c>
      <c r="B490" s="21">
        <f t="array" ref="B490:B490">INDIRECT(_xlfn.CONCAT("$J", $F490))</f>
        <v/>
      </c>
      <c r="C490" s="21">
        <f t="array" ref="C490:C490">INDIRECT(_xlfn.CONCAT("$K", $F490))</f>
        <v/>
      </c>
      <c r="D490" s="21" t="n"/>
      <c r="E490" s="21">
        <f t="array" ref="E490:E490">INDIRECT(_xlfn.CONCAT("$L", $F490))</f>
        <v/>
      </c>
      <c r="F490" s="21">
        <f t="array" ref="F490:F490">IF(NOT(OR(ISERROR(INDIRECT(_xlfn.CONCAT("$I", $F489 + 1))), ISBLANK(INDIRECT(_xlfn.CONCAT("$I", $F489 + 1))))), $F489 + 1, IF(NOT(ISBLANK(INDIRECT(_xlfn.CONCAT("$I", $F489 + 2)))), $F489 + 2, ""))</f>
        <v/>
      </c>
      <c r="I490" s="19" t="inlineStr">
        <is>
          <t>Battle for Baldur's Gate Art Series ACLB</t>
        </is>
      </c>
      <c r="J490" s="19" t="n">
        <v>81</v>
      </c>
      <c r="K490" s="19" t="n">
        <v>44722</v>
      </c>
      <c r="L490" s="19" t="inlineStr">
        <is>
          <t>en es fr de it pt ja ko ru 汉语 漢語</t>
        </is>
      </c>
    </row>
    <row r="491" ht="59.25" customHeight="1" s="20">
      <c r="A491" s="21">
        <f t="array" ref="A491:A491">INDIRECT(_xlfn.CONCAT("$I", $F491))</f>
        <v/>
      </c>
      <c r="B491" s="21">
        <f t="array" ref="B491:B491">INDIRECT(_xlfn.CONCAT("$J", $F491))</f>
        <v/>
      </c>
      <c r="C491" s="21">
        <f t="array" ref="C491:C491">INDIRECT(_xlfn.CONCAT("$K", $F491))</f>
        <v/>
      </c>
      <c r="D491" s="21" t="n"/>
      <c r="E491" s="21">
        <f t="array" ref="E491:E491">INDIRECT(_xlfn.CONCAT("$L", $F491))</f>
        <v/>
      </c>
      <c r="F491" s="21">
        <f t="array" ref="F491:F491">IF(NOT(OR(ISERROR(INDIRECT(_xlfn.CONCAT("$I", $F490 + 1))), ISBLANK(INDIRECT(_xlfn.CONCAT("$I", $F490 + 1))))), $F490 + 1, IF(NOT(ISBLANK(INDIRECT(_xlfn.CONCAT("$I", $F490 + 2)))), $F490 + 2, ""))</f>
        <v/>
      </c>
    </row>
    <row r="492" ht="59.25" customHeight="1" s="20">
      <c r="A492" s="21">
        <f t="array" ref="A492:A492">INDIRECT(_xlfn.CONCAT("$I", $F492))</f>
        <v/>
      </c>
      <c r="B492" s="21">
        <f t="array" ref="B492:B492">INDIRECT(_xlfn.CONCAT("$J", $F492))</f>
        <v/>
      </c>
      <c r="C492" s="21">
        <f t="array" ref="C492:C492">INDIRECT(_xlfn.CONCAT("$K", $F492))</f>
        <v/>
      </c>
      <c r="D492" s="21" t="n"/>
      <c r="E492" s="21">
        <f t="array" ref="E492:E492">INDIRECT(_xlfn.CONCAT("$L", $F492))</f>
        <v/>
      </c>
      <c r="F492" s="21">
        <f t="array" ref="F492:F492">IF(NOT(OR(ISERROR(INDIRECT(_xlfn.CONCAT("$I", $F491 + 1))), ISBLANK(INDIRECT(_xlfn.CONCAT("$I", $F491 + 1))))), $F491 + 1, IF(NOT(ISBLANK(INDIRECT(_xlfn.CONCAT("$I", $F491 + 2)))), $F491 + 2, ""))</f>
        <v/>
      </c>
      <c r="I492" s="19" t="inlineStr">
        <is>
          <t>Streets of New Capenna SNC</t>
        </is>
      </c>
      <c r="J492" s="19" t="n">
        <v>513</v>
      </c>
      <c r="K492" s="19" t="n">
        <v>44680</v>
      </c>
      <c r="L492" s="19" t="inlineStr">
        <is>
          <t>en es fr de it pt ja ko ru 汉语 漢語</t>
        </is>
      </c>
    </row>
    <row r="493" ht="68.25" customHeight="1" s="20">
      <c r="A493" s="21">
        <f t="array" ref="A493:A493">INDIRECT(_xlfn.CONCAT("$I", $F493))</f>
        <v/>
      </c>
      <c r="B493" s="21">
        <f t="array" ref="B493:B493">INDIRECT(_xlfn.CONCAT("$J", $F493))</f>
        <v/>
      </c>
      <c r="C493" s="21">
        <f t="array" ref="C493:C493">INDIRECT(_xlfn.CONCAT("$K", $F493))</f>
        <v/>
      </c>
      <c r="D493" s="21" t="n"/>
      <c r="E493" s="21">
        <f t="array" ref="E493:E493">INDIRECT(_xlfn.CONCAT("$L", $F493))</f>
        <v/>
      </c>
      <c r="F493" s="21">
        <f t="array" ref="F493:F493">IF(NOT(OR(ISERROR(INDIRECT(_xlfn.CONCAT("$I", $F492 + 1))), ISBLANK(INDIRECT(_xlfn.CONCAT("$I", $F492 + 1))))), $F492 + 1, IF(NOT(ISBLANK(INDIRECT(_xlfn.CONCAT("$I", $F492 + 2)))), $F492 + 2, ""))</f>
        <v/>
      </c>
    </row>
    <row r="494" ht="81" customHeight="1" s="20">
      <c r="A494" s="21">
        <f t="array" ref="A494:A494">INDIRECT(_xlfn.CONCAT("$I", $F494))</f>
        <v/>
      </c>
      <c r="B494" s="21">
        <f t="array" ref="B494:B494">INDIRECT(_xlfn.CONCAT("$J", $F494))</f>
        <v/>
      </c>
      <c r="C494" s="21">
        <f t="array" ref="C494:C494">INDIRECT(_xlfn.CONCAT("$K", $F494))</f>
        <v/>
      </c>
      <c r="D494" s="21" t="n"/>
      <c r="E494" s="21">
        <f t="array" ref="E494:E494">INDIRECT(_xlfn.CONCAT("$L", $F494))</f>
        <v/>
      </c>
      <c r="F494" s="21">
        <f t="array" ref="F494:F494">IF(NOT(OR(ISERROR(INDIRECT(_xlfn.CONCAT("$I", $F493 + 1))), ISBLANK(INDIRECT(_xlfn.CONCAT("$I", $F493 + 1))))), $F493 + 1, IF(NOT(ISBLANK(INDIRECT(_xlfn.CONCAT("$I", $F493 + 2)))), $F493 + 2, ""))</f>
        <v/>
      </c>
      <c r="I494" s="19" t="inlineStr">
        <is>
          <t>Streets of New Capenna Promos PSNC</t>
        </is>
      </c>
      <c r="J494" s="19" t="n">
        <v>161</v>
      </c>
      <c r="K494" s="19" t="n">
        <v>44680</v>
      </c>
      <c r="L494" s="19" t="inlineStr">
        <is>
          <t>en es fr de it pt ja ko ru 汉语 漢語</t>
        </is>
      </c>
    </row>
    <row r="495" ht="59.25" customHeight="1" s="20">
      <c r="A495" s="21">
        <f t="array" ref="A495:A495">INDIRECT(_xlfn.CONCAT("$I", $F495))</f>
        <v/>
      </c>
      <c r="B495" s="21">
        <f t="array" ref="B495:B495">INDIRECT(_xlfn.CONCAT("$J", $F495))</f>
        <v/>
      </c>
      <c r="C495" s="21">
        <f t="array" ref="C495:C495">INDIRECT(_xlfn.CONCAT("$K", $F495))</f>
        <v/>
      </c>
      <c r="D495" s="21" t="n"/>
      <c r="E495" s="21">
        <f t="array" ref="E495:E495">INDIRECT(_xlfn.CONCAT("$L", $F495))</f>
        <v/>
      </c>
      <c r="F495" s="21">
        <f t="array" ref="F495:F495">IF(NOT(OR(ISERROR(INDIRECT(_xlfn.CONCAT("$I", $F494 + 1))), ISBLANK(INDIRECT(_xlfn.CONCAT("$I", $F494 + 1))))), $F494 + 1, IF(NOT(ISBLANK(INDIRECT(_xlfn.CONCAT("$I", $F494 + 2)))), $F494 + 2, ""))</f>
        <v/>
      </c>
    </row>
    <row r="496" ht="59.25" customHeight="1" s="20">
      <c r="A496" s="21">
        <f t="array" ref="A496:A496">INDIRECT(_xlfn.CONCAT("$I", $F496))</f>
        <v/>
      </c>
      <c r="B496" s="21">
        <f t="array" ref="B496:B496">INDIRECT(_xlfn.CONCAT("$J", $F496))</f>
        <v/>
      </c>
      <c r="C496" s="21">
        <f t="array" ref="C496:C496">INDIRECT(_xlfn.CONCAT("$K", $F496))</f>
        <v/>
      </c>
      <c r="D496" s="21" t="n"/>
      <c r="E496" s="21">
        <f t="array" ref="E496:E496">INDIRECT(_xlfn.CONCAT("$L", $F496))</f>
        <v/>
      </c>
      <c r="F496" s="21">
        <f t="array" ref="F496:F496">IF(NOT(OR(ISERROR(INDIRECT(_xlfn.CONCAT("$I", $F495 + 1))), ISBLANK(INDIRECT(_xlfn.CONCAT("$I", $F495 + 1))))), $F495 + 1, IF(NOT(ISBLANK(INDIRECT(_xlfn.CONCAT("$I", $F495 + 2)))), $F495 + 2, ""))</f>
        <v/>
      </c>
      <c r="I496" s="19" t="inlineStr">
        <is>
          <t>Streets of New Capenna Southeast Asia Tokens PTSNC</t>
        </is>
      </c>
      <c r="J496" s="19" t="n">
        <v>6</v>
      </c>
      <c r="K496" s="19" t="n">
        <v>44681</v>
      </c>
      <c r="L496" s="19" t="inlineStr">
        <is>
          <t>en es fr de it pt ja ko ru 汉语 漢語</t>
        </is>
      </c>
    </row>
    <row r="497" ht="59.25" customHeight="1" s="20">
      <c r="A497" s="21">
        <f t="array" ref="A497:A497">INDIRECT(_xlfn.CONCAT("$I", $F497))</f>
        <v/>
      </c>
      <c r="B497" s="21">
        <f t="array" ref="B497:B497">INDIRECT(_xlfn.CONCAT("$J", $F497))</f>
        <v/>
      </c>
      <c r="C497" s="21">
        <f t="array" ref="C497:C497">INDIRECT(_xlfn.CONCAT("$K", $F497))</f>
        <v/>
      </c>
      <c r="D497" s="21" t="n"/>
      <c r="E497" s="21">
        <f t="array" ref="E497:E497">INDIRECT(_xlfn.CONCAT("$L", $F497))</f>
        <v/>
      </c>
      <c r="F497" s="21">
        <f t="array" ref="F497:F497">IF(NOT(OR(ISERROR(INDIRECT(_xlfn.CONCAT("$I", $F496 + 1))), ISBLANK(INDIRECT(_xlfn.CONCAT("$I", $F496 + 1))))), $F496 + 1, IF(NOT(ISBLANK(INDIRECT(_xlfn.CONCAT("$I", $F496 + 2)))), $F496 + 2, ""))</f>
        <v/>
      </c>
    </row>
    <row r="498" ht="59.25" customHeight="1" s="20">
      <c r="A498" s="21">
        <f t="array" ref="A498:A498">INDIRECT(_xlfn.CONCAT("$I", $F498))</f>
        <v/>
      </c>
      <c r="B498" s="21">
        <f t="array" ref="B498:B498">INDIRECT(_xlfn.CONCAT("$J", $F498))</f>
        <v/>
      </c>
      <c r="C498" s="21">
        <f t="array" ref="C498:C498">INDIRECT(_xlfn.CONCAT("$K", $F498))</f>
        <v/>
      </c>
      <c r="D498" s="21" t="n"/>
      <c r="E498" s="21">
        <f t="array" ref="E498:E498">INDIRECT(_xlfn.CONCAT("$L", $F498))</f>
        <v/>
      </c>
      <c r="F498" s="21">
        <f t="array" ref="F498:F498">IF(NOT(OR(ISERROR(INDIRECT(_xlfn.CONCAT("$I", $F497 + 1))), ISBLANK(INDIRECT(_xlfn.CONCAT("$I", $F497 + 1))))), $F497 + 1, IF(NOT(ISBLANK(INDIRECT(_xlfn.CONCAT("$I", $F497 + 2)))), $F497 + 2, ""))</f>
        <v/>
      </c>
      <c r="I498" s="19" t="inlineStr">
        <is>
          <t>Streets of New Capenna Tokens TSNC</t>
        </is>
      </c>
      <c r="J498" s="19" t="n">
        <v>19</v>
      </c>
      <c r="K498" s="19" t="n">
        <v>44680</v>
      </c>
      <c r="L498" s="19" t="inlineStr">
        <is>
          <t>en es fr de it pt ja ko ru 汉语 漢語</t>
        </is>
      </c>
    </row>
    <row r="499" ht="59.25" customHeight="1" s="20">
      <c r="A499" s="21">
        <f t="array" ref="A499:A499">INDIRECT(_xlfn.CONCAT("$I", $F499))</f>
        <v/>
      </c>
      <c r="B499" s="21">
        <f t="array" ref="B499:B499">INDIRECT(_xlfn.CONCAT("$J", $F499))</f>
        <v/>
      </c>
      <c r="C499" s="21">
        <f t="array" ref="C499:C499">INDIRECT(_xlfn.CONCAT("$K", $F499))</f>
        <v/>
      </c>
      <c r="D499" s="21" t="n"/>
      <c r="E499" s="21">
        <f t="array" ref="E499:E499">INDIRECT(_xlfn.CONCAT("$L", $F499))</f>
        <v/>
      </c>
      <c r="F499" s="21">
        <f t="array" ref="F499:F499">IF(NOT(OR(ISERROR(INDIRECT(_xlfn.CONCAT("$I", $F498 + 1))), ISBLANK(INDIRECT(_xlfn.CONCAT("$I", $F498 + 1))))), $F498 + 1, IF(NOT(ISBLANK(INDIRECT(_xlfn.CONCAT("$I", $F498 + 2)))), $F498 + 2, ""))</f>
        <v/>
      </c>
    </row>
    <row r="500" ht="59.25" customHeight="1" s="20">
      <c r="A500" s="21">
        <f t="array" ref="A500:A500">INDIRECT(_xlfn.CONCAT("$I", $F500))</f>
        <v/>
      </c>
      <c r="B500" s="21">
        <f t="array" ref="B500:B500">INDIRECT(_xlfn.CONCAT("$J", $F500))</f>
        <v/>
      </c>
      <c r="C500" s="21">
        <f t="array" ref="C500:C500">INDIRECT(_xlfn.CONCAT("$K", $F500))</f>
        <v/>
      </c>
      <c r="D500" s="21" t="n"/>
      <c r="E500" s="21">
        <f t="array" ref="E500:E500">INDIRECT(_xlfn.CONCAT("$L", $F500))</f>
        <v/>
      </c>
      <c r="F500" s="21">
        <f t="array" ref="F500:F500">IF(NOT(OR(ISERROR(INDIRECT(_xlfn.CONCAT("$I", $F499 + 1))), ISBLANK(INDIRECT(_xlfn.CONCAT("$I", $F499 + 1))))), $F499 + 1, IF(NOT(ISBLANK(INDIRECT(_xlfn.CONCAT("$I", $F499 + 2)))), $F499 + 2, ""))</f>
        <v/>
      </c>
      <c r="I500" s="19" t="inlineStr">
        <is>
          <t>Alchemy: New Capenna YSNC</t>
        </is>
      </c>
      <c r="J500" s="19" t="n">
        <v>30</v>
      </c>
      <c r="K500" s="19" t="n">
        <v>44714</v>
      </c>
      <c r="L500" s="19" t="inlineStr">
        <is>
          <t>en es fr de it pt ja ko ru 汉语 漢語</t>
        </is>
      </c>
    </row>
    <row r="501" ht="59.25" customHeight="1" s="20">
      <c r="A501" s="21">
        <f t="array" ref="A501:A501">INDIRECT(_xlfn.CONCAT("$I", $F501))</f>
        <v/>
      </c>
      <c r="B501" s="21">
        <f t="array" ref="B501:B501">INDIRECT(_xlfn.CONCAT("$J", $F501))</f>
        <v/>
      </c>
      <c r="C501" s="21">
        <f t="array" ref="C501:C501">INDIRECT(_xlfn.CONCAT("$K", $F501))</f>
        <v/>
      </c>
      <c r="D501" s="21" t="n"/>
      <c r="E501" s="21">
        <f t="array" ref="E501:E501">INDIRECT(_xlfn.CONCAT("$L", $F501))</f>
        <v/>
      </c>
      <c r="F501" s="21">
        <f t="array" ref="F501:F501">IF(NOT(OR(ISERROR(INDIRECT(_xlfn.CONCAT("$I", $F500 + 1))), ISBLANK(INDIRECT(_xlfn.CONCAT("$I", $F500 + 1))))), $F500 + 1, IF(NOT(ISBLANK(INDIRECT(_xlfn.CONCAT("$I", $F500 + 2)))), $F500 + 2, ""))</f>
        <v/>
      </c>
    </row>
    <row r="502" ht="59.25" customHeight="1" s="20">
      <c r="A502" s="21">
        <f t="array" ref="A502:A502">INDIRECT(_xlfn.CONCAT("$I", $F502))</f>
        <v/>
      </c>
      <c r="B502" s="21">
        <f t="array" ref="B502:B502">INDIRECT(_xlfn.CONCAT("$J", $F502))</f>
        <v/>
      </c>
      <c r="C502" s="21">
        <f t="array" ref="C502:C502">INDIRECT(_xlfn.CONCAT("$K", $F502))</f>
        <v/>
      </c>
      <c r="D502" s="21" t="n"/>
      <c r="E502" s="21">
        <f t="array" ref="E502:E502">INDIRECT(_xlfn.CONCAT("$L", $F502))</f>
        <v/>
      </c>
      <c r="F502" s="21">
        <f t="array" ref="F502:F502">IF(NOT(OR(ISERROR(INDIRECT(_xlfn.CONCAT("$I", $F501 + 1))), ISBLANK(INDIRECT(_xlfn.CONCAT("$I", $F501 + 1))))), $F501 + 1, IF(NOT(ISBLANK(INDIRECT(_xlfn.CONCAT("$I", $F501 + 2)))), $F501 + 2, ""))</f>
        <v/>
      </c>
      <c r="I502" s="19" t="inlineStr">
        <is>
          <t>New Capenna Commander NCC</t>
        </is>
      </c>
      <c r="J502" s="19" t="n">
        <v>447</v>
      </c>
      <c r="K502" s="19" t="n">
        <v>44680</v>
      </c>
      <c r="L502" s="19" t="inlineStr">
        <is>
          <t>en es fr de it pt ja ko ru 汉语 漢語</t>
        </is>
      </c>
    </row>
    <row r="503" ht="59.25" customHeight="1" s="20">
      <c r="A503" s="21">
        <f t="array" ref="A503:A503">INDIRECT(_xlfn.CONCAT("$I", $F503))</f>
        <v/>
      </c>
      <c r="B503" s="21">
        <f t="array" ref="B503:B503">INDIRECT(_xlfn.CONCAT("$J", $F503))</f>
        <v/>
      </c>
      <c r="C503" s="21">
        <f t="array" ref="C503:C503">INDIRECT(_xlfn.CONCAT("$K", $F503))</f>
        <v/>
      </c>
      <c r="D503" s="21" t="n"/>
      <c r="E503" s="21">
        <f t="array" ref="E503:E503">INDIRECT(_xlfn.CONCAT("$L", $F503))</f>
        <v/>
      </c>
      <c r="F503" s="21">
        <f t="array" ref="F503:F503">IF(NOT(OR(ISERROR(INDIRECT(_xlfn.CONCAT("$I", $F502 + 1))), ISBLANK(INDIRECT(_xlfn.CONCAT("$I", $F502 + 1))))), $F502 + 1, IF(NOT(ISBLANK(INDIRECT(_xlfn.CONCAT("$I", $F502 + 2)))), $F502 + 2, ""))</f>
        <v/>
      </c>
    </row>
    <row r="504" ht="59.25" customHeight="1" s="20">
      <c r="A504" s="21">
        <f t="array" ref="A504:A504">INDIRECT(_xlfn.CONCAT("$I", $F504))</f>
        <v/>
      </c>
      <c r="B504" s="21">
        <f t="array" ref="B504:B504">INDIRECT(_xlfn.CONCAT("$J", $F504))</f>
        <v/>
      </c>
      <c r="C504" s="21">
        <f t="array" ref="C504:C504">INDIRECT(_xlfn.CONCAT("$K", $F504))</f>
        <v/>
      </c>
      <c r="D504" s="21" t="n"/>
      <c r="E504" s="21">
        <f t="array" ref="E504:E504">INDIRECT(_xlfn.CONCAT("$L", $F504))</f>
        <v/>
      </c>
      <c r="F504" s="21">
        <f t="array" ref="F504:F504">IF(NOT(OR(ISERROR(INDIRECT(_xlfn.CONCAT("$I", $F503 + 1))), ISBLANK(INDIRECT(_xlfn.CONCAT("$I", $F503 + 1))))), $F503 + 1, IF(NOT(ISBLANK(INDIRECT(_xlfn.CONCAT("$I", $F503 + 2)))), $F503 + 2, ""))</f>
        <v/>
      </c>
      <c r="I504" s="19" t="inlineStr">
        <is>
          <t>New Capenna Commander Promos PNCC</t>
        </is>
      </c>
      <c r="J504" s="19" t="n">
        <v>75</v>
      </c>
      <c r="K504" s="19" t="n">
        <v>44680</v>
      </c>
      <c r="L504" s="19" t="inlineStr">
        <is>
          <t>en es fr de it pt ja ko ru 汉语 漢語</t>
        </is>
      </c>
    </row>
    <row r="505" ht="59.25" customHeight="1" s="20">
      <c r="A505" s="21">
        <f t="array" ref="A505:A505">INDIRECT(_xlfn.CONCAT("$I", $F505))</f>
        <v/>
      </c>
      <c r="B505" s="21">
        <f t="array" ref="B505:B505">INDIRECT(_xlfn.CONCAT("$J", $F505))</f>
        <v/>
      </c>
      <c r="C505" s="21">
        <f t="array" ref="C505:C505">INDIRECT(_xlfn.CONCAT("$K", $F505))</f>
        <v/>
      </c>
      <c r="D505" s="21" t="n"/>
      <c r="E505" s="21">
        <f t="array" ref="E505:E505">INDIRECT(_xlfn.CONCAT("$L", $F505))</f>
        <v/>
      </c>
      <c r="F505" s="21">
        <f t="array" ref="F505:F505">IF(NOT(OR(ISERROR(INDIRECT(_xlfn.CONCAT("$I", $F504 + 1))), ISBLANK(INDIRECT(_xlfn.CONCAT("$I", $F504 + 1))))), $F504 + 1, IF(NOT(ISBLANK(INDIRECT(_xlfn.CONCAT("$I", $F504 + 2)))), $F504 + 2, ""))</f>
        <v/>
      </c>
    </row>
    <row r="506" ht="59.25" customHeight="1" s="20">
      <c r="A506" s="21">
        <f t="array" ref="A506:A506">INDIRECT(_xlfn.CONCAT("$I", $F506))</f>
        <v/>
      </c>
      <c r="B506" s="21">
        <f t="array" ref="B506:B506">INDIRECT(_xlfn.CONCAT("$J", $F506))</f>
        <v/>
      </c>
      <c r="C506" s="21">
        <f t="array" ref="C506:C506">INDIRECT(_xlfn.CONCAT("$K", $F506))</f>
        <v/>
      </c>
      <c r="D506" s="21" t="n"/>
      <c r="E506" s="21">
        <f t="array" ref="E506:E506">INDIRECT(_xlfn.CONCAT("$L", $F506))</f>
        <v/>
      </c>
      <c r="F506" s="21">
        <f t="array" ref="F506:F506">IF(NOT(OR(ISERROR(INDIRECT(_xlfn.CONCAT("$I", $F505 + 1))), ISBLANK(INDIRECT(_xlfn.CONCAT("$I", $F505 + 1))))), $F505 + 1, IF(NOT(ISBLANK(INDIRECT(_xlfn.CONCAT("$I", $F505 + 2)))), $F505 + 2, ""))</f>
        <v/>
      </c>
      <c r="I506" s="19" t="inlineStr">
        <is>
          <t>New Capenna Commander Tokens TNCC</t>
        </is>
      </c>
      <c r="J506" s="19" t="n">
        <v>36</v>
      </c>
      <c r="K506" s="19" t="n">
        <v>44680</v>
      </c>
      <c r="L506" s="19" t="inlineStr">
        <is>
          <t>en es fr de it pt ja ko ru 汉语 漢語</t>
        </is>
      </c>
    </row>
    <row r="507" ht="59.25" customHeight="1" s="20">
      <c r="A507" s="21">
        <f t="array" ref="A507:A507">INDIRECT(_xlfn.CONCAT("$I", $F507))</f>
        <v/>
      </c>
      <c r="B507" s="21">
        <f t="array" ref="B507:B507">INDIRECT(_xlfn.CONCAT("$J", $F507))</f>
        <v/>
      </c>
      <c r="C507" s="21">
        <f t="array" ref="C507:C507">INDIRECT(_xlfn.CONCAT("$K", $F507))</f>
        <v/>
      </c>
      <c r="D507" s="21" t="n"/>
      <c r="E507" s="21">
        <f t="array" ref="E507:E507">INDIRECT(_xlfn.CONCAT("$L", $F507))</f>
        <v/>
      </c>
      <c r="F507" s="21">
        <f t="array" ref="F507:F507">IF(NOT(OR(ISERROR(INDIRECT(_xlfn.CONCAT("$I", $F506 + 1))), ISBLANK(INDIRECT(_xlfn.CONCAT("$I", $F506 + 1))))), $F506 + 1, IF(NOT(ISBLANK(INDIRECT(_xlfn.CONCAT("$I", $F506 + 2)))), $F506 + 2, ""))</f>
        <v/>
      </c>
    </row>
    <row r="508" ht="59.25" customHeight="1" s="20">
      <c r="A508" s="21">
        <f t="array" ref="A508:A508">INDIRECT(_xlfn.CONCAT("$I", $F508))</f>
        <v/>
      </c>
      <c r="B508" s="21">
        <f t="array" ref="B508:B508">INDIRECT(_xlfn.CONCAT("$J", $F508))</f>
        <v/>
      </c>
      <c r="C508" s="21">
        <f t="array" ref="C508:C508">INDIRECT(_xlfn.CONCAT("$K", $F508))</f>
        <v/>
      </c>
      <c r="D508" s="21" t="n"/>
      <c r="E508" s="21">
        <f t="array" ref="E508:E508">INDIRECT(_xlfn.CONCAT("$L", $F508))</f>
        <v/>
      </c>
      <c r="F508" s="21">
        <f t="array" ref="F508:F508">IF(NOT(OR(ISERROR(INDIRECT(_xlfn.CONCAT("$I", $F507 + 1))), ISBLANK(INDIRECT(_xlfn.CONCAT("$I", $F507 + 1))))), $F507 + 1, IF(NOT(ISBLANK(INDIRECT(_xlfn.CONCAT("$I", $F507 + 2)))), $F507 + 2, ""))</f>
        <v/>
      </c>
      <c r="I508" s="19" t="inlineStr">
        <is>
          <t>Streets of New Capenna Minigames MSNC</t>
        </is>
      </c>
      <c r="J508" s="19" t="n">
        <v>3</v>
      </c>
      <c r="K508" s="19" t="n">
        <v>44680</v>
      </c>
      <c r="L508" s="19" t="inlineStr">
        <is>
          <t>en es fr de it pt ja ko ru 汉语 漢語</t>
        </is>
      </c>
    </row>
    <row r="509" ht="59.25" customHeight="1" s="20">
      <c r="A509" s="21">
        <f t="array" ref="A509:A509">INDIRECT(_xlfn.CONCAT("$I", $F509))</f>
        <v/>
      </c>
      <c r="B509" s="21">
        <f t="array" ref="B509:B509">INDIRECT(_xlfn.CONCAT("$J", $F509))</f>
        <v/>
      </c>
      <c r="C509" s="21">
        <f t="array" ref="C509:C509">INDIRECT(_xlfn.CONCAT("$K", $F509))</f>
        <v/>
      </c>
      <c r="D509" s="21" t="n"/>
      <c r="E509" s="21">
        <f t="array" ref="E509:E509">INDIRECT(_xlfn.CONCAT("$L", $F509))</f>
        <v/>
      </c>
      <c r="F509" s="21">
        <f t="array" ref="F509:F509">IF(NOT(OR(ISERROR(INDIRECT(_xlfn.CONCAT("$I", $F508 + 1))), ISBLANK(INDIRECT(_xlfn.CONCAT("$I", $F508 + 1))))), $F508 + 1, IF(NOT(ISBLANK(INDIRECT(_xlfn.CONCAT("$I", $F508 + 2)))), $F508 + 2, ""))</f>
        <v/>
      </c>
    </row>
    <row r="510" ht="59.25" customHeight="1" s="20">
      <c r="A510" s="21">
        <f t="array" ref="A510:A510">INDIRECT(_xlfn.CONCAT("$I", $F510))</f>
        <v/>
      </c>
      <c r="B510" s="21">
        <f t="array" ref="B510:B510">INDIRECT(_xlfn.CONCAT("$J", $F510))</f>
        <v/>
      </c>
      <c r="C510" s="21">
        <f t="array" ref="C510:C510">INDIRECT(_xlfn.CONCAT("$K", $F510))</f>
        <v/>
      </c>
      <c r="D510" s="21" t="n"/>
      <c r="E510" s="21">
        <f t="array" ref="E510:E510">INDIRECT(_xlfn.CONCAT("$L", $F510))</f>
        <v/>
      </c>
      <c r="F510" s="21">
        <f t="array" ref="F510:F510">IF(NOT(OR(ISERROR(INDIRECT(_xlfn.CONCAT("$I", $F509 + 1))), ISBLANK(INDIRECT(_xlfn.CONCAT("$I", $F509 + 1))))), $F509 + 1, IF(NOT(ISBLANK(INDIRECT(_xlfn.CONCAT("$I", $F509 + 2)))), $F509 + 2, ""))</f>
        <v/>
      </c>
      <c r="I510" s="19" t="inlineStr">
        <is>
          <t>New Capenna Art Series ASNC</t>
        </is>
      </c>
      <c r="J510" s="19" t="n">
        <v>81</v>
      </c>
      <c r="K510" s="19" t="n">
        <v>44680</v>
      </c>
      <c r="L510" s="19" t="inlineStr">
        <is>
          <t>en es fr de it pt ja ko ru 汉语 漢語</t>
        </is>
      </c>
    </row>
    <row r="511" ht="68.25" customHeight="1" s="20">
      <c r="A511" s="21">
        <f t="array" ref="A511:A511">INDIRECT(_xlfn.CONCAT("$I", $F511))</f>
        <v/>
      </c>
      <c r="B511" s="21">
        <f t="array" ref="B511:B511">INDIRECT(_xlfn.CONCAT("$J", $F511))</f>
        <v/>
      </c>
      <c r="C511" s="21">
        <f t="array" ref="C511:C511">INDIRECT(_xlfn.CONCAT("$K", $F511))</f>
        <v/>
      </c>
      <c r="D511" s="21" t="n"/>
      <c r="E511" s="21">
        <f t="array" ref="E511:E511">INDIRECT(_xlfn.CONCAT("$L", $F511))</f>
        <v/>
      </c>
      <c r="F511" s="21">
        <f t="array" ref="F511:F511">IF(NOT(OR(ISERROR(INDIRECT(_xlfn.CONCAT("$I", $F510 + 1))), ISBLANK(INDIRECT(_xlfn.CONCAT("$I", $F510 + 1))))), $F510 + 1, IF(NOT(ISBLANK(INDIRECT(_xlfn.CONCAT("$I", $F510 + 2)))), $F510 + 2, ""))</f>
        <v/>
      </c>
    </row>
    <row r="512" ht="81" customHeight="1" s="20">
      <c r="A512" s="21">
        <f t="array" ref="A512:A512">INDIRECT(_xlfn.CONCAT("$I", $F512))</f>
        <v/>
      </c>
      <c r="B512" s="21">
        <f t="array" ref="B512:B512">INDIRECT(_xlfn.CONCAT("$J", $F512))</f>
        <v/>
      </c>
      <c r="C512" s="21">
        <f t="array" ref="C512:C512">INDIRECT(_xlfn.CONCAT("$K", $F512))</f>
        <v/>
      </c>
      <c r="D512" s="21" t="n"/>
      <c r="E512" s="21">
        <f t="array" ref="E512:E512">INDIRECT(_xlfn.CONCAT("$L", $F512))</f>
        <v/>
      </c>
      <c r="F512" s="21">
        <f t="array" ref="F512:F512">IF(NOT(OR(ISERROR(INDIRECT(_xlfn.CONCAT("$I", $F511 + 1))), ISBLANK(INDIRECT(_xlfn.CONCAT("$I", $F511 + 1))))), $F511 + 1, IF(NOT(ISBLANK(INDIRECT(_xlfn.CONCAT("$I", $F511 + 2)))), $F511 + 2, ""))</f>
        <v/>
      </c>
      <c r="I512" s="19" t="inlineStr">
        <is>
          <t>Game Day Promos GDY</t>
        </is>
      </c>
      <c r="J512" s="19" t="n">
        <v>9</v>
      </c>
      <c r="K512" s="19" t="n">
        <v>44659</v>
      </c>
      <c r="L512" s="19" t="inlineStr">
        <is>
          <t>en es fr de it pt ja ko ru 汉语 漢語</t>
        </is>
      </c>
    </row>
    <row r="513" ht="59.25" customHeight="1" s="20">
      <c r="A513" s="21">
        <f t="array" ref="A513:A513">INDIRECT(_xlfn.CONCAT("$I", $F513))</f>
        <v/>
      </c>
      <c r="B513" s="21">
        <f t="array" ref="B513:B513">INDIRECT(_xlfn.CONCAT("$J", $F513))</f>
        <v/>
      </c>
      <c r="C513" s="21">
        <f t="array" ref="C513:C513">INDIRECT(_xlfn.CONCAT("$K", $F513))</f>
        <v/>
      </c>
      <c r="D513" s="21" t="n"/>
      <c r="E513" s="21">
        <f t="array" ref="E513:E513">INDIRECT(_xlfn.CONCAT("$L", $F513))</f>
        <v/>
      </c>
      <c r="F513" s="21">
        <f t="array" ref="F513:F513">IF(NOT(OR(ISERROR(INDIRECT(_xlfn.CONCAT("$I", $F512 + 1))), ISBLANK(INDIRECT(_xlfn.CONCAT("$I", $F512 + 1))))), $F512 + 1, IF(NOT(ISBLANK(INDIRECT(_xlfn.CONCAT("$I", $F512 + 2)))), $F512 + 2, ""))</f>
        <v/>
      </c>
    </row>
    <row r="514" ht="59.25" customHeight="1" s="20">
      <c r="A514" s="21">
        <f t="array" ref="A514:A514">INDIRECT(_xlfn.CONCAT("$I", $F514))</f>
        <v/>
      </c>
      <c r="B514" s="21">
        <f t="array" ref="B514:B514">INDIRECT(_xlfn.CONCAT("$J", $F514))</f>
        <v/>
      </c>
      <c r="C514" s="21">
        <f t="array" ref="C514:C514">INDIRECT(_xlfn.CONCAT("$K", $F514))</f>
        <v/>
      </c>
      <c r="D514" s="21" t="n"/>
      <c r="E514" s="21">
        <f t="array" ref="E514:E514">INDIRECT(_xlfn.CONCAT("$L", $F514))</f>
        <v/>
      </c>
      <c r="F514" s="21">
        <f t="array" ref="F514:F514">IF(NOT(OR(ISERROR(INDIRECT(_xlfn.CONCAT("$I", $F513 + 1))), ISBLANK(INDIRECT(_xlfn.CONCAT("$I", $F513 + 1))))), $F513 + 1, IF(NOT(ISBLANK(INDIRECT(_xlfn.CONCAT("$I", $F513 + 2)))), $F513 + 2, ""))</f>
        <v/>
      </c>
      <c r="I514" s="19" t="inlineStr">
        <is>
          <t>Challenger Decks 2022 Q07</t>
        </is>
      </c>
      <c r="J514" s="19" t="n">
        <v>1</v>
      </c>
      <c r="K514" s="19" t="n">
        <v>44652</v>
      </c>
      <c r="L514" s="19" t="inlineStr">
        <is>
          <t>en es fr de it pt ja ko ru 汉语 漢語</t>
        </is>
      </c>
    </row>
    <row r="515" ht="59.25" customHeight="1" s="20">
      <c r="A515" s="21">
        <f t="array" ref="A515:A515">INDIRECT(_xlfn.CONCAT("$I", $F515))</f>
        <v/>
      </c>
      <c r="B515" s="21">
        <f t="array" ref="B515:B515">INDIRECT(_xlfn.CONCAT("$J", $F515))</f>
        <v/>
      </c>
      <c r="C515" s="21">
        <f t="array" ref="C515:C515">INDIRECT(_xlfn.CONCAT("$K", $F515))</f>
        <v/>
      </c>
      <c r="D515" s="21" t="n"/>
      <c r="E515" s="21">
        <f t="array" ref="E515:E515">INDIRECT(_xlfn.CONCAT("$L", $F515))</f>
        <v/>
      </c>
      <c r="F515" s="21">
        <f t="array" ref="F515:F515">IF(NOT(OR(ISERROR(INDIRECT(_xlfn.CONCAT("$I", $F514 + 1))), ISBLANK(INDIRECT(_xlfn.CONCAT("$I", $F514 + 1))))), $F514 + 1, IF(NOT(ISBLANK(INDIRECT(_xlfn.CONCAT("$I", $F514 + 2)))), $F514 + 2, ""))</f>
        <v/>
      </c>
    </row>
    <row r="516" ht="59.25" customHeight="1" s="20">
      <c r="A516" s="21">
        <f t="array" ref="A516:A516">INDIRECT(_xlfn.CONCAT("$I", $F516))</f>
        <v/>
      </c>
      <c r="B516" s="21">
        <f t="array" ref="B516:B516">INDIRECT(_xlfn.CONCAT("$J", $F516))</f>
        <v/>
      </c>
      <c r="C516" s="21">
        <f t="array" ref="C516:C516">INDIRECT(_xlfn.CONCAT("$K", $F516))</f>
        <v/>
      </c>
      <c r="D516" s="21" t="n"/>
      <c r="E516" s="21">
        <f t="array" ref="E516:E516">INDIRECT(_xlfn.CONCAT("$L", $F516))</f>
        <v/>
      </c>
      <c r="F516" s="21">
        <f t="array" ref="F516:F516">IF(NOT(OR(ISERROR(INDIRECT(_xlfn.CONCAT("$I", $F515 + 1))), ISBLANK(INDIRECT(_xlfn.CONCAT("$I", $F515 + 1))))), $F515 + 1, IF(NOT(ISBLANK(INDIRECT(_xlfn.CONCAT("$I", $F515 + 2)))), $F515 + 2, ""))</f>
        <v/>
      </c>
      <c r="I516" s="19" t="inlineStr">
        <is>
          <t>Wizards Play Network 2022 PW22</t>
        </is>
      </c>
      <c r="J516" s="19" t="n">
        <v>6</v>
      </c>
      <c r="K516" s="19" t="n">
        <v>44625</v>
      </c>
      <c r="L516" s="19" t="inlineStr">
        <is>
          <t>en es fr de it pt ja ko ru 汉语 漢語</t>
        </is>
      </c>
    </row>
    <row r="517" ht="59.25" customHeight="1" s="20">
      <c r="A517" s="21">
        <f t="array" ref="A517:A517">INDIRECT(_xlfn.CONCAT("$I", $F517))</f>
        <v/>
      </c>
      <c r="B517" s="21">
        <f t="array" ref="B517:B517">INDIRECT(_xlfn.CONCAT("$J", $F517))</f>
        <v/>
      </c>
      <c r="C517" s="21">
        <f t="array" ref="C517:C517">INDIRECT(_xlfn.CONCAT("$K", $F517))</f>
        <v/>
      </c>
      <c r="D517" s="21" t="n"/>
      <c r="E517" s="21">
        <f t="array" ref="E517:E517">INDIRECT(_xlfn.CONCAT("$L", $F517))</f>
        <v/>
      </c>
      <c r="F517" s="21">
        <f t="array" ref="F517:F517">IF(NOT(OR(ISERROR(INDIRECT(_xlfn.CONCAT("$I", $F516 + 1))), ISBLANK(INDIRECT(_xlfn.CONCAT("$I", $F516 + 1))))), $F516 + 1, IF(NOT(ISBLANK(INDIRECT(_xlfn.CONCAT("$I", $F516 + 2)))), $F516 + 2, ""))</f>
        <v/>
      </c>
    </row>
    <row r="518" ht="59.25" customHeight="1" s="20">
      <c r="A518" s="21">
        <f t="array" ref="A518:A518">INDIRECT(_xlfn.CONCAT("$I", $F518))</f>
        <v/>
      </c>
      <c r="B518" s="21">
        <f t="array" ref="B518:B518">INDIRECT(_xlfn.CONCAT("$J", $F518))</f>
        <v/>
      </c>
      <c r="C518" s="21">
        <f t="array" ref="C518:C518">INDIRECT(_xlfn.CONCAT("$K", $F518))</f>
        <v/>
      </c>
      <c r="D518" s="21" t="n"/>
      <c r="E518" s="21">
        <f t="array" ref="E518:E518">INDIRECT(_xlfn.CONCAT("$L", $F518))</f>
        <v/>
      </c>
      <c r="F518" s="21">
        <f t="array" ref="F518:F518">IF(NOT(OR(ISERROR(INDIRECT(_xlfn.CONCAT("$I", $F517 + 1))), ISBLANK(INDIRECT(_xlfn.CONCAT("$I", $F517 + 1))))), $F517 + 1, IF(NOT(ISBLANK(INDIRECT(_xlfn.CONCAT("$I", $F517 + 2)))), $F517 + 2, ""))</f>
        <v/>
      </c>
      <c r="I518" s="19" t="inlineStr">
        <is>
          <t>Year of the Tiger 2022 PL22</t>
        </is>
      </c>
      <c r="J518" s="19" t="n">
        <v>5</v>
      </c>
      <c r="K518" s="19" t="n">
        <v>44617</v>
      </c>
      <c r="L518" s="19" t="inlineStr">
        <is>
          <t>en es fr de it pt ja ko ru 汉语 漢語</t>
        </is>
      </c>
    </row>
    <row r="519" ht="59.25" customHeight="1" s="20">
      <c r="A519" s="21">
        <f t="array" ref="A519:A519">INDIRECT(_xlfn.CONCAT("$I", $F519))</f>
        <v/>
      </c>
      <c r="B519" s="21">
        <f t="array" ref="B519:B519">INDIRECT(_xlfn.CONCAT("$J", $F519))</f>
        <v/>
      </c>
      <c r="C519" s="21">
        <f t="array" ref="C519:C519">INDIRECT(_xlfn.CONCAT("$K", $F519))</f>
        <v/>
      </c>
      <c r="D519" s="21" t="n"/>
      <c r="E519" s="21">
        <f t="array" ref="E519:E519">INDIRECT(_xlfn.CONCAT("$L", $F519))</f>
        <v/>
      </c>
      <c r="F519" s="21">
        <f t="array" ref="F519:F519">IF(NOT(OR(ISERROR(INDIRECT(_xlfn.CONCAT("$I", $F518 + 1))), ISBLANK(INDIRECT(_xlfn.CONCAT("$I", $F518 + 1))))), $F518 + 1, IF(NOT(ISBLANK(INDIRECT(_xlfn.CONCAT("$I", $F518 + 2)))), $F518 + 2, ""))</f>
        <v/>
      </c>
    </row>
    <row r="520" ht="59.25" customHeight="1" s="20">
      <c r="A520" s="21">
        <f t="array" ref="A520:A520">INDIRECT(_xlfn.CONCAT("$I", $F520))</f>
        <v/>
      </c>
      <c r="B520" s="21">
        <f t="array" ref="B520:B520">INDIRECT(_xlfn.CONCAT("$J", $F520))</f>
        <v/>
      </c>
      <c r="C520" s="21">
        <f t="array" ref="C520:C520">INDIRECT(_xlfn.CONCAT("$K", $F520))</f>
        <v/>
      </c>
      <c r="D520" s="21" t="n"/>
      <c r="E520" s="21">
        <f t="array" ref="E520:E520">INDIRECT(_xlfn.CONCAT("$L", $F520))</f>
        <v/>
      </c>
      <c r="F520" s="21">
        <f t="array" ref="F520:F520">IF(NOT(OR(ISERROR(INDIRECT(_xlfn.CONCAT("$I", $F519 + 1))), ISBLANK(INDIRECT(_xlfn.CONCAT("$I", $F519 + 1))))), $F519 + 1, IF(NOT(ISBLANK(INDIRECT(_xlfn.CONCAT("$I", $F519 + 2)))), $F519 + 2, ""))</f>
        <v/>
      </c>
      <c r="I520" s="19" t="inlineStr">
        <is>
          <t>Kamigawa: Neon Dynasty NEO</t>
        </is>
      </c>
      <c r="J520" s="19" t="n">
        <v>531</v>
      </c>
      <c r="K520" s="19" t="n">
        <v>44610</v>
      </c>
      <c r="L520" s="19" t="inlineStr">
        <is>
          <t>en es fr de it pt ja ko ru 汉语 漢語</t>
        </is>
      </c>
    </row>
    <row r="521" ht="41.25" customHeight="1" s="20">
      <c r="A521" s="21">
        <f t="array" ref="A521:A521">INDIRECT(_xlfn.CONCAT("$I", $F521))</f>
        <v/>
      </c>
      <c r="B521" s="21">
        <f t="array" ref="B521:B521">INDIRECT(_xlfn.CONCAT("$J", $F521))</f>
        <v/>
      </c>
      <c r="C521" s="21">
        <f t="array" ref="C521:C521">INDIRECT(_xlfn.CONCAT("$K", $F521))</f>
        <v/>
      </c>
      <c r="D521" s="21" t="n"/>
      <c r="E521" s="21">
        <f>INDIRECT(_xlfn.CONCAT("$L", $F521))</f>
        <v/>
      </c>
      <c r="F521" s="21">
        <f t="array" ref="F521:F521">IF(NOT(OR(ISERROR(INDIRECT(_xlfn.CONCAT("$I", $F520 + 1))), ISBLANK(INDIRECT(_xlfn.CONCAT("$I", $F520 + 1))))), $F520 + 1, IF(NOT(ISBLANK(INDIRECT(_xlfn.CONCAT("$I", $F520 + 2)))), $F520 + 2, ""))</f>
        <v/>
      </c>
    </row>
    <row r="522" ht="59.25" customHeight="1" s="20">
      <c r="A522" s="21">
        <f t="array" ref="A522:A522">INDIRECT(_xlfn.CONCAT("$I", $F522))</f>
        <v/>
      </c>
      <c r="B522" s="21">
        <f t="array" ref="B522:B522">INDIRECT(_xlfn.CONCAT("$J", $F522))</f>
        <v/>
      </c>
      <c r="C522" s="21">
        <f t="array" ref="C522:C522">INDIRECT(_xlfn.CONCAT("$K", $F522))</f>
        <v/>
      </c>
      <c r="D522" s="21" t="n"/>
      <c r="E522" s="21">
        <f t="array" ref="E522:E522">INDIRECT(_xlfn.CONCAT("$L", $F522))</f>
        <v/>
      </c>
      <c r="F522" s="21">
        <f t="array" ref="F522:F522">IF(NOT(OR(ISERROR(INDIRECT(_xlfn.CONCAT("$I", $F521 + 1))), ISBLANK(INDIRECT(_xlfn.CONCAT("$I", $F521 + 1))))), $F521 + 1, IF(NOT(ISBLANK(INDIRECT(_xlfn.CONCAT("$I", $F521 + 2)))), $F521 + 2, ""))</f>
        <v/>
      </c>
      <c r="I522" s="19" t="inlineStr">
        <is>
          <t>Kamigawa: Neon Dynasty Promos PNEO</t>
        </is>
      </c>
      <c r="J522" s="19" t="n">
        <v>148</v>
      </c>
      <c r="K522" s="19" t="n">
        <v>44610</v>
      </c>
      <c r="L522" s="19" t="inlineStr">
        <is>
          <t>en es fr de it pt ja ko ru 汉语 漢語</t>
        </is>
      </c>
    </row>
    <row r="523" ht="59.25" customHeight="1" s="20">
      <c r="A523" s="21">
        <f t="array" ref="A523:A523">INDIRECT(_xlfn.CONCAT("$I", $F523))</f>
        <v/>
      </c>
      <c r="B523" s="21">
        <f t="array" ref="B523:B523">INDIRECT(_xlfn.CONCAT("$J", $F523))</f>
        <v/>
      </c>
      <c r="C523" s="21">
        <f t="array" ref="C523:C523">INDIRECT(_xlfn.CONCAT("$K", $F523))</f>
        <v/>
      </c>
      <c r="D523" s="21" t="n"/>
      <c r="E523" s="21">
        <f t="array" ref="E523:E523">INDIRECT(_xlfn.CONCAT("$L", $F523))</f>
        <v/>
      </c>
      <c r="F523" s="21">
        <f t="array" ref="F523:F523">IF(NOT(OR(ISERROR(INDIRECT(_xlfn.CONCAT("$I", $F522 + 1))), ISBLANK(INDIRECT(_xlfn.CONCAT("$I", $F522 + 1))))), $F522 + 1, IF(NOT(ISBLANK(INDIRECT(_xlfn.CONCAT("$I", $F522 + 2)))), $F522 + 2, ""))</f>
        <v/>
      </c>
    </row>
    <row r="524" ht="59.25" customHeight="1" s="20">
      <c r="A524" s="21">
        <f t="array" ref="A524:A524">INDIRECT(_xlfn.CONCAT("$I", $F524))</f>
        <v/>
      </c>
      <c r="B524" s="21">
        <f t="array" ref="B524:B524">INDIRECT(_xlfn.CONCAT("$J", $F524))</f>
        <v/>
      </c>
      <c r="C524" s="21">
        <f t="array" ref="C524:C524">INDIRECT(_xlfn.CONCAT("$K", $F524))</f>
        <v/>
      </c>
      <c r="D524" s="21" t="n"/>
      <c r="E524" s="21">
        <f t="array" ref="E524:E524">INDIRECT(_xlfn.CONCAT("$L", $F524))</f>
        <v/>
      </c>
      <c r="F524" s="21">
        <f t="array" ref="F524:F524">IF(NOT(OR(ISERROR(INDIRECT(_xlfn.CONCAT("$I", $F523 + 1))), ISBLANK(INDIRECT(_xlfn.CONCAT("$I", $F523 + 1))))), $F523 + 1, IF(NOT(ISBLANK(INDIRECT(_xlfn.CONCAT("$I", $F523 + 2)))), $F523 + 2, ""))</f>
        <v/>
      </c>
      <c r="I524" s="19" t="inlineStr">
        <is>
          <t>Kamigawa: Neon Dynasty Tokens TNEO</t>
        </is>
      </c>
      <c r="J524" s="19" t="n">
        <v>19</v>
      </c>
      <c r="K524" s="19" t="n">
        <v>44610</v>
      </c>
      <c r="L524" s="19" t="inlineStr">
        <is>
          <t>en es fr de it pt ja ko ru 汉语 漢語</t>
        </is>
      </c>
    </row>
    <row r="525" ht="59.25" customHeight="1" s="20">
      <c r="A525" s="21">
        <f t="array" ref="A525:A525">INDIRECT(_xlfn.CONCAT("$I", $F525))</f>
        <v/>
      </c>
      <c r="B525" s="21">
        <f t="array" ref="B525:B525">INDIRECT(_xlfn.CONCAT("$J", $F525))</f>
        <v/>
      </c>
      <c r="C525" s="21">
        <f t="array" ref="C525:C525">INDIRECT(_xlfn.CONCAT("$K", $F525))</f>
        <v/>
      </c>
      <c r="D525" s="21" t="n"/>
      <c r="E525" s="21">
        <f t="array" ref="E525:E525">INDIRECT(_xlfn.CONCAT("$L", $F525))</f>
        <v/>
      </c>
      <c r="F525" s="21">
        <f t="array" ref="F525:F525">IF(NOT(OR(ISERROR(INDIRECT(_xlfn.CONCAT("$I", $F524 + 1))), ISBLANK(INDIRECT(_xlfn.CONCAT("$I", $F524 + 1))))), $F524 + 1, IF(NOT(ISBLANK(INDIRECT(_xlfn.CONCAT("$I", $F524 + 2)))), $F524 + 2, ""))</f>
        <v/>
      </c>
    </row>
    <row r="526" ht="59.25" customHeight="1" s="20">
      <c r="A526" s="21">
        <f t="array" ref="A526:A526">INDIRECT(_xlfn.CONCAT("$I", $F526))</f>
        <v/>
      </c>
      <c r="B526" s="21">
        <f t="array" ref="B526:B526">INDIRECT(_xlfn.CONCAT("$J", $F526))</f>
        <v/>
      </c>
      <c r="C526" s="21">
        <f t="array" ref="C526:C526">INDIRECT(_xlfn.CONCAT("$K", $F526))</f>
        <v/>
      </c>
      <c r="D526" s="21" t="n"/>
      <c r="E526" s="21">
        <f t="array" ref="E526:E526">INDIRECT(_xlfn.CONCAT("$L", $F526))</f>
        <v/>
      </c>
      <c r="F526" s="21">
        <f t="array" ref="F526:F526">IF(NOT(OR(ISERROR(INDIRECT(_xlfn.CONCAT("$I", $F525 + 1))), ISBLANK(INDIRECT(_xlfn.CONCAT("$I", $F525 + 1))))), $F525 + 1, IF(NOT(ISBLANK(INDIRECT(_xlfn.CONCAT("$I", $F525 + 2)))), $F525 + 2, ""))</f>
        <v/>
      </c>
      <c r="I526" s="19" t="inlineStr">
        <is>
          <t>Alchemy: Kamigawa YNEO</t>
        </is>
      </c>
      <c r="J526" s="19" t="n">
        <v>30</v>
      </c>
      <c r="K526" s="19" t="n">
        <v>44637</v>
      </c>
      <c r="L526" s="19" t="inlineStr">
        <is>
          <t>en es fr de it pt ja ko ru 汉语 漢語</t>
        </is>
      </c>
    </row>
    <row r="527" ht="59.25" customHeight="1" s="20">
      <c r="A527" s="21">
        <f t="array" ref="A527:A527">INDIRECT(_xlfn.CONCAT("$I", $F527))</f>
        <v/>
      </c>
      <c r="B527" s="21">
        <f t="array" ref="B527:B527">INDIRECT(_xlfn.CONCAT("$J", $F527))</f>
        <v/>
      </c>
      <c r="C527" s="21">
        <f t="array" ref="C527:C527">INDIRECT(_xlfn.CONCAT("$K", $F527))</f>
        <v/>
      </c>
      <c r="D527" s="21" t="n"/>
      <c r="E527" s="21">
        <f t="array" ref="E527:E527">INDIRECT(_xlfn.CONCAT("$L", $F527))</f>
        <v/>
      </c>
      <c r="F527" s="21">
        <f t="array" ref="F527:F527">IF(NOT(OR(ISERROR(INDIRECT(_xlfn.CONCAT("$I", $F526 + 1))), ISBLANK(INDIRECT(_xlfn.CONCAT("$I", $F526 + 1))))), $F526 + 1, IF(NOT(ISBLANK(INDIRECT(_xlfn.CONCAT("$I", $F526 + 2)))), $F526 + 2, ""))</f>
        <v/>
      </c>
    </row>
    <row r="528" ht="59.25" customHeight="1" s="20">
      <c r="A528" s="21">
        <f t="array" ref="A528:A528">INDIRECT(_xlfn.CONCAT("$I", $F528))</f>
        <v/>
      </c>
      <c r="B528" s="21">
        <f t="array" ref="B528:B528">INDIRECT(_xlfn.CONCAT("$J", $F528))</f>
        <v/>
      </c>
      <c r="C528" s="21">
        <f t="array" ref="C528:C528">INDIRECT(_xlfn.CONCAT("$K", $F528))</f>
        <v/>
      </c>
      <c r="D528" s="21" t="n"/>
      <c r="E528" s="21">
        <f t="array" ref="E528:E528">INDIRECT(_xlfn.CONCAT("$L", $F528))</f>
        <v/>
      </c>
      <c r="F528" s="21">
        <f t="array" ref="F528:F528">IF(NOT(OR(ISERROR(INDIRECT(_xlfn.CONCAT("$I", $F527 + 1))), ISBLANK(INDIRECT(_xlfn.CONCAT("$I", $F527 + 1))))), $F527 + 1, IF(NOT(ISBLANK(INDIRECT(_xlfn.CONCAT("$I", $F527 + 2)))), $F527 + 2, ""))</f>
        <v/>
      </c>
      <c r="I528" s="19" t="inlineStr">
        <is>
          <t>Kamigawa: Neon Dynasty Minigames MNEO</t>
        </is>
      </c>
      <c r="J528" s="19" t="n">
        <v>3</v>
      </c>
      <c r="K528" s="19" t="n">
        <v>44610</v>
      </c>
      <c r="L528" s="19" t="inlineStr">
        <is>
          <t>en es fr de it pt ja ko ru 汉语 漢語</t>
        </is>
      </c>
    </row>
    <row r="529" ht="59.25" customHeight="1" s="20">
      <c r="A529" s="21">
        <f t="array" ref="A529:A529">INDIRECT(_xlfn.CONCAT("$I", $F529))</f>
        <v/>
      </c>
      <c r="B529" s="21">
        <f t="array" ref="B529:B529">INDIRECT(_xlfn.CONCAT("$J", $F529))</f>
        <v/>
      </c>
      <c r="C529" s="21">
        <f t="array" ref="C529:C529">INDIRECT(_xlfn.CONCAT("$K", $F529))</f>
        <v/>
      </c>
      <c r="D529" s="21" t="n"/>
      <c r="E529" s="21">
        <f t="array" ref="E529:E529">INDIRECT(_xlfn.CONCAT("$L", $F529))</f>
        <v/>
      </c>
      <c r="F529" s="21">
        <f t="array" ref="F529:F529">IF(NOT(OR(ISERROR(INDIRECT(_xlfn.CONCAT("$I", $F528 + 1))), ISBLANK(INDIRECT(_xlfn.CONCAT("$I", $F528 + 1))))), $F528 + 1, IF(NOT(ISBLANK(INDIRECT(_xlfn.CONCAT("$I", $F528 + 2)))), $F528 + 2, ""))</f>
        <v/>
      </c>
    </row>
    <row r="530" ht="68.25" customHeight="1" s="20">
      <c r="A530" s="21">
        <f t="array" ref="A530:A530">INDIRECT(_xlfn.CONCAT("$I", $F530))</f>
        <v/>
      </c>
      <c r="B530" s="21">
        <f t="array" ref="B530:B530">INDIRECT(_xlfn.CONCAT("$J", $F530))</f>
        <v/>
      </c>
      <c r="C530" s="21">
        <f t="array" ref="C530:C530">INDIRECT(_xlfn.CONCAT("$K", $F530))</f>
        <v/>
      </c>
      <c r="D530" s="21" t="n"/>
      <c r="E530" s="21">
        <f t="array" ref="E530:E530">INDIRECT(_xlfn.CONCAT("$L", $F530))</f>
        <v/>
      </c>
      <c r="F530" s="21">
        <f t="array" ref="F530:F530">IF(NOT(OR(ISERROR(INDIRECT(_xlfn.CONCAT("$I", $F529 + 1))), ISBLANK(INDIRECT(_xlfn.CONCAT("$I", $F529 + 1))))), $F529 + 1, IF(NOT(ISBLANK(INDIRECT(_xlfn.CONCAT("$I", $F529 + 2)))), $F529 + 2, ""))</f>
        <v/>
      </c>
      <c r="I530" s="19" t="inlineStr">
        <is>
          <t>Kamigawa: Neon Dynasty Substitute Cards SNEO</t>
        </is>
      </c>
      <c r="J530" s="19" t="n">
        <v>9</v>
      </c>
      <c r="K530" s="19" t="n">
        <v>44610</v>
      </c>
      <c r="L530" s="19" t="inlineStr">
        <is>
          <t>en es fr de it pt ja ko ru 汉语 漢語</t>
        </is>
      </c>
    </row>
    <row r="531" ht="68.25" customHeight="1" s="20">
      <c r="A531" s="21">
        <f t="array" ref="A531:A531">INDIRECT(_xlfn.CONCAT("$I", $F531))</f>
        <v/>
      </c>
      <c r="B531" s="21">
        <f t="array" ref="B531:B531">INDIRECT(_xlfn.CONCAT("$J", $F531))</f>
        <v/>
      </c>
      <c r="C531" s="21">
        <f t="array" ref="C531:C531">INDIRECT(_xlfn.CONCAT("$K", $F531))</f>
        <v/>
      </c>
      <c r="D531" s="21" t="n"/>
      <c r="E531" s="21">
        <f t="array" ref="E531:E531">INDIRECT(_xlfn.CONCAT("$L", $F531))</f>
        <v/>
      </c>
      <c r="F531" s="21">
        <f t="array" ref="F531:F531">IF(NOT(OR(ISERROR(INDIRECT(_xlfn.CONCAT("$I", $F530 + 1))), ISBLANK(INDIRECT(_xlfn.CONCAT("$I", $F530 + 1))))), $F530 + 1, IF(NOT(ISBLANK(INDIRECT(_xlfn.CONCAT("$I", $F530 + 2)))), $F530 + 2, ""))</f>
        <v/>
      </c>
    </row>
    <row r="532" ht="59.25" customHeight="1" s="20">
      <c r="A532" s="21">
        <f t="array" ref="A532:A532">INDIRECT(_xlfn.CONCAT("$I", $F532))</f>
        <v/>
      </c>
      <c r="B532" s="21">
        <f t="array" ref="B532:B532">INDIRECT(_xlfn.CONCAT("$J", $F532))</f>
        <v/>
      </c>
      <c r="C532" s="21">
        <f t="array" ref="C532:C532">INDIRECT(_xlfn.CONCAT("$K", $F532))</f>
        <v/>
      </c>
      <c r="D532" s="21" t="n"/>
      <c r="E532" s="21">
        <f t="array" ref="E532:E532">INDIRECT(_xlfn.CONCAT("$L", $F532))</f>
        <v/>
      </c>
      <c r="F532" s="21">
        <f t="array" ref="F532:F532">IF(NOT(OR(ISERROR(INDIRECT(_xlfn.CONCAT("$I", $F531 + 1))), ISBLANK(INDIRECT(_xlfn.CONCAT("$I", $F531 + 1))))), $F531 + 1, IF(NOT(ISBLANK(INDIRECT(_xlfn.CONCAT("$I", $F531 + 2)))), $F531 + 2, ""))</f>
        <v/>
      </c>
      <c r="I532" s="19" t="inlineStr">
        <is>
          <t>Neon Dynasty Commander NEC</t>
        </is>
      </c>
      <c r="J532" s="19" t="n">
        <v>179</v>
      </c>
      <c r="K532" s="19" t="n">
        <v>44610</v>
      </c>
      <c r="L532" s="19" t="inlineStr">
        <is>
          <t>en es fr de it pt ja ko ru 汉语 漢語</t>
        </is>
      </c>
    </row>
    <row r="533" ht="68.25" customHeight="1" s="20">
      <c r="A533" s="21">
        <f t="array" ref="A533:A533">INDIRECT(_xlfn.CONCAT("$I", $F533))</f>
        <v/>
      </c>
      <c r="B533" s="21">
        <f t="array" ref="B533:B533">INDIRECT(_xlfn.CONCAT("$J", $F533))</f>
        <v/>
      </c>
      <c r="C533" s="21">
        <f t="array" ref="C533:C533">INDIRECT(_xlfn.CONCAT("$K", $F533))</f>
        <v/>
      </c>
      <c r="D533" s="21" t="n"/>
      <c r="E533" s="21">
        <f t="array" ref="E533:E533">INDIRECT(_xlfn.CONCAT("$L", $F533))</f>
        <v/>
      </c>
      <c r="F533" s="21">
        <f t="array" ref="F533:F533">IF(NOT(OR(ISERROR(INDIRECT(_xlfn.CONCAT("$I", $F532 + 1))), ISBLANK(INDIRECT(_xlfn.CONCAT("$I", $F532 + 1))))), $F532 + 1, IF(NOT(ISBLANK(INDIRECT(_xlfn.CONCAT("$I", $F532 + 2)))), $F532 + 2, ""))</f>
        <v/>
      </c>
    </row>
    <row r="534" ht="59.25" customHeight="1" s="20">
      <c r="A534" s="21">
        <f t="array" ref="A534:A534">INDIRECT(_xlfn.CONCAT("$I", $F534))</f>
        <v/>
      </c>
      <c r="B534" s="21">
        <f t="array" ref="B534:B534">INDIRECT(_xlfn.CONCAT("$J", $F534))</f>
        <v/>
      </c>
      <c r="C534" s="21">
        <f t="array" ref="C534:C534">INDIRECT(_xlfn.CONCAT("$K", $F534))</f>
        <v/>
      </c>
      <c r="D534" s="21" t="n"/>
      <c r="E534" s="21">
        <f t="array" ref="E534:E534">INDIRECT(_xlfn.CONCAT("$L", $F534))</f>
        <v/>
      </c>
      <c r="F534" s="21">
        <f t="array" ref="F534:F534">IF(NOT(OR(ISERROR(INDIRECT(_xlfn.CONCAT("$I", $F533 + 1))), ISBLANK(INDIRECT(_xlfn.CONCAT("$I", $F533 + 1))))), $F533 + 1, IF(NOT(ISBLANK(INDIRECT(_xlfn.CONCAT("$I", $F533 + 2)))), $F533 + 2, ""))</f>
        <v/>
      </c>
      <c r="I534" s="19" t="inlineStr">
        <is>
          <t>Neon Dynasty Commander Tokens TNEC</t>
        </is>
      </c>
      <c r="J534" s="19" t="n">
        <v>12</v>
      </c>
      <c r="K534" s="19" t="n">
        <v>44610</v>
      </c>
      <c r="L534" s="19" t="inlineStr">
        <is>
          <t>en es fr de it pt ja ko ru 汉语 漢語</t>
        </is>
      </c>
    </row>
    <row r="535" ht="59.25" customHeight="1" s="20">
      <c r="A535" s="21">
        <f t="array" ref="A535:A535">INDIRECT(_xlfn.CONCAT("$I", $F535))</f>
        <v/>
      </c>
      <c r="B535" s="21">
        <f t="array" ref="B535:B535">INDIRECT(_xlfn.CONCAT("$J", $F535))</f>
        <v/>
      </c>
      <c r="C535" s="21">
        <f t="array" ref="C535:C535">INDIRECT(_xlfn.CONCAT("$K", $F535))</f>
        <v/>
      </c>
      <c r="D535" s="21" t="n"/>
      <c r="E535" s="21">
        <f t="array" ref="E535:E535">INDIRECT(_xlfn.CONCAT("$L", $F535))</f>
        <v/>
      </c>
      <c r="F535" s="21">
        <f t="array" ref="F535:F535">IF(NOT(OR(ISERROR(INDIRECT(_xlfn.CONCAT("$I", $F534 + 1))), ISBLANK(INDIRECT(_xlfn.CONCAT("$I", $F534 + 1))))), $F534 + 1, IF(NOT(ISBLANK(INDIRECT(_xlfn.CONCAT("$I", $F534 + 2)))), $F534 + 2, ""))</f>
        <v/>
      </c>
    </row>
    <row r="536" ht="59.25" customHeight="1" s="20">
      <c r="A536" s="21">
        <f t="array" ref="A536:A536">INDIRECT(_xlfn.CONCAT("$I", $F536))</f>
        <v/>
      </c>
      <c r="B536" s="21">
        <f t="array" ref="B536:B536">INDIRECT(_xlfn.CONCAT("$J", $F536))</f>
        <v/>
      </c>
      <c r="C536" s="21">
        <f t="array" ref="C536:C536">INDIRECT(_xlfn.CONCAT("$K", $F536))</f>
        <v/>
      </c>
      <c r="D536" s="21" t="n"/>
      <c r="E536" s="21">
        <f t="array" ref="E536:E536">INDIRECT(_xlfn.CONCAT("$L", $F536))</f>
        <v/>
      </c>
      <c r="F536" s="21">
        <f t="array" ref="F536:F536">IF(NOT(OR(ISERROR(INDIRECT(_xlfn.CONCAT("$I", $F535 + 1))), ISBLANK(INDIRECT(_xlfn.CONCAT("$I", $F535 + 1))))), $F535 + 1, IF(NOT(ISBLANK(INDIRECT(_xlfn.CONCAT("$I", $F535 + 2)))), $F535 + 2, ""))</f>
        <v/>
      </c>
      <c r="I536" s="19" t="inlineStr">
        <is>
          <t>Neon Dynasty Art Series ANEO</t>
        </is>
      </c>
      <c r="J536" s="19" t="n">
        <v>81</v>
      </c>
      <c r="K536" s="19" t="n">
        <v>44610</v>
      </c>
      <c r="L536" s="19" t="inlineStr">
        <is>
          <t>en es fr de it pt ja ko ru 汉语 漢語</t>
        </is>
      </c>
    </row>
    <row r="537" ht="59.25" customHeight="1" s="20">
      <c r="A537" s="21">
        <f t="array" ref="A537:A537">INDIRECT(_xlfn.CONCAT("$I", $F537))</f>
        <v/>
      </c>
      <c r="B537" s="21">
        <f t="array" ref="B537:B537">INDIRECT(_xlfn.CONCAT("$J", $F537))</f>
        <v/>
      </c>
      <c r="C537" s="21">
        <f t="array" ref="C537:C537">INDIRECT(_xlfn.CONCAT("$K", $F537))</f>
        <v/>
      </c>
      <c r="D537" s="21" t="n"/>
      <c r="E537" s="21">
        <f t="array" ref="E537:E537">INDIRECT(_xlfn.CONCAT("$L", $F537))</f>
        <v/>
      </c>
      <c r="F537" s="21">
        <f t="array" ref="F537:F537">IF(NOT(OR(ISERROR(INDIRECT(_xlfn.CONCAT("$I", $F536 + 1))), ISBLANK(INDIRECT(_xlfn.CONCAT("$I", $F536 + 1))))), $F536 + 1, IF(NOT(ISBLANK(INDIRECT(_xlfn.CONCAT("$I", $F536 + 2)))), $F536 + 2, ""))</f>
        <v/>
      </c>
    </row>
    <row r="538" ht="59.25" customHeight="1" s="20">
      <c r="A538" s="21">
        <f t="array" ref="A538:A538">INDIRECT(_xlfn.CONCAT("$I", $F538))</f>
        <v/>
      </c>
      <c r="B538" s="21">
        <f t="array" ref="B538:B538">INDIRECT(_xlfn.CONCAT("$J", $F538))</f>
        <v/>
      </c>
      <c r="C538" s="21">
        <f t="array" ref="C538:C538">INDIRECT(_xlfn.CONCAT("$K", $F538))</f>
        <v/>
      </c>
      <c r="D538" s="21" t="n"/>
      <c r="E538" s="21">
        <f t="array" ref="E538:E538">INDIRECT(_xlfn.CONCAT("$L", $F538))</f>
        <v/>
      </c>
      <c r="F538" s="21">
        <f t="array" ref="F538:F538">IF(NOT(OR(ISERROR(INDIRECT(_xlfn.CONCAT("$I", $F537 + 1))), ISBLANK(INDIRECT(_xlfn.CONCAT("$I", $F537 + 1))))), $F537 + 1, IF(NOT(ISBLANK(INDIRECT(_xlfn.CONCAT("$I", $F537 + 2)))), $F537 + 2, ""))</f>
        <v/>
      </c>
      <c r="I538" s="19" t="inlineStr">
        <is>
          <t>Commander Collection: Black CC2</t>
        </is>
      </c>
      <c r="J538" s="19" t="n">
        <v>9</v>
      </c>
      <c r="K538" s="19" t="n">
        <v>44589</v>
      </c>
      <c r="L538" s="19" t="inlineStr">
        <is>
          <t>en es fr de it pt ja ko ru 汉语 漢語</t>
        </is>
      </c>
    </row>
    <row r="539" ht="41.25" customHeight="1" s="20">
      <c r="A539" s="21">
        <f t="array" ref="A539:A539">INDIRECT(_xlfn.CONCAT("$I", $F539))</f>
        <v/>
      </c>
      <c r="B539" s="21">
        <f t="array" ref="B539:B539">INDIRECT(_xlfn.CONCAT("$J", $F539))</f>
        <v/>
      </c>
      <c r="C539" s="21">
        <f t="array" ref="C539:C539">INDIRECT(_xlfn.CONCAT("$K", $F539))</f>
        <v/>
      </c>
      <c r="D539" s="21" t="n"/>
      <c r="E539" s="21">
        <f>INDIRECT(_xlfn.CONCAT("$L", $F539))</f>
        <v/>
      </c>
      <c r="F539" s="21">
        <f t="array" ref="F539:F539">IF(NOT(OR(ISERROR(INDIRECT(_xlfn.CONCAT("$I", $F538 + 1))), ISBLANK(INDIRECT(_xlfn.CONCAT("$I", $F538 + 1))))), $F538 + 1, IF(NOT(ISBLANK(INDIRECT(_xlfn.CONCAT("$I", $F538 + 2)))), $F538 + 2, ""))</f>
        <v/>
      </c>
    </row>
    <row r="540" ht="59.25" customHeight="1" s="20">
      <c r="A540" s="21">
        <f t="array" ref="A540:A540">INDIRECT(_xlfn.CONCAT("$I", $F540))</f>
        <v/>
      </c>
      <c r="B540" s="21">
        <f t="array" ref="B540:B540">INDIRECT(_xlfn.CONCAT("$J", $F540))</f>
        <v/>
      </c>
      <c r="C540" s="21">
        <f t="array" ref="C540:C540">INDIRECT(_xlfn.CONCAT("$K", $F540))</f>
        <v/>
      </c>
      <c r="D540" s="21" t="n"/>
      <c r="E540" s="21">
        <f t="array" ref="E540:E540">INDIRECT(_xlfn.CONCAT("$L", $F540))</f>
        <v/>
      </c>
      <c r="F540" s="21">
        <f t="array" ref="F540:F540">IF(NOT(OR(ISERROR(INDIRECT(_xlfn.CONCAT("$I", $F539 + 1))), ISBLANK(INDIRECT(_xlfn.CONCAT("$I", $F539 + 1))))), $F539 + 1, IF(NOT(ISBLANK(INDIRECT(_xlfn.CONCAT("$I", $F539 + 2)))), $F539 + 2, ""))</f>
        <v/>
      </c>
      <c r="I540" s="19" t="inlineStr">
        <is>
          <t>Innistrad: Double Feature DBL</t>
        </is>
      </c>
      <c r="J540" s="19" t="n">
        <v>535</v>
      </c>
      <c r="K540" s="19" t="n">
        <v>44589</v>
      </c>
      <c r="L540" s="19" t="inlineStr">
        <is>
          <t>en es fr de it pt ja ko ru 汉语 漢語</t>
        </is>
      </c>
    </row>
    <row r="541" ht="81" customHeight="1" s="20">
      <c r="A541" s="21">
        <f t="array" ref="A541:A541">INDIRECT(_xlfn.CONCAT("$I", $F541))</f>
        <v/>
      </c>
      <c r="B541" s="21">
        <f t="array" ref="B541:B541">INDIRECT(_xlfn.CONCAT("$J", $F541))</f>
        <v/>
      </c>
      <c r="C541" s="21">
        <f t="array" ref="C541:C541">INDIRECT(_xlfn.CONCAT("$K", $F541))</f>
        <v/>
      </c>
      <c r="D541" s="21" t="n"/>
      <c r="E541" s="21">
        <f t="array" ref="E541:E541">INDIRECT(_xlfn.CONCAT("$L", $F541))</f>
        <v/>
      </c>
      <c r="F541" s="21">
        <f t="array" ref="F541:F541">IF(NOT(OR(ISERROR(INDIRECT(_xlfn.CONCAT("$I", $F540 + 1))), ISBLANK(INDIRECT(_xlfn.CONCAT("$I", $F540 + 1))))), $F540 + 1, IF(NOT(ISBLANK(INDIRECT(_xlfn.CONCAT("$I", $F540 + 2)))), $F540 + 2, ""))</f>
        <v/>
      </c>
    </row>
    <row r="542" ht="59.25" customHeight="1" s="20">
      <c r="A542" s="21">
        <f t="array" ref="A542:A542">INDIRECT(_xlfn.CONCAT("$I", $F542))</f>
        <v/>
      </c>
      <c r="B542" s="21">
        <f t="array" ref="B542:B542">INDIRECT(_xlfn.CONCAT("$J", $F542))</f>
        <v/>
      </c>
      <c r="C542" s="21">
        <f t="array" ref="C542:C542">INDIRECT(_xlfn.CONCAT("$K", $F542))</f>
        <v/>
      </c>
      <c r="D542" s="21" t="n"/>
      <c r="E542" s="21">
        <f t="array" ref="E542:E542">INDIRECT(_xlfn.CONCAT("$L", $F542))</f>
        <v/>
      </c>
      <c r="F542" s="21">
        <f t="array" ref="F542:F542">IF(NOT(OR(ISERROR(INDIRECT(_xlfn.CONCAT("$I", $F541 + 1))), ISBLANK(INDIRECT(_xlfn.CONCAT("$I", $F541 + 1))))), $F541 + 1, IF(NOT(ISBLANK(INDIRECT(_xlfn.CONCAT("$I", $F541 + 2)))), $F541 + 2, ""))</f>
        <v/>
      </c>
      <c r="I542" s="19" t="inlineStr">
        <is>
          <t>Judge Gift Cards 2022 P22</t>
        </is>
      </c>
      <c r="J542" s="19" t="n">
        <v>10</v>
      </c>
      <c r="K542" s="19" t="n">
        <v>44562</v>
      </c>
      <c r="L542" s="19" t="inlineStr">
        <is>
          <t>en es fr de it pt ja ko ru 汉语 漢語</t>
        </is>
      </c>
    </row>
    <row r="543" ht="68.25" customHeight="1" s="20">
      <c r="A543" s="21">
        <f t="array" ref="A543:A543">INDIRECT(_xlfn.CONCAT("$I", $F543))</f>
        <v/>
      </c>
      <c r="B543" s="21">
        <f t="array" ref="B543:B543">INDIRECT(_xlfn.CONCAT("$J", $F543))</f>
        <v/>
      </c>
      <c r="C543" s="21">
        <f t="array" ref="C543:C543">INDIRECT(_xlfn.CONCAT("$K", $F543))</f>
        <v/>
      </c>
      <c r="D543" s="21" t="n"/>
      <c r="E543" s="21">
        <f t="array" ref="E543:E543">INDIRECT(_xlfn.CONCAT("$L", $F543))</f>
        <v/>
      </c>
      <c r="F543" s="21">
        <f t="array" ref="F543:F543">IF(NOT(OR(ISERROR(INDIRECT(_xlfn.CONCAT("$I", $F542 + 1))), ISBLANK(INDIRECT(_xlfn.CONCAT("$I", $F542 + 1))))), $F542 + 1, IF(NOT(ISBLANK(INDIRECT(_xlfn.CONCAT("$I", $F542 + 2)))), $F542 + 2, ""))</f>
        <v/>
      </c>
    </row>
    <row r="544" ht="59.25" customHeight="1" s="20">
      <c r="A544" s="21">
        <f t="array" ref="A544:A544">INDIRECT(_xlfn.CONCAT("$I", $F544))</f>
        <v/>
      </c>
      <c r="B544" s="21">
        <f t="array" ref="B544:B544">INDIRECT(_xlfn.CONCAT("$J", $F544))</f>
        <v/>
      </c>
      <c r="C544" s="21">
        <f t="array" ref="C544:C544">INDIRECT(_xlfn.CONCAT("$K", $F544))</f>
        <v/>
      </c>
      <c r="D544" s="21" t="n"/>
      <c r="E544" s="21">
        <f t="array" ref="E544:E544">INDIRECT(_xlfn.CONCAT("$L", $F544))</f>
        <v/>
      </c>
      <c r="F544" s="21">
        <f t="array" ref="F544:F544">IF(NOT(OR(ISERROR(INDIRECT(_xlfn.CONCAT("$I", $F543 + 1))), ISBLANK(INDIRECT(_xlfn.CONCAT("$I", $F543 + 1))))), $F543 + 1, IF(NOT(ISBLANK(INDIRECT(_xlfn.CONCAT("$I", $F543 + 2)))), $F543 + 2, ""))</f>
        <v/>
      </c>
      <c r="I544" s="19" t="inlineStr">
        <is>
          <t>Alchemy: Innistrad YMID</t>
        </is>
      </c>
      <c r="J544" s="19" t="n">
        <v>63</v>
      </c>
      <c r="K544" s="19" t="n">
        <v>44539</v>
      </c>
      <c r="L544" s="19" t="inlineStr">
        <is>
          <t>en es fr de it pt ja ko ru 汉语 漢語</t>
        </is>
      </c>
    </row>
    <row r="545" ht="59.25" customHeight="1" s="20">
      <c r="A545" s="21">
        <f t="array" ref="A545:A545">INDIRECT(_xlfn.CONCAT("$I", $F545))</f>
        <v/>
      </c>
      <c r="B545" s="21">
        <f t="array" ref="B545:B545">INDIRECT(_xlfn.CONCAT("$J", $F545))</f>
        <v/>
      </c>
      <c r="C545" s="21">
        <f t="array" ref="C545:C545">INDIRECT(_xlfn.CONCAT("$K", $F545))</f>
        <v/>
      </c>
      <c r="D545" s="21" t="n"/>
      <c r="E545" s="21">
        <f t="array" ref="E545:E545">INDIRECT(_xlfn.CONCAT("$L", $F545))</f>
        <v/>
      </c>
      <c r="F545" s="21">
        <f t="array" ref="F545:F545">IF(NOT(OR(ISERROR(INDIRECT(_xlfn.CONCAT("$I", $F544 + 1))), ISBLANK(INDIRECT(_xlfn.CONCAT("$I", $F544 + 1))))), $F544 + 1, IF(NOT(ISBLANK(INDIRECT(_xlfn.CONCAT("$I", $F544 + 2)))), $F544 + 2, ""))</f>
        <v/>
      </c>
    </row>
    <row r="546" ht="59.25" customHeight="1" s="20">
      <c r="A546" s="21">
        <f t="array" ref="A546:A546">INDIRECT(_xlfn.CONCAT("$I", $F546))</f>
        <v/>
      </c>
      <c r="B546" s="21">
        <f t="array" ref="B546:B546">INDIRECT(_xlfn.CONCAT("$J", $F546))</f>
        <v/>
      </c>
      <c r="C546" s="21">
        <f t="array" ref="C546:C546">INDIRECT(_xlfn.CONCAT("$K", $F546))</f>
        <v/>
      </c>
      <c r="D546" s="21" t="n"/>
      <c r="E546" s="21">
        <f t="array" ref="E546:E546">INDIRECT(_xlfn.CONCAT("$L", $F546))</f>
        <v/>
      </c>
      <c r="F546" s="21">
        <f t="array" ref="F546:F546">IF(NOT(OR(ISERROR(INDIRECT(_xlfn.CONCAT("$I", $F545 + 1))), ISBLANK(INDIRECT(_xlfn.CONCAT("$I", $F545 + 1))))), $F545 + 1, IF(NOT(ISBLANK(INDIRECT(_xlfn.CONCAT("$I", $F545 + 2)))), $F545 + 2, ""))</f>
        <v/>
      </c>
      <c r="I546" s="19" t="inlineStr">
        <is>
          <t>Innistrad: Crimson Vow VOW</t>
        </is>
      </c>
      <c r="J546" s="19" t="n">
        <v>423</v>
      </c>
      <c r="K546" s="19" t="n">
        <v>44519</v>
      </c>
      <c r="L546" s="19" t="inlineStr">
        <is>
          <t>en es fr de it pt ja ko ru 汉语 漢語</t>
        </is>
      </c>
    </row>
    <row r="547" ht="59.25" customHeight="1" s="20">
      <c r="A547" s="21">
        <f t="array" ref="A547:A547">INDIRECT(_xlfn.CONCAT("$I", $F547))</f>
        <v/>
      </c>
      <c r="B547" s="21">
        <f t="array" ref="B547:B547">INDIRECT(_xlfn.CONCAT("$J", $F547))</f>
        <v/>
      </c>
      <c r="C547" s="21">
        <f t="array" ref="C547:C547">INDIRECT(_xlfn.CONCAT("$K", $F547))</f>
        <v/>
      </c>
      <c r="D547" s="21" t="n"/>
      <c r="E547" s="21">
        <f t="array" ref="E547:E547">INDIRECT(_xlfn.CONCAT("$L", $F547))</f>
        <v/>
      </c>
      <c r="F547" s="21">
        <f t="array" ref="F547:F547">IF(NOT(OR(ISERROR(INDIRECT(_xlfn.CONCAT("$I", $F546 + 1))), ISBLANK(INDIRECT(_xlfn.CONCAT("$I", $F546 + 1))))), $F546 + 1, IF(NOT(ISBLANK(INDIRECT(_xlfn.CONCAT("$I", $F546 + 2)))), $F546 + 2, ""))</f>
        <v/>
      </c>
    </row>
    <row r="548" ht="59.25" customHeight="1" s="20">
      <c r="A548" s="21">
        <f t="array" ref="A548:A548">INDIRECT(_xlfn.CONCAT("$I", $F548))</f>
        <v/>
      </c>
      <c r="B548" s="21">
        <f t="array" ref="B548:B548">INDIRECT(_xlfn.CONCAT("$J", $F548))</f>
        <v/>
      </c>
      <c r="C548" s="21">
        <f t="array" ref="C548:C548">INDIRECT(_xlfn.CONCAT("$K", $F548))</f>
        <v/>
      </c>
      <c r="D548" s="21" t="n"/>
      <c r="E548" s="21">
        <f t="array" ref="E548:E548">INDIRECT(_xlfn.CONCAT("$L", $F548))</f>
        <v/>
      </c>
      <c r="F548" s="21">
        <f t="array" ref="F548:F548">IF(NOT(OR(ISERROR(INDIRECT(_xlfn.CONCAT("$I", $F547 + 1))), ISBLANK(INDIRECT(_xlfn.CONCAT("$I", $F547 + 1))))), $F547 + 1, IF(NOT(ISBLANK(INDIRECT(_xlfn.CONCAT("$I", $F547 + 2)))), $F547 + 2, ""))</f>
        <v/>
      </c>
      <c r="I548" s="19" t="inlineStr">
        <is>
          <t>Innistrad: Crimson Vow Promos PVOW</t>
        </is>
      </c>
      <c r="J548" s="19" t="n">
        <v>121</v>
      </c>
      <c r="K548" s="19" t="n">
        <v>44519</v>
      </c>
      <c r="L548" s="19" t="inlineStr">
        <is>
          <t>en es fr de it pt ja ko ru 汉语 漢語</t>
        </is>
      </c>
    </row>
    <row r="549" ht="59.25" customHeight="1" s="20">
      <c r="A549" s="21">
        <f t="array" ref="A549:A549">INDIRECT(_xlfn.CONCAT("$I", $F549))</f>
        <v/>
      </c>
      <c r="B549" s="21">
        <f t="array" ref="B549:B549">INDIRECT(_xlfn.CONCAT("$J", $F549))</f>
        <v/>
      </c>
      <c r="C549" s="21">
        <f t="array" ref="C549:C549">INDIRECT(_xlfn.CONCAT("$K", $F549))</f>
        <v/>
      </c>
      <c r="D549" s="21" t="n"/>
      <c r="E549" s="21">
        <f t="array" ref="E549:E549">INDIRECT(_xlfn.CONCAT("$L", $F549))</f>
        <v/>
      </c>
      <c r="F549" s="21">
        <f t="array" ref="F549:F549">IF(NOT(OR(ISERROR(INDIRECT(_xlfn.CONCAT("$I", $F548 + 1))), ISBLANK(INDIRECT(_xlfn.CONCAT("$I", $F548 + 1))))), $F548 + 1, IF(NOT(ISBLANK(INDIRECT(_xlfn.CONCAT("$I", $F548 + 2)))), $F548 + 2, ""))</f>
        <v/>
      </c>
    </row>
    <row r="550" ht="59.25" customHeight="1" s="20">
      <c r="A550" s="21">
        <f t="array" ref="A550:A550">INDIRECT(_xlfn.CONCAT("$I", $F550))</f>
        <v/>
      </c>
      <c r="B550" s="21">
        <f t="array" ref="B550:B550">INDIRECT(_xlfn.CONCAT("$J", $F550))</f>
        <v/>
      </c>
      <c r="C550" s="21">
        <f t="array" ref="C550:C550">INDIRECT(_xlfn.CONCAT("$K", $F550))</f>
        <v/>
      </c>
      <c r="D550" s="21" t="n"/>
      <c r="E550" s="21">
        <f t="array" ref="E550:E550">INDIRECT(_xlfn.CONCAT("$L", $F550))</f>
        <v/>
      </c>
      <c r="F550" s="21">
        <f t="array" ref="F550:F550">IF(NOT(OR(ISERROR(INDIRECT(_xlfn.CONCAT("$I", $F549 + 1))), ISBLANK(INDIRECT(_xlfn.CONCAT("$I", $F549 + 1))))), $F549 + 1, IF(NOT(ISBLANK(INDIRECT(_xlfn.CONCAT("$I", $F549 + 2)))), $F549 + 2, ""))</f>
        <v/>
      </c>
      <c r="I550" s="19" t="inlineStr">
        <is>
          <t>Innistrad: Crimson Vow Tokens TVOW</t>
        </is>
      </c>
      <c r="J550" s="19" t="n">
        <v>21</v>
      </c>
      <c r="K550" s="19" t="n">
        <v>44519</v>
      </c>
      <c r="L550" s="19" t="inlineStr">
        <is>
          <t>en es fr de it pt ja ko ru 汉语 漢語</t>
        </is>
      </c>
    </row>
    <row r="551" ht="59.25" customHeight="1" s="20">
      <c r="A551" s="21">
        <f t="array" ref="A551:A551">INDIRECT(_xlfn.CONCAT("$I", $F551))</f>
        <v/>
      </c>
      <c r="B551" s="21">
        <f t="array" ref="B551:B551">INDIRECT(_xlfn.CONCAT("$J", $F551))</f>
        <v/>
      </c>
      <c r="C551" s="21">
        <f t="array" ref="C551:C551">INDIRECT(_xlfn.CONCAT("$K", $F551))</f>
        <v/>
      </c>
      <c r="D551" s="21" t="n"/>
      <c r="E551" s="21">
        <f t="array" ref="E551:E551">INDIRECT(_xlfn.CONCAT("$L", $F551))</f>
        <v/>
      </c>
      <c r="F551" s="21">
        <f t="array" ref="F551:F551">IF(NOT(OR(ISERROR(INDIRECT(_xlfn.CONCAT("$I", $F550 + 1))), ISBLANK(INDIRECT(_xlfn.CONCAT("$I", $F550 + 1))))), $F550 + 1, IF(NOT(ISBLANK(INDIRECT(_xlfn.CONCAT("$I", $F550 + 2)))), $F550 + 2, ""))</f>
        <v/>
      </c>
    </row>
    <row r="552" ht="59.25" customHeight="1" s="20">
      <c r="A552" s="21">
        <f t="array" ref="A552:A552">INDIRECT(_xlfn.CONCAT("$I", $F552))</f>
        <v/>
      </c>
      <c r="B552" s="21">
        <f t="array" ref="B552:B552">INDIRECT(_xlfn.CONCAT("$J", $F552))</f>
        <v/>
      </c>
      <c r="C552" s="21">
        <f t="array" ref="C552:C552">INDIRECT(_xlfn.CONCAT("$K", $F552))</f>
        <v/>
      </c>
      <c r="D552" s="21" t="n"/>
      <c r="E552" s="21">
        <f t="array" ref="E552:E552">INDIRECT(_xlfn.CONCAT("$L", $F552))</f>
        <v/>
      </c>
      <c r="F552" s="21">
        <f t="array" ref="F552:F552">IF(NOT(OR(ISERROR(INDIRECT(_xlfn.CONCAT("$I", $F551 + 1))), ISBLANK(INDIRECT(_xlfn.CONCAT("$I", $F551 + 1))))), $F551 + 1, IF(NOT(ISBLANK(INDIRECT(_xlfn.CONCAT("$I", $F551 + 2)))), $F551 + 2, ""))</f>
        <v/>
      </c>
      <c r="I552" s="19" t="inlineStr">
        <is>
          <t>Innistrad: Crimson Vow Minigames MVOW</t>
        </is>
      </c>
      <c r="J552" s="19" t="n">
        <v>3</v>
      </c>
      <c r="K552" s="19" t="n">
        <v>44519</v>
      </c>
      <c r="L552" s="19" t="inlineStr">
        <is>
          <t>en es fr de it pt ja ko ru 汉语 漢語</t>
        </is>
      </c>
    </row>
    <row r="553" ht="59.25" customHeight="1" s="20">
      <c r="A553" s="21">
        <f t="array" ref="A553:A553">INDIRECT(_xlfn.CONCAT("$I", $F553))</f>
        <v/>
      </c>
      <c r="B553" s="21">
        <f t="array" ref="B553:B553">INDIRECT(_xlfn.CONCAT("$J", $F553))</f>
        <v/>
      </c>
      <c r="C553" s="21">
        <f t="array" ref="C553:C553">INDIRECT(_xlfn.CONCAT("$K", $F553))</f>
        <v/>
      </c>
      <c r="D553" s="21" t="n"/>
      <c r="E553" s="21">
        <f t="array" ref="E553:E553">INDIRECT(_xlfn.CONCAT("$L", $F553))</f>
        <v/>
      </c>
      <c r="F553" s="21">
        <f t="array" ref="F553:F553">IF(NOT(OR(ISERROR(INDIRECT(_xlfn.CONCAT("$I", $F552 + 1))), ISBLANK(INDIRECT(_xlfn.CONCAT("$I", $F552 + 1))))), $F552 + 1, IF(NOT(ISBLANK(INDIRECT(_xlfn.CONCAT("$I", $F552 + 2)))), $F552 + 2, ""))</f>
        <v/>
      </c>
    </row>
    <row r="554" ht="41.25" customHeight="1" s="20">
      <c r="A554" s="21">
        <f t="array" ref="A554:A554">INDIRECT(_xlfn.CONCAT("$I", $F554))</f>
        <v/>
      </c>
      <c r="B554" s="21">
        <f t="array" ref="B554:B554">INDIRECT(_xlfn.CONCAT("$J", $F554))</f>
        <v/>
      </c>
      <c r="C554" s="21">
        <f t="array" ref="C554:C554">INDIRECT(_xlfn.CONCAT("$K", $F554))</f>
        <v/>
      </c>
      <c r="D554" s="21" t="n"/>
      <c r="E554" s="21">
        <f>INDIRECT(_xlfn.CONCAT("$L", $F554))</f>
        <v/>
      </c>
      <c r="F554" s="21">
        <f t="array" ref="F554:F554">IF(NOT(OR(ISERROR(INDIRECT(_xlfn.CONCAT("$I", $F553 + 1))), ISBLANK(INDIRECT(_xlfn.CONCAT("$I", $F553 + 1))))), $F553 + 1, IF(NOT(ISBLANK(INDIRECT(_xlfn.CONCAT("$I", $F553 + 2)))), $F553 + 2, ""))</f>
        <v/>
      </c>
      <c r="I554" s="19" t="inlineStr">
        <is>
          <t>Innistrad: Crimson Vow Substitute Cards SVOW</t>
        </is>
      </c>
      <c r="J554" s="19" t="n">
        <v>9</v>
      </c>
      <c r="K554" s="19" t="n">
        <v>44519</v>
      </c>
      <c r="L554" s="19" t="inlineStr">
        <is>
          <t>en es fr de it pt ja ko ru 汉语 漢語</t>
        </is>
      </c>
    </row>
    <row r="555" ht="59.25" customHeight="1" s="20">
      <c r="A555" s="21">
        <f t="array" ref="A555:A555">INDIRECT(_xlfn.CONCAT("$I", $F555))</f>
        <v/>
      </c>
      <c r="B555" s="21">
        <f t="array" ref="B555:B555">INDIRECT(_xlfn.CONCAT("$J", $F555))</f>
        <v/>
      </c>
      <c r="C555" s="21">
        <f t="array" ref="C555:C555">INDIRECT(_xlfn.CONCAT("$K", $F555))</f>
        <v/>
      </c>
      <c r="D555" s="21" t="n"/>
      <c r="E555" s="21">
        <f t="array" ref="E555:E555">INDIRECT(_xlfn.CONCAT("$L", $F555))</f>
        <v/>
      </c>
      <c r="F555" s="21">
        <f t="array" ref="F555:F555">IF(NOT(OR(ISERROR(INDIRECT(_xlfn.CONCAT("$I", $F554 + 1))), ISBLANK(INDIRECT(_xlfn.CONCAT("$I", $F554 + 1))))), $F554 + 1, IF(NOT(ISBLANK(INDIRECT(_xlfn.CONCAT("$I", $F554 + 2)))), $F554 + 2, ""))</f>
        <v/>
      </c>
    </row>
    <row r="556" ht="59.25" customHeight="1" s="20">
      <c r="A556" s="21">
        <f t="array" ref="A556:A556">INDIRECT(_xlfn.CONCAT("$I", $F556))</f>
        <v/>
      </c>
      <c r="B556" s="21">
        <f t="array" ref="B556:B556">INDIRECT(_xlfn.CONCAT("$J", $F556))</f>
        <v/>
      </c>
      <c r="C556" s="21">
        <f t="array" ref="C556:C556">INDIRECT(_xlfn.CONCAT("$K", $F556))</f>
        <v/>
      </c>
      <c r="D556" s="21" t="n"/>
      <c r="E556" s="21">
        <f t="array" ref="E556:E556">INDIRECT(_xlfn.CONCAT("$L", $F556))</f>
        <v/>
      </c>
      <c r="F556" s="21">
        <f t="array" ref="F556:F556">IF(NOT(OR(ISERROR(INDIRECT(_xlfn.CONCAT("$I", $F555 + 1))), ISBLANK(INDIRECT(_xlfn.CONCAT("$I", $F555 + 1))))), $F555 + 1, IF(NOT(ISBLANK(INDIRECT(_xlfn.CONCAT("$I", $F555 + 2)))), $F555 + 2, ""))</f>
        <v/>
      </c>
      <c r="I556" s="19" t="inlineStr">
        <is>
          <t>Crimson Vow Art Series AVOW</t>
        </is>
      </c>
      <c r="J556" s="19" t="n">
        <v>81</v>
      </c>
      <c r="K556" s="19" t="n">
        <v>44519</v>
      </c>
      <c r="L556" s="19" t="inlineStr">
        <is>
          <t>en es fr de it pt ja ko ru 汉语 漢語</t>
        </is>
      </c>
    </row>
    <row r="557" ht="59.25" customHeight="1" s="20">
      <c r="A557" s="21">
        <f t="array" ref="A557:A557">INDIRECT(_xlfn.CONCAT("$I", $F557))</f>
        <v/>
      </c>
      <c r="B557" s="21">
        <f t="array" ref="B557:B557">INDIRECT(_xlfn.CONCAT("$J", $F557))</f>
        <v/>
      </c>
      <c r="C557" s="21">
        <f t="array" ref="C557:C557">INDIRECT(_xlfn.CONCAT("$K", $F557))</f>
        <v/>
      </c>
      <c r="D557" s="21" t="n"/>
      <c r="E557" s="21">
        <f t="array" ref="E557:E557">INDIRECT(_xlfn.CONCAT("$L", $F557))</f>
        <v/>
      </c>
      <c r="F557" s="21">
        <f t="array" ref="F557:F557">IF(NOT(OR(ISERROR(INDIRECT(_xlfn.CONCAT("$I", $F556 + 1))), ISBLANK(INDIRECT(_xlfn.CONCAT("$I", $F556 + 1))))), $F556 + 1, IF(NOT(ISBLANK(INDIRECT(_xlfn.CONCAT("$I", $F556 + 2)))), $F556 + 2, ""))</f>
        <v/>
      </c>
    </row>
    <row r="558" ht="59.25" customHeight="1" s="20">
      <c r="A558" s="21">
        <f t="array" ref="A558:A558">INDIRECT(_xlfn.CONCAT("$I", $F558))</f>
        <v/>
      </c>
      <c r="B558" s="21">
        <f t="array" ref="B558:B558">INDIRECT(_xlfn.CONCAT("$J", $F558))</f>
        <v/>
      </c>
      <c r="C558" s="21">
        <f t="array" ref="C558:C558">INDIRECT(_xlfn.CONCAT("$K", $F558))</f>
        <v/>
      </c>
      <c r="D558" s="21" t="n"/>
      <c r="E558" s="21">
        <f t="array" ref="E558:E558">INDIRECT(_xlfn.CONCAT("$L", $F558))</f>
        <v/>
      </c>
      <c r="F558" s="21">
        <f t="array" ref="F558:F558">IF(NOT(OR(ISERROR(INDIRECT(_xlfn.CONCAT("$I", $F557 + 1))), ISBLANK(INDIRECT(_xlfn.CONCAT("$I", $F557 + 1))))), $F557 + 1, IF(NOT(ISBLANK(INDIRECT(_xlfn.CONCAT("$I", $F557 + 2)))), $F557 + 2, ""))</f>
        <v/>
      </c>
      <c r="I558" s="19" t="inlineStr">
        <is>
          <t>Crimson Vow Commander VOC</t>
        </is>
      </c>
      <c r="J558" s="19" t="n">
        <v>188</v>
      </c>
      <c r="K558" s="19" t="n">
        <v>44519</v>
      </c>
      <c r="L558" s="19" t="inlineStr">
        <is>
          <t>en es fr de it pt ja ko ru 汉语 漢語</t>
        </is>
      </c>
    </row>
    <row r="559" ht="59.25" customHeight="1" s="20">
      <c r="A559" s="21">
        <f t="array" ref="A559:A559">INDIRECT(_xlfn.CONCAT("$I", $F559))</f>
        <v/>
      </c>
      <c r="B559" s="21">
        <f t="array" ref="B559:B559">INDIRECT(_xlfn.CONCAT("$J", $F559))</f>
        <v/>
      </c>
      <c r="C559" s="21">
        <f t="array" ref="C559:C559">INDIRECT(_xlfn.CONCAT("$K", $F559))</f>
        <v/>
      </c>
      <c r="D559" s="21" t="n"/>
      <c r="E559" s="21">
        <f t="array" ref="E559:E559">INDIRECT(_xlfn.CONCAT("$L", $F559))</f>
        <v/>
      </c>
      <c r="F559" s="21">
        <f t="array" ref="F559:F559">IF(NOT(OR(ISERROR(INDIRECT(_xlfn.CONCAT("$I", $F558 + 1))), ISBLANK(INDIRECT(_xlfn.CONCAT("$I", $F558 + 1))))), $F558 + 1, IF(NOT(ISBLANK(INDIRECT(_xlfn.CONCAT("$I", $F558 + 2)))), $F558 + 2, ""))</f>
        <v/>
      </c>
    </row>
    <row r="560" ht="59.25" customHeight="1" s="20">
      <c r="A560" s="21">
        <f t="array" ref="A560:A560">INDIRECT(_xlfn.CONCAT("$I", $F560))</f>
        <v/>
      </c>
      <c r="B560" s="21">
        <f t="array" ref="B560:B560">INDIRECT(_xlfn.CONCAT("$J", $F560))</f>
        <v/>
      </c>
      <c r="C560" s="21">
        <f t="array" ref="C560:C560">INDIRECT(_xlfn.CONCAT("$K", $F560))</f>
        <v/>
      </c>
      <c r="D560" s="21" t="n"/>
      <c r="E560" s="21">
        <f t="array" ref="E560:E560">INDIRECT(_xlfn.CONCAT("$L", $F560))</f>
        <v/>
      </c>
      <c r="F560" s="21">
        <f t="array" ref="F560:F560">IF(NOT(OR(ISERROR(INDIRECT(_xlfn.CONCAT("$I", $F559 + 1))), ISBLANK(INDIRECT(_xlfn.CONCAT("$I", $F559 + 1))))), $F559 + 1, IF(NOT(ISBLANK(INDIRECT(_xlfn.CONCAT("$I", $F559 + 2)))), $F559 + 2, ""))</f>
        <v/>
      </c>
      <c r="I560" s="19" t="inlineStr">
        <is>
          <t>Crimson Vow Commander Tokens TVOC</t>
        </is>
      </c>
      <c r="J560" s="19" t="n">
        <v>6</v>
      </c>
      <c r="K560" s="19" t="n">
        <v>44519</v>
      </c>
      <c r="L560" s="19" t="inlineStr">
        <is>
          <t>en es fr de it pt ja ko ru 汉语 漢語</t>
        </is>
      </c>
    </row>
    <row r="561" ht="59.25" customHeight="1" s="20">
      <c r="A561" s="21">
        <f t="array" ref="A561:A561">INDIRECT(_xlfn.CONCAT("$I", $F561))</f>
        <v/>
      </c>
      <c r="B561" s="21">
        <f t="array" ref="B561:B561">INDIRECT(_xlfn.CONCAT("$J", $F561))</f>
        <v/>
      </c>
      <c r="C561" s="21">
        <f t="array" ref="C561:C561">INDIRECT(_xlfn.CONCAT("$K", $F561))</f>
        <v/>
      </c>
      <c r="D561" s="21" t="n"/>
      <c r="E561" s="21">
        <f t="array" ref="E561:E561">INDIRECT(_xlfn.CONCAT("$L", $F561))</f>
        <v/>
      </c>
      <c r="F561" s="21">
        <f t="array" ref="F561:F561">IF(NOT(OR(ISERROR(INDIRECT(_xlfn.CONCAT("$I", $F560 + 1))), ISBLANK(INDIRECT(_xlfn.CONCAT("$I", $F560 + 1))))), $F560 + 1, IF(NOT(ISBLANK(INDIRECT(_xlfn.CONCAT("$I", $F560 + 2)))), $F560 + 2, ""))</f>
        <v/>
      </c>
    </row>
    <row r="562" ht="59.25" customHeight="1" s="20">
      <c r="A562" s="21">
        <f t="array" ref="A562:A562">INDIRECT(_xlfn.CONCAT("$I", $F562))</f>
        <v/>
      </c>
      <c r="B562" s="21">
        <f t="array" ref="B562:B562">INDIRECT(_xlfn.CONCAT("$J", $F562))</f>
        <v/>
      </c>
      <c r="C562" s="21">
        <f t="array" ref="C562:C562">INDIRECT(_xlfn.CONCAT("$K", $F562))</f>
        <v/>
      </c>
      <c r="D562" s="21" t="n"/>
      <c r="E562" s="21">
        <f t="array" ref="E562:E562">INDIRECT(_xlfn.CONCAT("$L", $F562))</f>
        <v/>
      </c>
      <c r="F562" s="21">
        <f t="array" ref="F562:F562">IF(NOT(OR(ISERROR(INDIRECT(_xlfn.CONCAT("$I", $F561 + 1))), ISBLANK(INDIRECT(_xlfn.CONCAT("$I", $F561 + 1))))), $F561 + 1, IF(NOT(ISBLANK(INDIRECT(_xlfn.CONCAT("$I", $F561 + 2)))), $F561 + 2, ""))</f>
        <v/>
      </c>
      <c r="I562" s="19" t="inlineStr">
        <is>
          <t>Crimson Vow Commander Display Commanders OVOC</t>
        </is>
      </c>
      <c r="J562" s="19" t="n">
        <v>2</v>
      </c>
      <c r="K562" s="19" t="n">
        <v>44519</v>
      </c>
      <c r="L562" s="19" t="inlineStr">
        <is>
          <t>en es fr de it pt ja ko ru 汉语 漢語</t>
        </is>
      </c>
    </row>
    <row r="563" ht="68.25" customHeight="1" s="20">
      <c r="A563" s="21">
        <f t="array" ref="A563:A563">INDIRECT(_xlfn.CONCAT("$I", $F563))</f>
        <v/>
      </c>
      <c r="B563" s="21">
        <f t="array" ref="B563:B563">INDIRECT(_xlfn.CONCAT("$J", $F563))</f>
        <v/>
      </c>
      <c r="C563" s="21">
        <f t="array" ref="C563:C563">INDIRECT(_xlfn.CONCAT("$K", $F563))</f>
        <v/>
      </c>
      <c r="D563" s="21" t="n"/>
      <c r="E563" s="21">
        <f t="array" ref="E563:E563">INDIRECT(_xlfn.CONCAT("$L", $F563))</f>
        <v/>
      </c>
      <c r="F563" s="21">
        <f t="array" ref="F563:F563">IF(NOT(OR(ISERROR(INDIRECT(_xlfn.CONCAT("$I", $F562 + 1))), ISBLANK(INDIRECT(_xlfn.CONCAT("$I", $F562 + 1))))), $F562 + 1, IF(NOT(ISBLANK(INDIRECT(_xlfn.CONCAT("$I", $F562 + 2)))), $F562 + 2, ""))</f>
        <v/>
      </c>
    </row>
    <row r="564" ht="59.25" customHeight="1" s="20">
      <c r="A564" s="21">
        <f t="array" ref="A564:A564">INDIRECT(_xlfn.CONCAT("$I", $F564))</f>
        <v/>
      </c>
      <c r="B564" s="21">
        <f t="array" ref="B564:B564">INDIRECT(_xlfn.CONCAT("$J", $F564))</f>
        <v/>
      </c>
      <c r="C564" s="21">
        <f t="array" ref="C564:C564">INDIRECT(_xlfn.CONCAT("$K", $F564))</f>
        <v/>
      </c>
      <c r="D564" s="21" t="n"/>
      <c r="E564" s="21">
        <f t="array" ref="E564:E564">INDIRECT(_xlfn.CONCAT("$L", $F564))</f>
        <v/>
      </c>
      <c r="F564" s="21">
        <f t="array" ref="F564:F564">IF(NOT(OR(ISERROR(INDIRECT(_xlfn.CONCAT("$I", $F563 + 1))), ISBLANK(INDIRECT(_xlfn.CONCAT("$I", $F563 + 1))))), $F563 + 1, IF(NOT(ISBLANK(INDIRECT(_xlfn.CONCAT("$I", $F563 + 2)))), $F563 + 2, ""))</f>
        <v/>
      </c>
      <c r="I564" s="19" t="inlineStr">
        <is>
          <t>Pioneer Challenger Decks 2021 Q06</t>
        </is>
      </c>
      <c r="J564" s="19" t="n">
        <v>10</v>
      </c>
      <c r="K564" s="19" t="n">
        <v>44484</v>
      </c>
      <c r="L564" s="19" t="inlineStr">
        <is>
          <t>en es fr de it pt ja ko ru 汉语 漢語</t>
        </is>
      </c>
    </row>
    <row r="565" ht="68.25" customHeight="1" s="20">
      <c r="A565" s="21">
        <f t="array" ref="A565:A565">INDIRECT(_xlfn.CONCAT("$I", $F565))</f>
        <v/>
      </c>
      <c r="B565" s="21">
        <f t="array" ref="B565:B565">INDIRECT(_xlfn.CONCAT("$J", $F565))</f>
        <v/>
      </c>
      <c r="C565" s="21">
        <f t="array" ref="C565:C565">INDIRECT(_xlfn.CONCAT("$K", $F565))</f>
        <v/>
      </c>
      <c r="D565" s="21" t="n"/>
      <c r="E565" s="21">
        <f t="array" ref="E565:E565">INDIRECT(_xlfn.CONCAT("$L", $F565))</f>
        <v/>
      </c>
      <c r="F565" s="21">
        <f t="array" ref="F565:F565">IF(NOT(OR(ISERROR(INDIRECT(_xlfn.CONCAT("$I", $F564 + 1))), ISBLANK(INDIRECT(_xlfn.CONCAT("$I", $F564 + 1))))), $F564 + 1, IF(NOT(ISBLANK(INDIRECT(_xlfn.CONCAT("$I", $F564 + 2)))), $F564 + 2, ""))</f>
        <v/>
      </c>
    </row>
    <row r="566" ht="59.25" customHeight="1" s="20">
      <c r="A566" s="21">
        <f t="array" ref="A566:A566">INDIRECT(_xlfn.CONCAT("$I", $F566))</f>
        <v/>
      </c>
      <c r="B566" s="21">
        <f t="array" ref="B566:B566">INDIRECT(_xlfn.CONCAT("$J", $F566))</f>
        <v/>
      </c>
      <c r="C566" s="21">
        <f t="array" ref="C566:C566">INDIRECT(_xlfn.CONCAT("$K", $F566))</f>
        <v/>
      </c>
      <c r="D566" s="21" t="n"/>
      <c r="E566" s="21">
        <f t="array" ref="E566:E566">INDIRECT(_xlfn.CONCAT("$L", $F566))</f>
        <v/>
      </c>
      <c r="F566" s="21">
        <f t="array" ref="F566:F566">IF(NOT(OR(ISERROR(INDIRECT(_xlfn.CONCAT("$I", $F565 + 1))), ISBLANK(INDIRECT(_xlfn.CONCAT("$I", $F565 + 1))))), $F565 + 1, IF(NOT(ISBLANK(INDIRECT(_xlfn.CONCAT("$I", $F565 + 2)))), $F565 + 2, ""))</f>
        <v/>
      </c>
      <c r="I566" s="19" t="inlineStr">
        <is>
          <t>Innistrad: Midnight Hunt MID</t>
        </is>
      </c>
      <c r="J566" s="19" t="n">
        <v>399</v>
      </c>
      <c r="K566" s="19" t="n">
        <v>44463</v>
      </c>
      <c r="L566" s="19" t="inlineStr">
        <is>
          <t>en es fr de it pt ja ko ru 汉语 漢語</t>
        </is>
      </c>
    </row>
    <row r="567" ht="59.25" customHeight="1" s="20">
      <c r="A567" s="21">
        <f t="array" ref="A567:A567">INDIRECT(_xlfn.CONCAT("$I", $F567))</f>
        <v/>
      </c>
      <c r="B567" s="21">
        <f t="array" ref="B567:B567">INDIRECT(_xlfn.CONCAT("$J", $F567))</f>
        <v/>
      </c>
      <c r="C567" s="21">
        <f t="array" ref="C567:C567">INDIRECT(_xlfn.CONCAT("$K", $F567))</f>
        <v/>
      </c>
      <c r="D567" s="21" t="n"/>
      <c r="E567" s="21">
        <f t="array" ref="E567:E567">INDIRECT(_xlfn.CONCAT("$L", $F567))</f>
        <v/>
      </c>
      <c r="F567" s="21">
        <f t="array" ref="F567:F567">IF(NOT(OR(ISERROR(INDIRECT(_xlfn.CONCAT("$I", $F566 + 1))), ISBLANK(INDIRECT(_xlfn.CONCAT("$I", $F566 + 1))))), $F566 + 1, IF(NOT(ISBLANK(INDIRECT(_xlfn.CONCAT("$I", $F566 + 2)))), $F566 + 2, ""))</f>
        <v/>
      </c>
    </row>
    <row r="568" ht="59.25" customHeight="1" s="20">
      <c r="A568" s="21">
        <f t="array" ref="A568:A568">INDIRECT(_xlfn.CONCAT("$I", $F568))</f>
        <v/>
      </c>
      <c r="B568" s="21">
        <f t="array" ref="B568:B568">INDIRECT(_xlfn.CONCAT("$J", $F568))</f>
        <v/>
      </c>
      <c r="C568" s="21">
        <f t="array" ref="C568:C568">INDIRECT(_xlfn.CONCAT("$K", $F568))</f>
        <v/>
      </c>
      <c r="D568" s="21" t="n"/>
      <c r="E568" s="21">
        <f t="array" ref="E568:E568">INDIRECT(_xlfn.CONCAT("$L", $F568))</f>
        <v/>
      </c>
      <c r="F568" s="21">
        <f t="array" ref="F568:F568">IF(NOT(OR(ISERROR(INDIRECT(_xlfn.CONCAT("$I", $F567 + 1))), ISBLANK(INDIRECT(_xlfn.CONCAT("$I", $F567 + 1))))), $F567 + 1, IF(NOT(ISBLANK(INDIRECT(_xlfn.CONCAT("$I", $F567 + 2)))), $F567 + 2, ""))</f>
        <v/>
      </c>
      <c r="I568" s="19" t="inlineStr">
        <is>
          <t>Innistrad: Midnight Hunt Promos PMID</t>
        </is>
      </c>
      <c r="J568" s="19" t="n">
        <v>155</v>
      </c>
      <c r="K568" s="19" t="n">
        <v>44463</v>
      </c>
      <c r="L568" s="19" t="inlineStr">
        <is>
          <t>en es fr de it pt ja ko ru 汉语 漢語</t>
        </is>
      </c>
    </row>
    <row r="569" ht="59.25" customHeight="1" s="20">
      <c r="A569" s="21">
        <f t="array" ref="A569:A569">INDIRECT(_xlfn.CONCAT("$I", $F569))</f>
        <v/>
      </c>
      <c r="B569" s="21">
        <f t="array" ref="B569:B569">INDIRECT(_xlfn.CONCAT("$J", $F569))</f>
        <v/>
      </c>
      <c r="C569" s="21">
        <f t="array" ref="C569:C569">INDIRECT(_xlfn.CONCAT("$K", $F569))</f>
        <v/>
      </c>
      <c r="D569" s="21" t="n"/>
      <c r="E569" s="21">
        <f t="array" ref="E569:E569">INDIRECT(_xlfn.CONCAT("$L", $F569))</f>
        <v/>
      </c>
      <c r="F569" s="21">
        <f t="array" ref="F569:F569">IF(NOT(OR(ISERROR(INDIRECT(_xlfn.CONCAT("$I", $F568 + 1))), ISBLANK(INDIRECT(_xlfn.CONCAT("$I", $F568 + 1))))), $F568 + 1, IF(NOT(ISBLANK(INDIRECT(_xlfn.CONCAT("$I", $F568 + 2)))), $F568 + 2, ""))</f>
        <v/>
      </c>
    </row>
    <row r="570" ht="59.25" customHeight="1" s="20">
      <c r="A570" s="21">
        <f t="array" ref="A570:A570">INDIRECT(_xlfn.CONCAT("$I", $F570))</f>
        <v/>
      </c>
      <c r="B570" s="21">
        <f t="array" ref="B570:B570">INDIRECT(_xlfn.CONCAT("$J", $F570))</f>
        <v/>
      </c>
      <c r="C570" s="21">
        <f t="array" ref="C570:C570">INDIRECT(_xlfn.CONCAT("$K", $F570))</f>
        <v/>
      </c>
      <c r="D570" s="21" t="n"/>
      <c r="E570" s="21">
        <f t="array" ref="E570:E570">INDIRECT(_xlfn.CONCAT("$L", $F570))</f>
        <v/>
      </c>
      <c r="F570" s="21">
        <f t="array" ref="F570:F570">IF(NOT(OR(ISERROR(INDIRECT(_xlfn.CONCAT("$I", $F569 + 1))), ISBLANK(INDIRECT(_xlfn.CONCAT("$I", $F569 + 1))))), $F569 + 1, IF(NOT(ISBLANK(INDIRECT(_xlfn.CONCAT("$I", $F569 + 2)))), $F569 + 2, ""))</f>
        <v/>
      </c>
      <c r="I570" s="19" t="inlineStr">
        <is>
          <t>Innistrad: Midnight Hunt Tokens TMID</t>
        </is>
      </c>
      <c r="J570" s="19" t="n">
        <v>19</v>
      </c>
      <c r="K570" s="19" t="n">
        <v>44463</v>
      </c>
      <c r="L570" s="19" t="inlineStr">
        <is>
          <t>en es fr de it pt ja ko ru 汉语 漢語</t>
        </is>
      </c>
    </row>
    <row r="571" ht="59.25" customHeight="1" s="20">
      <c r="A571" s="21">
        <f t="array" ref="A571:A571">INDIRECT(_xlfn.CONCAT("$I", $F571))</f>
        <v/>
      </c>
      <c r="B571" s="21">
        <f t="array" ref="B571:B571">INDIRECT(_xlfn.CONCAT("$J", $F571))</f>
        <v/>
      </c>
      <c r="C571" s="21">
        <f t="array" ref="C571:C571">INDIRECT(_xlfn.CONCAT("$K", $F571))</f>
        <v/>
      </c>
      <c r="D571" s="21" t="n"/>
      <c r="E571" s="21">
        <f t="array" ref="E571:E571">INDIRECT(_xlfn.CONCAT("$L", $F571))</f>
        <v/>
      </c>
      <c r="F571" s="21">
        <f t="array" ref="F571:F571">IF(NOT(OR(ISERROR(INDIRECT(_xlfn.CONCAT("$I", $F570 + 1))), ISBLANK(INDIRECT(_xlfn.CONCAT("$I", $F570 + 1))))), $F570 + 1, IF(NOT(ISBLANK(INDIRECT(_xlfn.CONCAT("$I", $F570 + 2)))), $F570 + 2, ""))</f>
        <v/>
      </c>
    </row>
    <row r="572" ht="59.25" customHeight="1" s="20">
      <c r="A572" s="21">
        <f t="array" ref="A572:A572">INDIRECT(_xlfn.CONCAT("$I", $F572))</f>
        <v/>
      </c>
      <c r="B572" s="21">
        <f t="array" ref="B572:B572">INDIRECT(_xlfn.CONCAT("$J", $F572))</f>
        <v/>
      </c>
      <c r="C572" s="21">
        <f t="array" ref="C572:C572">INDIRECT(_xlfn.CONCAT("$K", $F572))</f>
        <v/>
      </c>
      <c r="D572" s="21" t="n"/>
      <c r="E572" s="21">
        <f t="array" ref="E572:E572">INDIRECT(_xlfn.CONCAT("$L", $F572))</f>
        <v/>
      </c>
      <c r="F572" s="21">
        <f t="array" ref="F572:F572">IF(NOT(OR(ISERROR(INDIRECT(_xlfn.CONCAT("$I", $F571 + 1))), ISBLANK(INDIRECT(_xlfn.CONCAT("$I", $F571 + 1))))), $F571 + 1, IF(NOT(ISBLANK(INDIRECT(_xlfn.CONCAT("$I", $F571 + 2)))), $F571 + 2, ""))</f>
        <v/>
      </c>
      <c r="I572" s="19" t="inlineStr">
        <is>
          <t>Innistrad: Midnight Hunt Substitute Cards SMID</t>
        </is>
      </c>
      <c r="J572" s="19" t="n">
        <v>9</v>
      </c>
      <c r="K572" s="19" t="n">
        <v>44463</v>
      </c>
      <c r="L572" s="19" t="inlineStr">
        <is>
          <t>en es fr de it pt ja ko ru 汉语 漢語</t>
        </is>
      </c>
    </row>
    <row r="573" ht="68.25" customHeight="1" s="20">
      <c r="A573" s="21">
        <f t="array" ref="A573:A573">INDIRECT(_xlfn.CONCAT("$I", $F573))</f>
        <v/>
      </c>
      <c r="B573" s="21">
        <f t="array" ref="B573:B573">INDIRECT(_xlfn.CONCAT("$J", $F573))</f>
        <v/>
      </c>
      <c r="C573" s="21">
        <f t="array" ref="C573:C573">INDIRECT(_xlfn.CONCAT("$K", $F573))</f>
        <v/>
      </c>
      <c r="D573" s="21" t="n"/>
      <c r="E573" s="21">
        <f t="array" ref="E573:E573">INDIRECT(_xlfn.CONCAT("$L", $F573))</f>
        <v/>
      </c>
      <c r="F573" s="21">
        <f t="array" ref="F573:F573">IF(NOT(OR(ISERROR(INDIRECT(_xlfn.CONCAT("$I", $F572 + 1))), ISBLANK(INDIRECT(_xlfn.CONCAT("$I", $F572 + 1))))), $F572 + 1, IF(NOT(ISBLANK(INDIRECT(_xlfn.CONCAT("$I", $F572 + 2)))), $F572 + 2, ""))</f>
        <v/>
      </c>
    </row>
    <row r="574" ht="68.25" customHeight="1" s="20">
      <c r="A574" s="21">
        <f t="array" ref="A574:A574">INDIRECT(_xlfn.CONCAT("$I", $F574))</f>
        <v/>
      </c>
      <c r="B574" s="21">
        <f t="array" ref="B574:B574">INDIRECT(_xlfn.CONCAT("$J", $F574))</f>
        <v/>
      </c>
      <c r="C574" s="21">
        <f t="array" ref="C574:C574">INDIRECT(_xlfn.CONCAT("$K", $F574))</f>
        <v/>
      </c>
      <c r="D574" s="21" t="n"/>
      <c r="E574" s="21">
        <f t="array" ref="E574:E574">INDIRECT(_xlfn.CONCAT("$L", $F574))</f>
        <v/>
      </c>
      <c r="F574" s="21">
        <f t="array" ref="F574:F574">IF(NOT(OR(ISERROR(INDIRECT(_xlfn.CONCAT("$I", $F573 + 1))), ISBLANK(INDIRECT(_xlfn.CONCAT("$I", $F573 + 1))))), $F573 + 1, IF(NOT(ISBLANK(INDIRECT(_xlfn.CONCAT("$I", $F573 + 2)))), $F573 + 2, ""))</f>
        <v/>
      </c>
      <c r="I574" s="19" t="inlineStr">
        <is>
          <t>Midnight Hunt Commander MIC</t>
        </is>
      </c>
      <c r="J574" s="19" t="n">
        <v>187</v>
      </c>
      <c r="K574" s="19" t="n">
        <v>44463</v>
      </c>
      <c r="L574" s="19" t="inlineStr">
        <is>
          <t>en es fr de it pt ja ko ru 汉语 漢語</t>
        </is>
      </c>
    </row>
    <row r="575" ht="59.25" customHeight="1" s="20">
      <c r="A575" s="21">
        <f t="array" ref="A575:A575">INDIRECT(_xlfn.CONCAT("$I", $F575))</f>
        <v/>
      </c>
      <c r="B575" s="21">
        <f t="array" ref="B575:B575">INDIRECT(_xlfn.CONCAT("$J", $F575))</f>
        <v/>
      </c>
      <c r="C575" s="21">
        <f t="array" ref="C575:C575">INDIRECT(_xlfn.CONCAT("$K", $F575))</f>
        <v/>
      </c>
      <c r="D575" s="21" t="n"/>
      <c r="E575" s="21">
        <f t="array" ref="E575:E575">INDIRECT(_xlfn.CONCAT("$L", $F575))</f>
        <v/>
      </c>
      <c r="F575" s="21">
        <f t="array" ref="F575:F575">IF(NOT(OR(ISERROR(INDIRECT(_xlfn.CONCAT("$I", $F574 + 1))), ISBLANK(INDIRECT(_xlfn.CONCAT("$I", $F574 + 1))))), $F574 + 1, IF(NOT(ISBLANK(INDIRECT(_xlfn.CONCAT("$I", $F574 + 2)))), $F574 + 2, ""))</f>
        <v/>
      </c>
    </row>
    <row r="576" ht="68.25" customHeight="1" s="20">
      <c r="A576" s="21">
        <f t="array" ref="A576:A576">INDIRECT(_xlfn.CONCAT("$I", $F576))</f>
        <v/>
      </c>
      <c r="B576" s="21">
        <f t="array" ref="B576:B576">INDIRECT(_xlfn.CONCAT("$J", $F576))</f>
        <v/>
      </c>
      <c r="C576" s="21">
        <f t="array" ref="C576:C576">INDIRECT(_xlfn.CONCAT("$K", $F576))</f>
        <v/>
      </c>
      <c r="D576" s="21" t="n"/>
      <c r="E576" s="21">
        <f t="array" ref="E576:E576">INDIRECT(_xlfn.CONCAT("$L", $F576))</f>
        <v/>
      </c>
      <c r="F576" s="21">
        <f t="array" ref="F576:F576">IF(NOT(OR(ISERROR(INDIRECT(_xlfn.CONCAT("$I", $F575 + 1))), ISBLANK(INDIRECT(_xlfn.CONCAT("$I", $F575 + 1))))), $F575 + 1, IF(NOT(ISBLANK(INDIRECT(_xlfn.CONCAT("$I", $F575 + 2)))), $F575 + 2, ""))</f>
        <v/>
      </c>
      <c r="I576" s="19" t="inlineStr">
        <is>
          <t>Midnight Hunt Commander Tokens TMIC</t>
        </is>
      </c>
      <c r="J576" s="19" t="n">
        <v>11</v>
      </c>
      <c r="K576" s="19" t="n">
        <v>44463</v>
      </c>
      <c r="L576" s="19" t="inlineStr">
        <is>
          <t>en es fr de it pt ja ko ru 汉语 漢語</t>
        </is>
      </c>
    </row>
    <row r="577" ht="59.25" customHeight="1" s="20">
      <c r="A577" s="21">
        <f t="array" ref="A577:A577">INDIRECT(_xlfn.CONCAT("$I", $F577))</f>
        <v/>
      </c>
      <c r="B577" s="21">
        <f t="array" ref="B577:B577">INDIRECT(_xlfn.CONCAT("$J", $F577))</f>
        <v/>
      </c>
      <c r="C577" s="21">
        <f t="array" ref="C577:C577">INDIRECT(_xlfn.CONCAT("$K", $F577))</f>
        <v/>
      </c>
      <c r="D577" s="21" t="n"/>
      <c r="E577" s="21">
        <f t="array" ref="E577:E577">INDIRECT(_xlfn.CONCAT("$L", $F577))</f>
        <v/>
      </c>
      <c r="F577" s="21">
        <f t="array" ref="F577:F577">IF(NOT(OR(ISERROR(INDIRECT(_xlfn.CONCAT("$I", $F576 + 1))), ISBLANK(INDIRECT(_xlfn.CONCAT("$I", $F576 + 1))))), $F576 + 1, IF(NOT(ISBLANK(INDIRECT(_xlfn.CONCAT("$I", $F576 + 2)))), $F576 + 2, ""))</f>
        <v/>
      </c>
    </row>
    <row r="578" ht="59.25" customHeight="1" s="20">
      <c r="A578" s="21">
        <f t="array" ref="A578:A578">INDIRECT(_xlfn.CONCAT("$I", $F578))</f>
        <v/>
      </c>
      <c r="B578" s="21">
        <f t="array" ref="B578:B578">INDIRECT(_xlfn.CONCAT("$J", $F578))</f>
        <v/>
      </c>
      <c r="C578" s="21">
        <f t="array" ref="C578:C578">INDIRECT(_xlfn.CONCAT("$K", $F578))</f>
        <v/>
      </c>
      <c r="D578" s="21" t="n"/>
      <c r="E578" s="21">
        <f t="array" ref="E578:E578">INDIRECT(_xlfn.CONCAT("$L", $F578))</f>
        <v/>
      </c>
      <c r="F578" s="21">
        <f t="array" ref="F578:F578">IF(NOT(OR(ISERROR(INDIRECT(_xlfn.CONCAT("$I", $F577 + 1))), ISBLANK(INDIRECT(_xlfn.CONCAT("$I", $F577 + 1))))), $F577 + 1, IF(NOT(ISBLANK(INDIRECT(_xlfn.CONCAT("$I", $F577 + 2)))), $F577 + 2, ""))</f>
        <v/>
      </c>
      <c r="I578" s="19" t="inlineStr">
        <is>
          <t>Midnight Hunt Commander Display Commanders OMIC</t>
        </is>
      </c>
      <c r="J578" s="19" t="n">
        <v>2</v>
      </c>
      <c r="K578" s="19" t="n">
        <v>44463</v>
      </c>
      <c r="L578" s="19" t="inlineStr">
        <is>
          <t>en es fr de it pt ja ko ru 汉语 漢語</t>
        </is>
      </c>
    </row>
    <row r="579" ht="59.25" customHeight="1" s="20">
      <c r="A579" s="21">
        <f t="array" ref="A579:A579">INDIRECT(_xlfn.CONCAT("$I", $F579))</f>
        <v/>
      </c>
      <c r="B579" s="21">
        <f t="array" ref="B579:B579">INDIRECT(_xlfn.CONCAT("$J", $F579))</f>
        <v/>
      </c>
      <c r="C579" s="21">
        <f t="array" ref="C579:C579">INDIRECT(_xlfn.CONCAT("$K", $F579))</f>
        <v/>
      </c>
      <c r="D579" s="21" t="n"/>
      <c r="E579" s="21">
        <f t="array" ref="E579:E579">INDIRECT(_xlfn.CONCAT("$L", $F579))</f>
        <v/>
      </c>
      <c r="F579" s="21">
        <f t="array" ref="F579:F579">IF(NOT(OR(ISERROR(INDIRECT(_xlfn.CONCAT("$I", $F578 + 1))), ISBLANK(INDIRECT(_xlfn.CONCAT("$I", $F578 + 1))))), $F578 + 1, IF(NOT(ISBLANK(INDIRECT(_xlfn.CONCAT("$I", $F578 + 2)))), $F578 + 2, ""))</f>
        <v/>
      </c>
    </row>
    <row r="580" ht="59.25" customHeight="1" s="20">
      <c r="A580" s="21">
        <f t="array" ref="A580:A580">INDIRECT(_xlfn.CONCAT("$I", $F580))</f>
        <v/>
      </c>
      <c r="B580" s="21">
        <f t="array" ref="B580:B580">INDIRECT(_xlfn.CONCAT("$J", $F580))</f>
        <v/>
      </c>
      <c r="C580" s="21">
        <f t="array" ref="C580:C580">INDIRECT(_xlfn.CONCAT("$K", $F580))</f>
        <v/>
      </c>
      <c r="D580" s="21" t="n"/>
      <c r="E580" s="21">
        <f t="array" ref="E580:E580">INDIRECT(_xlfn.CONCAT("$L", $F580))</f>
        <v/>
      </c>
      <c r="F580" s="21">
        <f t="array" ref="F580:F580">IF(NOT(OR(ISERROR(INDIRECT(_xlfn.CONCAT("$I", $F579 + 1))), ISBLANK(INDIRECT(_xlfn.CONCAT("$I", $F579 + 1))))), $F579 + 1, IF(NOT(ISBLANK(INDIRECT(_xlfn.CONCAT("$I", $F579 + 2)))), $F579 + 2, ""))</f>
        <v/>
      </c>
      <c r="I580" s="19" t="inlineStr">
        <is>
          <t>Midnight Hunt Art Series AMID</t>
        </is>
      </c>
      <c r="J580" s="19" t="n">
        <v>81</v>
      </c>
      <c r="K580" s="19" t="n">
        <v>44463</v>
      </c>
      <c r="L580" s="19" t="inlineStr">
        <is>
          <t>en es fr de it pt ja ko ru 汉语 漢語</t>
        </is>
      </c>
    </row>
    <row r="581" ht="59.25" customHeight="1" s="20">
      <c r="A581" s="21">
        <f t="array" ref="A581:A581">INDIRECT(_xlfn.CONCAT("$I", $F581))</f>
        <v/>
      </c>
      <c r="B581" s="21">
        <f t="array" ref="B581:B581">INDIRECT(_xlfn.CONCAT("$J", $F581))</f>
        <v/>
      </c>
      <c r="C581" s="21">
        <f t="array" ref="C581:C581">INDIRECT(_xlfn.CONCAT("$K", $F581))</f>
        <v/>
      </c>
      <c r="D581" s="21" t="n"/>
      <c r="E581" s="21">
        <f t="array" ref="E581:E581">INDIRECT(_xlfn.CONCAT("$L", $F581))</f>
        <v/>
      </c>
      <c r="F581" s="21">
        <f t="array" ref="F581:F581">IF(NOT(OR(ISERROR(INDIRECT(_xlfn.CONCAT("$I", $F580 + 1))), ISBLANK(INDIRECT(_xlfn.CONCAT("$I", $F580 + 1))))), $F580 + 1, IF(NOT(ISBLANK(INDIRECT(_xlfn.CONCAT("$I", $F580 + 2)))), $F580 + 2, ""))</f>
        <v/>
      </c>
    </row>
    <row r="582" ht="59.25" customHeight="1" s="20">
      <c r="A582" s="21">
        <f t="array" ref="A582:A582">INDIRECT(_xlfn.CONCAT("$I", $F582))</f>
        <v/>
      </c>
      <c r="B582" s="21">
        <f t="array" ref="B582:B582">INDIRECT(_xlfn.CONCAT("$J", $F582))</f>
        <v/>
      </c>
      <c r="C582" s="21">
        <f t="array" ref="C582:C582">INDIRECT(_xlfn.CONCAT("$K", $F582))</f>
        <v/>
      </c>
      <c r="D582" s="21" t="n"/>
      <c r="E582" s="21">
        <f t="array" ref="E582:E582">INDIRECT(_xlfn.CONCAT("$L", $F582))</f>
        <v/>
      </c>
      <c r="F582" s="21">
        <f t="array" ref="F582:F582">IF(NOT(OR(ISERROR(INDIRECT(_xlfn.CONCAT("$I", $F581 + 1))), ISBLANK(INDIRECT(_xlfn.CONCAT("$I", $F581 + 1))))), $F581 + 1, IF(NOT(ISBLANK(INDIRECT(_xlfn.CONCAT("$I", $F581 + 2)))), $F581 + 2, ""))</f>
        <v/>
      </c>
      <c r="I582" s="19" t="inlineStr">
        <is>
          <t>Innistrad: Midnight Hunt Minigames MMID</t>
        </is>
      </c>
      <c r="J582" s="19" t="n">
        <v>3</v>
      </c>
      <c r="K582" s="19" t="n">
        <v>44463</v>
      </c>
      <c r="L582" s="19" t="inlineStr">
        <is>
          <t>en es fr de it pt ja ko ru 汉语 漢語</t>
        </is>
      </c>
    </row>
    <row r="583" ht="59.25" customHeight="1" s="20">
      <c r="A583" s="21">
        <f t="array" ref="A583:A583">INDIRECT(_xlfn.CONCAT("$I", $F583))</f>
        <v/>
      </c>
      <c r="B583" s="21">
        <f t="array" ref="B583:B583">INDIRECT(_xlfn.CONCAT("$J", $F583))</f>
        <v/>
      </c>
      <c r="C583" s="21">
        <f t="array" ref="C583:C583">INDIRECT(_xlfn.CONCAT("$K", $F583))</f>
        <v/>
      </c>
      <c r="D583" s="21" t="n"/>
      <c r="E583" s="21">
        <f t="array" ref="E583:E583">INDIRECT(_xlfn.CONCAT("$L", $F583))</f>
        <v/>
      </c>
      <c r="F583" s="21">
        <f t="array" ref="F583:F583">IF(NOT(OR(ISERROR(INDIRECT(_xlfn.CONCAT("$I", $F582 + 1))), ISBLANK(INDIRECT(_xlfn.CONCAT("$I", $F582 + 1))))), $F582 + 1, IF(NOT(ISBLANK(INDIRECT(_xlfn.CONCAT("$I", $F582 + 2)))), $F582 + 2, ""))</f>
        <v/>
      </c>
    </row>
    <row r="584" ht="59.25" customHeight="1" s="20">
      <c r="A584" s="21">
        <f t="array" ref="A584:A584">INDIRECT(_xlfn.CONCAT("$I", $F584))</f>
        <v/>
      </c>
      <c r="B584" s="21">
        <f t="array" ref="B584:B584">INDIRECT(_xlfn.CONCAT("$J", $F584))</f>
        <v/>
      </c>
      <c r="C584" s="21">
        <f t="array" ref="C584:C584">INDIRECT(_xlfn.CONCAT("$K", $F584))</f>
        <v/>
      </c>
      <c r="D584" s="21" t="n"/>
      <c r="E584" s="21">
        <f t="array" ref="E584:E584">INDIRECT(_xlfn.CONCAT("$L", $F584))</f>
        <v/>
      </c>
      <c r="F584" s="21">
        <f t="array" ref="F584:F584">IF(NOT(OR(ISERROR(INDIRECT(_xlfn.CONCAT("$I", $F583 + 1))), ISBLANK(INDIRECT(_xlfn.CONCAT("$I", $F583 + 1))))), $F583 + 1, IF(NOT(ISBLANK(INDIRECT(_xlfn.CONCAT("$I", $F583 + 2)))), $F583 + 2, ""))</f>
        <v/>
      </c>
      <c r="I584" s="19" t="inlineStr">
        <is>
          <t>Jumpstart: Historic Horizons J21</t>
        </is>
      </c>
      <c r="J584" s="19" t="n">
        <v>389</v>
      </c>
      <c r="K584" s="19" t="n">
        <v>44434</v>
      </c>
      <c r="L584" s="19" t="inlineStr">
        <is>
          <t>en es fr de it pt ja ko ru 汉语 漢語</t>
        </is>
      </c>
    </row>
    <row r="585" ht="59.25" customHeight="1" s="20">
      <c r="A585" s="21">
        <f t="array" ref="A585:A585">INDIRECT(_xlfn.CONCAT("$I", $F585))</f>
        <v/>
      </c>
      <c r="B585" s="21">
        <f t="array" ref="B585:B585">INDIRECT(_xlfn.CONCAT("$J", $F585))</f>
        <v/>
      </c>
      <c r="C585" s="21">
        <f t="array" ref="C585:C585">INDIRECT(_xlfn.CONCAT("$K", $F585))</f>
        <v/>
      </c>
      <c r="D585" s="21" t="n"/>
      <c r="E585" s="21">
        <f t="array" ref="E585:E585">INDIRECT(_xlfn.CONCAT("$L", $F585))</f>
        <v/>
      </c>
      <c r="F585" s="21">
        <f t="array" ref="F585:F585">IF(NOT(OR(ISERROR(INDIRECT(_xlfn.CONCAT("$I", $F584 + 1))), ISBLANK(INDIRECT(_xlfn.CONCAT("$I", $F584 + 1))))), $F584 + 1, IF(NOT(ISBLANK(INDIRECT(_xlfn.CONCAT("$I", $F584 + 2)))), $F584 + 2, ""))</f>
        <v/>
      </c>
    </row>
    <row r="586" ht="59.25" customHeight="1" s="20">
      <c r="A586" s="21">
        <f t="array" ref="A586:A586">INDIRECT(_xlfn.CONCAT("$I", $F586))</f>
        <v/>
      </c>
      <c r="B586" s="21">
        <f t="array" ref="B586:B586">INDIRECT(_xlfn.CONCAT("$J", $F586))</f>
        <v/>
      </c>
      <c r="C586" s="21">
        <f t="array" ref="C586:C586">INDIRECT(_xlfn.CONCAT("$K", $F586))</f>
        <v/>
      </c>
      <c r="D586" s="21" t="n"/>
      <c r="E586" s="21">
        <f t="array" ref="E586:E586">INDIRECT(_xlfn.CONCAT("$L", $F586))</f>
        <v/>
      </c>
      <c r="F586" s="21">
        <f t="array" ref="F586:F586">IF(NOT(OR(ISERROR(INDIRECT(_xlfn.CONCAT("$I", $F585 + 1))), ISBLANK(INDIRECT(_xlfn.CONCAT("$I", $F585 + 1))))), $F585 + 1, IF(NOT(ISBLANK(INDIRECT(_xlfn.CONCAT("$I", $F585 + 2)))), $F585 + 2, ""))</f>
        <v/>
      </c>
      <c r="I586" s="19" t="inlineStr">
        <is>
          <t>Mystery Booster Playtest Cards 2021 CMB2</t>
        </is>
      </c>
      <c r="J586" s="19" t="n">
        <v>121</v>
      </c>
      <c r="K586" s="19" t="n">
        <v>44428</v>
      </c>
      <c r="L586" s="19" t="inlineStr">
        <is>
          <t>en es fr de it pt ja ko ru 汉语 漢語</t>
        </is>
      </c>
    </row>
    <row r="587" ht="59.25" customHeight="1" s="20">
      <c r="A587" s="21">
        <f t="array" ref="A587:A587">INDIRECT(_xlfn.CONCAT("$I", $F587))</f>
        <v/>
      </c>
      <c r="B587" s="21">
        <f t="array" ref="B587:B587">INDIRECT(_xlfn.CONCAT("$J", $F587))</f>
        <v/>
      </c>
      <c r="C587" s="21">
        <f t="array" ref="C587:C587">INDIRECT(_xlfn.CONCAT("$K", $F587))</f>
        <v/>
      </c>
      <c r="D587" s="21" t="n"/>
      <c r="E587" s="21">
        <f t="array" ref="E587:E587">INDIRECT(_xlfn.CONCAT("$L", $F587))</f>
        <v/>
      </c>
      <c r="F587" s="21">
        <f t="array" ref="F587:F587">IF(NOT(OR(ISERROR(INDIRECT(_xlfn.CONCAT("$I", $F586 + 1))), ISBLANK(INDIRECT(_xlfn.CONCAT("$I", $F586 + 1))))), $F586 + 1, IF(NOT(ISBLANK(INDIRECT(_xlfn.CONCAT("$I", $F586 + 2)))), $F586 + 2, ""))</f>
        <v/>
      </c>
    </row>
    <row r="588" ht="59.25" customHeight="1" s="20">
      <c r="A588" s="21">
        <f t="array" ref="A588:A588">INDIRECT(_xlfn.CONCAT("$I", $F588))</f>
        <v/>
      </c>
      <c r="B588" s="21">
        <f t="array" ref="B588:B588">INDIRECT(_xlfn.CONCAT("$J", $F588))</f>
        <v/>
      </c>
      <c r="C588" s="21">
        <f t="array" ref="C588:C588">INDIRECT(_xlfn.CONCAT("$K", $F588))</f>
        <v/>
      </c>
      <c r="D588" s="21" t="n"/>
      <c r="E588" s="21">
        <f t="array" ref="E588:E588">INDIRECT(_xlfn.CONCAT("$L", $F588))</f>
        <v/>
      </c>
      <c r="F588" s="21">
        <f t="array" ref="F588:F588">IF(NOT(OR(ISERROR(INDIRECT(_xlfn.CONCAT("$I", $F587 + 1))), ISBLANK(INDIRECT(_xlfn.CONCAT("$I", $F587 + 1))))), $F587 + 1, IF(NOT(ISBLANK(INDIRECT(_xlfn.CONCAT("$I", $F587 + 2)))), $F587 + 2, ""))</f>
        <v/>
      </c>
      <c r="I588" s="19" t="inlineStr">
        <is>
          <t>2020 Heroes of the Realm PH20</t>
        </is>
      </c>
      <c r="J588" s="19" t="n">
        <v>3</v>
      </c>
      <c r="K588" s="19" t="n">
        <v>44409</v>
      </c>
      <c r="L588" s="19" t="inlineStr">
        <is>
          <t>en es fr de it pt ja ko ru 汉语 漢語</t>
        </is>
      </c>
    </row>
    <row r="589" ht="59.25" customHeight="1" s="20">
      <c r="A589" s="21">
        <f t="array" ref="A589:A589">INDIRECT(_xlfn.CONCAT("$I", $F589))</f>
        <v/>
      </c>
      <c r="B589" s="21">
        <f t="array" ref="B589:B589">INDIRECT(_xlfn.CONCAT("$J", $F589))</f>
        <v/>
      </c>
      <c r="C589" s="21">
        <f t="array" ref="C589:C589">INDIRECT(_xlfn.CONCAT("$K", $F589))</f>
        <v/>
      </c>
      <c r="D589" s="21" t="n"/>
      <c r="E589" s="21">
        <f t="array" ref="E589:E589">INDIRECT(_xlfn.CONCAT("$L", $F589))</f>
        <v/>
      </c>
      <c r="F589" s="21">
        <f t="array" ref="F589:F589">IF(NOT(OR(ISERROR(INDIRECT(_xlfn.CONCAT("$I", $F588 + 1))), ISBLANK(INDIRECT(_xlfn.CONCAT("$I", $F588 + 1))))), $F588 + 1, IF(NOT(ISBLANK(INDIRECT(_xlfn.CONCAT("$I", $F588 + 2)))), $F588 + 2, ""))</f>
        <v/>
      </c>
    </row>
    <row r="590" ht="59.25" customHeight="1" s="20">
      <c r="A590" s="21">
        <f t="array" ref="A590:A590">INDIRECT(_xlfn.CONCAT("$I", $F590))</f>
        <v/>
      </c>
      <c r="B590" s="21">
        <f t="array" ref="B590:B590">INDIRECT(_xlfn.CONCAT("$J", $F590))</f>
        <v/>
      </c>
      <c r="C590" s="21">
        <f t="array" ref="C590:C590">INDIRECT(_xlfn.CONCAT("$K", $F590))</f>
        <v/>
      </c>
      <c r="D590" s="21" t="n"/>
      <c r="E590" s="21">
        <f t="array" ref="E590:E590">INDIRECT(_xlfn.CONCAT("$L", $F590))</f>
        <v/>
      </c>
      <c r="F590" s="21">
        <f t="array" ref="F590:F590">IF(NOT(OR(ISERROR(INDIRECT(_xlfn.CONCAT("$I", $F589 + 1))), ISBLANK(INDIRECT(_xlfn.CONCAT("$I", $F589 + 1))))), $F589 + 1, IF(NOT(ISBLANK(INDIRECT(_xlfn.CONCAT("$I", $F589 + 2)))), $F589 + 2, ""))</f>
        <v/>
      </c>
      <c r="I590" s="19" t="inlineStr">
        <is>
          <t>Adventures in the Forgotten Realms AFR</t>
        </is>
      </c>
      <c r="J590" s="19" t="n">
        <v>424</v>
      </c>
      <c r="K590" s="19" t="n">
        <v>44400</v>
      </c>
      <c r="L590" s="19" t="inlineStr">
        <is>
          <t>en es fr de it pt ja ko ru 汉语 漢語</t>
        </is>
      </c>
    </row>
    <row r="591" ht="59.25" customHeight="1" s="20">
      <c r="A591" s="21">
        <f t="array" ref="A591:A591">INDIRECT(_xlfn.CONCAT("$I", $F591))</f>
        <v/>
      </c>
      <c r="B591" s="21">
        <f t="array" ref="B591:B591">INDIRECT(_xlfn.CONCAT("$J", $F591))</f>
        <v/>
      </c>
      <c r="C591" s="21">
        <f t="array" ref="C591:C591">INDIRECT(_xlfn.CONCAT("$K", $F591))</f>
        <v/>
      </c>
      <c r="D591" s="21" t="n"/>
      <c r="E591" s="21">
        <f t="array" ref="E591:E591">INDIRECT(_xlfn.CONCAT("$L", $F591))</f>
        <v/>
      </c>
      <c r="F591" s="21">
        <f t="array" ref="F591:F591">IF(NOT(OR(ISERROR(INDIRECT(_xlfn.CONCAT("$I", $F590 + 1))), ISBLANK(INDIRECT(_xlfn.CONCAT("$I", $F590 + 1))))), $F590 + 1, IF(NOT(ISBLANK(INDIRECT(_xlfn.CONCAT("$I", $F590 + 2)))), $F590 + 2, ""))</f>
        <v/>
      </c>
    </row>
    <row r="592" ht="68.25" customHeight="1" s="20">
      <c r="A592" s="21">
        <f t="array" ref="A592:A592">INDIRECT(_xlfn.CONCAT("$I", $F592))</f>
        <v/>
      </c>
      <c r="B592" s="21">
        <f t="array" ref="B592:B592">INDIRECT(_xlfn.CONCAT("$J", $F592))</f>
        <v/>
      </c>
      <c r="C592" s="21">
        <f t="array" ref="C592:C592">INDIRECT(_xlfn.CONCAT("$K", $F592))</f>
        <v/>
      </c>
      <c r="D592" s="21" t="n"/>
      <c r="E592" s="21">
        <f t="array" ref="E592:E592">INDIRECT(_xlfn.CONCAT("$L", $F592))</f>
        <v/>
      </c>
      <c r="F592" s="21">
        <f t="array" ref="F592:F592">IF(NOT(OR(ISERROR(INDIRECT(_xlfn.CONCAT("$I", $F591 + 1))), ISBLANK(INDIRECT(_xlfn.CONCAT("$I", $F591 + 1))))), $F591 + 1, IF(NOT(ISBLANK(INDIRECT(_xlfn.CONCAT("$I", $F591 + 2)))), $F591 + 2, ""))</f>
        <v/>
      </c>
      <c r="I592" s="19" t="inlineStr">
        <is>
          <t>Adventures in the Forgotten Realms Promos PAFR</t>
        </is>
      </c>
      <c r="J592" s="19" t="n">
        <v>241</v>
      </c>
      <c r="K592" s="19" t="n">
        <v>44400</v>
      </c>
      <c r="L592" s="19" t="inlineStr">
        <is>
          <t>en es fr de it pt ja ko ru 汉语 漢語</t>
        </is>
      </c>
    </row>
    <row r="593" ht="59.25" customHeight="1" s="20">
      <c r="A593" s="21">
        <f t="array" ref="A593:A593">INDIRECT(_xlfn.CONCAT("$I", $F593))</f>
        <v/>
      </c>
      <c r="B593" s="21">
        <f t="array" ref="B593:B593">INDIRECT(_xlfn.CONCAT("$J", $F593))</f>
        <v/>
      </c>
      <c r="C593" s="21">
        <f t="array" ref="C593:C593">INDIRECT(_xlfn.CONCAT("$K", $F593))</f>
        <v/>
      </c>
      <c r="D593" s="21" t="n"/>
      <c r="E593" s="21">
        <f t="array" ref="E593:E593">INDIRECT(_xlfn.CONCAT("$L", $F593))</f>
        <v/>
      </c>
      <c r="F593" s="21">
        <f t="array" ref="F593:F593">IF(NOT(OR(ISERROR(INDIRECT(_xlfn.CONCAT("$I", $F592 + 1))), ISBLANK(INDIRECT(_xlfn.CONCAT("$I", $F592 + 1))))), $F592 + 1, IF(NOT(ISBLANK(INDIRECT(_xlfn.CONCAT("$I", $F592 + 2)))), $F592 + 2, ""))</f>
        <v/>
      </c>
    </row>
    <row r="594" ht="59.25" customHeight="1" s="20">
      <c r="A594" s="21">
        <f t="array" ref="A594:A594">INDIRECT(_xlfn.CONCAT("$I", $F594))</f>
        <v/>
      </c>
      <c r="B594" s="21">
        <f t="array" ref="B594:B594">INDIRECT(_xlfn.CONCAT("$J", $F594))</f>
        <v/>
      </c>
      <c r="C594" s="21">
        <f t="array" ref="C594:C594">INDIRECT(_xlfn.CONCAT("$K", $F594))</f>
        <v/>
      </c>
      <c r="D594" s="21" t="n"/>
      <c r="E594" s="21">
        <f t="array" ref="E594:E594">INDIRECT(_xlfn.CONCAT("$L", $F594))</f>
        <v/>
      </c>
      <c r="F594" s="21">
        <f t="array" ref="F594:F594">IF(NOT(OR(ISERROR(INDIRECT(_xlfn.CONCAT("$I", $F593 + 1))), ISBLANK(INDIRECT(_xlfn.CONCAT("$I", $F593 + 1))))), $F593 + 1, IF(NOT(ISBLANK(INDIRECT(_xlfn.CONCAT("$I", $F593 + 2)))), $F593 + 2, ""))</f>
        <v/>
      </c>
      <c r="I594" s="19" t="inlineStr">
        <is>
          <t>Adventures in the Forgotten Realms Tokens TAFR</t>
        </is>
      </c>
      <c r="J594" s="19" t="n">
        <v>22</v>
      </c>
      <c r="K594" s="19" t="n">
        <v>44400</v>
      </c>
      <c r="L594" s="19" t="inlineStr">
        <is>
          <t>en es fr de it pt ja ko ru 汉语 漢語</t>
        </is>
      </c>
    </row>
    <row r="595" ht="59.25" customHeight="1" s="20">
      <c r="A595" s="21">
        <f t="array" ref="A595:A595">INDIRECT(_xlfn.CONCAT("$I", $F595))</f>
        <v/>
      </c>
      <c r="B595" s="21">
        <f t="array" ref="B595:B595">INDIRECT(_xlfn.CONCAT("$J", $F595))</f>
        <v/>
      </c>
      <c r="C595" s="21">
        <f t="array" ref="C595:C595">INDIRECT(_xlfn.CONCAT("$K", $F595))</f>
        <v/>
      </c>
      <c r="D595" s="21" t="n"/>
      <c r="E595" s="21">
        <f t="array" ref="E595:E595">INDIRECT(_xlfn.CONCAT("$L", $F595))</f>
        <v/>
      </c>
      <c r="F595" s="21">
        <f t="array" ref="F595:F595">IF(NOT(OR(ISERROR(INDIRECT(_xlfn.CONCAT("$I", $F594 + 1))), ISBLANK(INDIRECT(_xlfn.CONCAT("$I", $F594 + 1))))), $F594 + 1, IF(NOT(ISBLANK(INDIRECT(_xlfn.CONCAT("$I", $F594 + 2)))), $F594 + 2, ""))</f>
        <v/>
      </c>
    </row>
    <row r="596" ht="59.25" customHeight="1" s="20">
      <c r="A596" s="21">
        <f t="array" ref="A596:A596">INDIRECT(_xlfn.CONCAT("$I", $F596))</f>
        <v/>
      </c>
      <c r="B596" s="21">
        <f t="array" ref="B596:B596">INDIRECT(_xlfn.CONCAT("$J", $F596))</f>
        <v/>
      </c>
      <c r="C596" s="21">
        <f t="array" ref="C596:C596">INDIRECT(_xlfn.CONCAT("$K", $F596))</f>
        <v/>
      </c>
      <c r="D596" s="21" t="n"/>
      <c r="E596" s="21">
        <f t="array" ref="E596:E596">INDIRECT(_xlfn.CONCAT("$L", $F596))</f>
        <v/>
      </c>
      <c r="F596" s="21">
        <f t="array" ref="F596:F596">IF(NOT(OR(ISERROR(INDIRECT(_xlfn.CONCAT("$I", $F595 + 1))), ISBLANK(INDIRECT(_xlfn.CONCAT("$I", $F595 + 1))))), $F595 + 1, IF(NOT(ISBLANK(INDIRECT(_xlfn.CONCAT("$I", $F595 + 2)))), $F595 + 2, ""))</f>
        <v/>
      </c>
      <c r="I596" s="19" t="inlineStr">
        <is>
          <t>Forgotten Realms Oversized Cards OAFR</t>
        </is>
      </c>
      <c r="J596" s="19" t="n">
        <v>3</v>
      </c>
      <c r="K596" s="19" t="n">
        <v>44400</v>
      </c>
      <c r="L596" s="19" t="inlineStr">
        <is>
          <t>en es fr de it pt ja ko ru 汉语 漢語</t>
        </is>
      </c>
    </row>
    <row r="597" ht="59.25" customHeight="1" s="20">
      <c r="A597" s="21">
        <f t="array" ref="A597:A597">INDIRECT(_xlfn.CONCAT("$I", $F597))</f>
        <v/>
      </c>
      <c r="B597" s="21">
        <f t="array" ref="B597:B597">INDIRECT(_xlfn.CONCAT("$J", $F597))</f>
        <v/>
      </c>
      <c r="C597" s="21">
        <f t="array" ref="C597:C597">INDIRECT(_xlfn.CONCAT("$K", $F597))</f>
        <v/>
      </c>
      <c r="D597" s="21" t="n"/>
      <c r="E597" s="21">
        <f t="array" ref="E597:E597">INDIRECT(_xlfn.CONCAT("$L", $F597))</f>
        <v/>
      </c>
      <c r="F597" s="21">
        <f t="array" ref="F597:F597">IF(NOT(OR(ISERROR(INDIRECT(_xlfn.CONCAT("$I", $F596 + 1))), ISBLANK(INDIRECT(_xlfn.CONCAT("$I", $F596 + 1))))), $F596 + 1, IF(NOT(ISBLANK(INDIRECT(_xlfn.CONCAT("$I", $F596 + 2)))), $F596 + 2, ""))</f>
        <v/>
      </c>
    </row>
    <row r="598" ht="59.25" customHeight="1" s="20">
      <c r="A598" s="21">
        <f t="array" ref="A598:A598">INDIRECT(_xlfn.CONCAT("$I", $F598))</f>
        <v/>
      </c>
      <c r="B598" s="21">
        <f t="array" ref="B598:B598">INDIRECT(_xlfn.CONCAT("$J", $F598))</f>
        <v/>
      </c>
      <c r="C598" s="21">
        <f t="array" ref="C598:C598">INDIRECT(_xlfn.CONCAT("$K", $F598))</f>
        <v/>
      </c>
      <c r="D598" s="21" t="n"/>
      <c r="E598" s="21">
        <f t="array" ref="E598:E598">INDIRECT(_xlfn.CONCAT("$L", $F598))</f>
        <v/>
      </c>
      <c r="F598" s="21">
        <f t="array" ref="F598:F598">IF(NOT(OR(ISERROR(INDIRECT(_xlfn.CONCAT("$I", $F597 + 1))), ISBLANK(INDIRECT(_xlfn.CONCAT("$I", $F597 + 1))))), $F597 + 1, IF(NOT(ISBLANK(INDIRECT(_xlfn.CONCAT("$I", $F597 + 2)))), $F597 + 2, ""))</f>
        <v/>
      </c>
      <c r="I598" s="19" t="inlineStr">
        <is>
          <t>Adventures in the Forgotten Realms Art Series AAFR</t>
        </is>
      </c>
      <c r="J598" s="19" t="n">
        <v>81</v>
      </c>
      <c r="K598" s="19" t="n">
        <v>44400</v>
      </c>
      <c r="L598" s="19" t="inlineStr">
        <is>
          <t>en es fr de it pt ja ko ru 汉语 漢語</t>
        </is>
      </c>
    </row>
    <row r="599" ht="59.25" customHeight="1" s="20">
      <c r="A599" s="21">
        <f t="array" ref="A599:A599">INDIRECT(_xlfn.CONCAT("$I", $F599))</f>
        <v/>
      </c>
      <c r="B599" s="21">
        <f t="array" ref="B599:B599">INDIRECT(_xlfn.CONCAT("$J", $F599))</f>
        <v/>
      </c>
      <c r="C599" s="21">
        <f t="array" ref="C599:C599">INDIRECT(_xlfn.CONCAT("$K", $F599))</f>
        <v/>
      </c>
      <c r="D599" s="21" t="n"/>
      <c r="E599" s="21">
        <f t="array" ref="E599:E599">INDIRECT(_xlfn.CONCAT("$L", $F599))</f>
        <v/>
      </c>
      <c r="F599" s="21">
        <f t="array" ref="F599:F599">IF(NOT(OR(ISERROR(INDIRECT(_xlfn.CONCAT("$I", $F598 + 1))), ISBLANK(INDIRECT(_xlfn.CONCAT("$I", $F598 + 1))))), $F598 + 1, IF(NOT(ISBLANK(INDIRECT(_xlfn.CONCAT("$I", $F598 + 2)))), $F598 + 2, ""))</f>
        <v/>
      </c>
    </row>
    <row r="600" ht="68.25" customHeight="1" s="20">
      <c r="A600" s="21">
        <f t="array" ref="A600:A600">INDIRECT(_xlfn.CONCAT("$I", $F600))</f>
        <v/>
      </c>
      <c r="B600" s="21">
        <f t="array" ref="B600:B600">INDIRECT(_xlfn.CONCAT("$J", $F600))</f>
        <v/>
      </c>
      <c r="C600" s="21">
        <f t="array" ref="C600:C600">INDIRECT(_xlfn.CONCAT("$K", $F600))</f>
        <v/>
      </c>
      <c r="D600" s="21" t="n"/>
      <c r="E600" s="21">
        <f t="array" ref="E600:E600">INDIRECT(_xlfn.CONCAT("$L", $F600))</f>
        <v/>
      </c>
      <c r="F600" s="21">
        <f t="array" ref="F600:F600">IF(NOT(OR(ISERROR(INDIRECT(_xlfn.CONCAT("$I", $F599 + 1))), ISBLANK(INDIRECT(_xlfn.CONCAT("$I", $F599 + 1))))), $F599 + 1, IF(NOT(ISBLANK(INDIRECT(_xlfn.CONCAT("$I", $F599 + 2)))), $F599 + 2, ""))</f>
        <v/>
      </c>
      <c r="I600" s="19" t="inlineStr">
        <is>
          <t>Forgotten Realms Commander AFC</t>
        </is>
      </c>
      <c r="J600" s="19" t="n">
        <v>331</v>
      </c>
      <c r="K600" s="19" t="n">
        <v>44400</v>
      </c>
      <c r="L600" s="19" t="inlineStr">
        <is>
          <t>en es fr de it pt ja ko ru 汉语 漢語</t>
        </is>
      </c>
    </row>
    <row r="601" ht="59.25" customHeight="1" s="20">
      <c r="A601" s="21">
        <f t="array" ref="A601:A601">INDIRECT(_xlfn.CONCAT("$I", $F601))</f>
        <v/>
      </c>
      <c r="B601" s="21">
        <f t="array" ref="B601:B601">INDIRECT(_xlfn.CONCAT("$J", $F601))</f>
        <v/>
      </c>
      <c r="C601" s="21">
        <f t="array" ref="C601:C601">INDIRECT(_xlfn.CONCAT("$K", $F601))</f>
        <v/>
      </c>
      <c r="D601" s="21" t="n"/>
      <c r="E601" s="21">
        <f t="array" ref="E601:E601">INDIRECT(_xlfn.CONCAT("$L", $F601))</f>
        <v/>
      </c>
      <c r="F601" s="21">
        <f t="array" ref="F601:F601">IF(NOT(OR(ISERROR(INDIRECT(_xlfn.CONCAT("$I", $F600 + 1))), ISBLANK(INDIRECT(_xlfn.CONCAT("$I", $F600 + 1))))), $F600 + 1, IF(NOT(ISBLANK(INDIRECT(_xlfn.CONCAT("$I", $F600 + 2)))), $F600 + 2, ""))</f>
        <v/>
      </c>
    </row>
    <row r="602" ht="59.25" customHeight="1" s="20">
      <c r="A602" s="21">
        <f t="array" ref="A602:A602">INDIRECT(_xlfn.CONCAT("$I", $F602))</f>
        <v/>
      </c>
      <c r="B602" s="21">
        <f t="array" ref="B602:B602">INDIRECT(_xlfn.CONCAT("$J", $F602))</f>
        <v/>
      </c>
      <c r="C602" s="21">
        <f t="array" ref="C602:C602">INDIRECT(_xlfn.CONCAT("$K", $F602))</f>
        <v/>
      </c>
      <c r="D602" s="21" t="n"/>
      <c r="E602" s="21">
        <f t="array" ref="E602:E602">INDIRECT(_xlfn.CONCAT("$L", $F602))</f>
        <v/>
      </c>
      <c r="F602" s="21">
        <f t="array" ref="F602:F602">IF(NOT(OR(ISERROR(INDIRECT(_xlfn.CONCAT("$I", $F601 + 1))), ISBLANK(INDIRECT(_xlfn.CONCAT("$I", $F601 + 1))))), $F601 + 1, IF(NOT(ISBLANK(INDIRECT(_xlfn.CONCAT("$I", $F601 + 2)))), $F601 + 2, ""))</f>
        <v/>
      </c>
      <c r="I602" s="19" t="inlineStr">
        <is>
          <t>Forgotten Realms Commander Tokens TAFC</t>
        </is>
      </c>
      <c r="J602" s="19" t="n">
        <v>13</v>
      </c>
      <c r="K602" s="19" t="n">
        <v>44400</v>
      </c>
      <c r="L602" s="19" t="inlineStr">
        <is>
          <t>en es fr de it pt ja ko ru 汉语 漢語</t>
        </is>
      </c>
    </row>
    <row r="603" ht="59.25" customHeight="1" s="20">
      <c r="A603" s="21">
        <f t="array" ref="A603:A603">INDIRECT(_xlfn.CONCAT("$I", $F603))</f>
        <v/>
      </c>
      <c r="B603" s="21">
        <f t="array" ref="B603:B603">INDIRECT(_xlfn.CONCAT("$J", $F603))</f>
        <v/>
      </c>
      <c r="C603" s="21">
        <f t="array" ref="C603:C603">INDIRECT(_xlfn.CONCAT("$K", $F603))</f>
        <v/>
      </c>
      <c r="D603" s="21" t="n"/>
      <c r="E603" s="21">
        <f t="array" ref="E603:E603">INDIRECT(_xlfn.CONCAT("$L", $F603))</f>
        <v/>
      </c>
      <c r="F603" s="21">
        <f t="array" ref="F603:F603">IF(NOT(OR(ISERROR(INDIRECT(_xlfn.CONCAT("$I", $F602 + 1))), ISBLANK(INDIRECT(_xlfn.CONCAT("$I", $F602 + 1))))), $F602 + 1, IF(NOT(ISBLANK(INDIRECT(_xlfn.CONCAT("$I", $F602 + 2)))), $F602 + 2, ""))</f>
        <v/>
      </c>
    </row>
    <row r="604" ht="59.25" customHeight="1" s="20">
      <c r="A604" s="21">
        <f t="array" ref="A604:A604">INDIRECT(_xlfn.CONCAT("$I", $F604))</f>
        <v/>
      </c>
      <c r="B604" s="21">
        <f t="array" ref="B604:B604">INDIRECT(_xlfn.CONCAT("$J", $F604))</f>
        <v/>
      </c>
      <c r="C604" s="21">
        <f t="array" ref="C604:C604">INDIRECT(_xlfn.CONCAT("$K", $F604))</f>
        <v/>
      </c>
      <c r="D604" s="21" t="n"/>
      <c r="E604" s="21">
        <f t="array" ref="E604:E604">INDIRECT(_xlfn.CONCAT("$L", $F604))</f>
        <v/>
      </c>
      <c r="F604" s="21">
        <f t="array" ref="F604:F604">IF(NOT(OR(ISERROR(INDIRECT(_xlfn.CONCAT("$I", $F603 + 1))), ISBLANK(INDIRECT(_xlfn.CONCAT("$I", $F603 + 1))))), $F603 + 1, IF(NOT(ISBLANK(INDIRECT(_xlfn.CONCAT("$I", $F603 + 2)))), $F603 + 2, ""))</f>
        <v/>
      </c>
      <c r="I604" s="19" t="inlineStr">
        <is>
          <t>Forgotten Realms Commander Display Commanders OAFC</t>
        </is>
      </c>
      <c r="J604" s="19" t="n">
        <v>4</v>
      </c>
      <c r="K604" s="19" t="n">
        <v>44400</v>
      </c>
      <c r="L604" s="19" t="inlineStr">
        <is>
          <t>en es fr de it pt ja ko ru 汉语 漢語</t>
        </is>
      </c>
    </row>
    <row r="605" ht="59.25" customHeight="1" s="20">
      <c r="A605" s="21">
        <f t="array" ref="A605:A605">INDIRECT(_xlfn.CONCAT("$I", $F605))</f>
        <v/>
      </c>
      <c r="B605" s="21">
        <f t="array" ref="B605:B605">INDIRECT(_xlfn.CONCAT("$J", $F605))</f>
        <v/>
      </c>
      <c r="C605" s="21">
        <f t="array" ref="C605:C605">INDIRECT(_xlfn.CONCAT("$K", $F605))</f>
        <v/>
      </c>
      <c r="D605" s="21" t="n"/>
      <c r="E605" s="21">
        <f t="array" ref="E605:E605">INDIRECT(_xlfn.CONCAT("$L", $F605))</f>
        <v/>
      </c>
      <c r="F605" s="21">
        <f t="array" ref="F605:F605">IF(NOT(OR(ISERROR(INDIRECT(_xlfn.CONCAT("$I", $F604 + 1))), ISBLANK(INDIRECT(_xlfn.CONCAT("$I", $F604 + 1))))), $F604 + 1, IF(NOT(ISBLANK(INDIRECT(_xlfn.CONCAT("$I", $F604 + 2)))), $F604 + 2, ""))</f>
        <v/>
      </c>
    </row>
    <row r="606" ht="59.25" customHeight="1" s="20">
      <c r="A606" s="21">
        <f t="array" ref="A606:A606">INDIRECT(_xlfn.CONCAT("$I", $F606))</f>
        <v/>
      </c>
      <c r="B606" s="21">
        <f t="array" ref="B606:B606">INDIRECT(_xlfn.CONCAT("$J", $F606))</f>
        <v/>
      </c>
      <c r="C606" s="21">
        <f t="array" ref="C606:C606">INDIRECT(_xlfn.CONCAT("$K", $F606))</f>
        <v/>
      </c>
      <c r="D606" s="21" t="n"/>
      <c r="E606" s="21">
        <f t="array" ref="E606:E606">INDIRECT(_xlfn.CONCAT("$L", $F606))</f>
        <v/>
      </c>
      <c r="F606" s="21">
        <f t="array" ref="F606:F606">IF(NOT(OR(ISERROR(INDIRECT(_xlfn.CONCAT("$I", $F605 + 1))), ISBLANK(INDIRECT(_xlfn.CONCAT("$I", $F605 + 1))))), $F605 + 1, IF(NOT(ISBLANK(INDIRECT(_xlfn.CONCAT("$I", $F605 + 2)))), $F605 + 2, ""))</f>
        <v/>
      </c>
      <c r="I606" s="19" t="inlineStr">
        <is>
          <t>Adventures in the Forgotten Realms Minigames MAFR</t>
        </is>
      </c>
      <c r="J606" s="19" t="n">
        <v>5</v>
      </c>
      <c r="K606" s="19" t="n">
        <v>44400</v>
      </c>
      <c r="L606" s="19" t="inlineStr">
        <is>
          <t>en es fr de it pt ja ko ru 汉语 漢語</t>
        </is>
      </c>
    </row>
    <row r="607" ht="59.25" customHeight="1" s="20">
      <c r="A607" s="21">
        <f t="array" ref="A607:A607">INDIRECT(_xlfn.CONCAT("$I", $F607))</f>
        <v/>
      </c>
      <c r="B607" s="21">
        <f t="array" ref="B607:B607">INDIRECT(_xlfn.CONCAT("$J", $F607))</f>
        <v/>
      </c>
      <c r="C607" s="21">
        <f t="array" ref="C607:C607">INDIRECT(_xlfn.CONCAT("$K", $F607))</f>
        <v/>
      </c>
      <c r="D607" s="21" t="n"/>
      <c r="E607" s="21">
        <f t="array" ref="E607:E607">INDIRECT(_xlfn.CONCAT("$L", $F607))</f>
        <v/>
      </c>
      <c r="F607" s="21">
        <f t="array" ref="F607:F607">IF(NOT(OR(ISERROR(INDIRECT(_xlfn.CONCAT("$I", $F606 + 1))), ISBLANK(INDIRECT(_xlfn.CONCAT("$I", $F606 + 1))))), $F606 + 1, IF(NOT(ISBLANK(INDIRECT(_xlfn.CONCAT("$I", $F606 + 2)))), $F606 + 2, ""))</f>
        <v/>
      </c>
    </row>
    <row r="608" ht="59.25" customHeight="1" s="20">
      <c r="A608" s="21">
        <f t="array" ref="A608:A608">INDIRECT(_xlfn.CONCAT("$I", $F608))</f>
        <v/>
      </c>
      <c r="B608" s="21">
        <f t="array" ref="B608:B608">INDIRECT(_xlfn.CONCAT("$J", $F608))</f>
        <v/>
      </c>
      <c r="C608" s="21">
        <f t="array" ref="C608:C608">INDIRECT(_xlfn.CONCAT("$K", $F608))</f>
        <v/>
      </c>
      <c r="D608" s="21" t="n"/>
      <c r="E608" s="21">
        <f t="array" ref="E608:E608">INDIRECT(_xlfn.CONCAT("$L", $F608))</f>
        <v/>
      </c>
      <c r="F608" s="21">
        <f t="array" ref="F608:F608">IF(NOT(OR(ISERROR(INDIRECT(_xlfn.CONCAT("$I", $F607 + 1))), ISBLANK(INDIRECT(_xlfn.CONCAT("$I", $F607 + 1))))), $F607 + 1, IF(NOT(ISBLANK(INDIRECT(_xlfn.CONCAT("$I", $F607 + 2)))), $F607 + 2, ""))</f>
        <v/>
      </c>
      <c r="I608" s="19" t="inlineStr">
        <is>
          <t>Chromatic Cube CHROMATIC</t>
        </is>
      </c>
      <c r="J608" s="19" t="n">
        <v>540</v>
      </c>
      <c r="K608" s="19" t="n">
        <v>44372</v>
      </c>
    </row>
    <row r="609" ht="59.25" customHeight="1" s="20">
      <c r="A609" s="21">
        <f t="array" ref="A609:A609">INDIRECT(_xlfn.CONCAT("$I", $F609))</f>
        <v/>
      </c>
      <c r="B609" s="21">
        <f t="array" ref="B609:B609">INDIRECT(_xlfn.CONCAT("$J", $F609))</f>
        <v/>
      </c>
      <c r="C609" s="21">
        <f t="array" ref="C609:C609">INDIRECT(_xlfn.CONCAT("$K", $F609))</f>
        <v/>
      </c>
      <c r="D609" s="21" t="n"/>
      <c r="E609" s="21">
        <f t="array" ref="E609:E609">INDIRECT(_xlfn.CONCAT("$L", $F609))</f>
        <v/>
      </c>
      <c r="F609" s="21">
        <f t="array" ref="F609:F609">IF(NOT(OR(ISERROR(INDIRECT(_xlfn.CONCAT("$I", $F608 + 1))), ISBLANK(INDIRECT(_xlfn.CONCAT("$I", $F608 + 1))))), $F608 + 1, IF(NOT(ISBLANK(INDIRECT(_xlfn.CONCAT("$I", $F608 + 2)))), $F608 + 2, ""))</f>
        <v/>
      </c>
    </row>
    <row r="610" ht="59.25" customHeight="1" s="20">
      <c r="A610" s="21">
        <f t="array" ref="A610:A610">INDIRECT(_xlfn.CONCAT("$I", $F610))</f>
        <v/>
      </c>
      <c r="B610" s="21">
        <f t="array" ref="B610:B610">INDIRECT(_xlfn.CONCAT("$J", $F610))</f>
        <v/>
      </c>
      <c r="C610" s="21">
        <f t="array" ref="C610:C610">INDIRECT(_xlfn.CONCAT("$K", $F610))</f>
        <v/>
      </c>
      <c r="D610" s="21" t="n"/>
      <c r="E610" s="21">
        <f t="array" ref="E610:E610">INDIRECT(_xlfn.CONCAT("$L", $F610))</f>
        <v/>
      </c>
      <c r="F610" s="21">
        <f t="array" ref="F610:F610">IF(NOT(OR(ISERROR(INDIRECT(_xlfn.CONCAT("$I", $F609 + 1))), ISBLANK(INDIRECT(_xlfn.CONCAT("$I", $F609 + 1))))), $F609 + 1, IF(NOT(ISBLANK(INDIRECT(_xlfn.CONCAT("$I", $F609 + 2)))), $F609 + 2, ""))</f>
        <v/>
      </c>
      <c r="I610" s="19" t="inlineStr">
        <is>
          <t>Love Your LGS 2021 PLG21</t>
        </is>
      </c>
      <c r="J610" s="19" t="n">
        <v>11</v>
      </c>
      <c r="K610" s="19" t="n">
        <v>44369</v>
      </c>
      <c r="L610" s="19" t="inlineStr">
        <is>
          <t>en es fr de it pt ja ko ru 汉语 漢語</t>
        </is>
      </c>
    </row>
    <row r="611" ht="59.25" customHeight="1" s="20">
      <c r="A611" s="21">
        <f t="array" ref="A611:A611">INDIRECT(_xlfn.CONCAT("$I", $F611))</f>
        <v/>
      </c>
      <c r="B611" s="21">
        <f t="array" ref="B611:B611">INDIRECT(_xlfn.CONCAT("$J", $F611))</f>
        <v/>
      </c>
      <c r="C611" s="21">
        <f t="array" ref="C611:C611">INDIRECT(_xlfn.CONCAT("$K", $F611))</f>
        <v/>
      </c>
      <c r="D611" s="21" t="n"/>
      <c r="E611" s="21">
        <f t="array" ref="E611:E611">INDIRECT(_xlfn.CONCAT("$L", $F611))</f>
        <v/>
      </c>
      <c r="F611" s="21">
        <f t="array" ref="F611:F611">IF(NOT(OR(ISERROR(INDIRECT(_xlfn.CONCAT("$I", $F610 + 1))), ISBLANK(INDIRECT(_xlfn.CONCAT("$I", $F610 + 1))))), $F610 + 1, IF(NOT(ISBLANK(INDIRECT(_xlfn.CONCAT("$I", $F610 + 2)))), $F610 + 2, ""))</f>
        <v/>
      </c>
    </row>
    <row r="612" ht="59.25" customHeight="1" s="20">
      <c r="A612" s="21">
        <f t="array" ref="A612:A612">INDIRECT(_xlfn.CONCAT("$I", $F612))</f>
        <v/>
      </c>
      <c r="B612" s="21">
        <f t="array" ref="B612:B612">INDIRECT(_xlfn.CONCAT("$J", $F612))</f>
        <v/>
      </c>
      <c r="C612" s="21">
        <f t="array" ref="C612:C612">INDIRECT(_xlfn.CONCAT("$K", $F612))</f>
        <v/>
      </c>
      <c r="D612" s="21" t="n"/>
      <c r="E612" s="21">
        <f t="array" ref="E612:E612">INDIRECT(_xlfn.CONCAT("$L", $F612))</f>
        <v/>
      </c>
      <c r="F612" s="21">
        <f t="array" ref="F612:F612">IF(NOT(OR(ISERROR(INDIRECT(_xlfn.CONCAT("$I", $F611 + 1))), ISBLANK(INDIRECT(_xlfn.CONCAT("$I", $F611 + 1))))), $F611 + 1, IF(NOT(ISBLANK(INDIRECT(_xlfn.CONCAT("$I", $F611 + 2)))), $F611 + 2, ""))</f>
        <v/>
      </c>
      <c r="I612" s="19" t="inlineStr">
        <is>
          <t>Wizards Play Network 2021 PW21</t>
        </is>
      </c>
      <c r="J612" s="19" t="n">
        <v>6</v>
      </c>
      <c r="K612" s="19" t="n">
        <v>44365</v>
      </c>
      <c r="L612" s="19" t="inlineStr">
        <is>
          <t>en es fr de it pt ja ko ru 汉语 漢語</t>
        </is>
      </c>
    </row>
    <row r="613" ht="59.25" customHeight="1" s="20">
      <c r="A613" s="21">
        <f t="array" ref="A613:A613">INDIRECT(_xlfn.CONCAT("$I", $F613))</f>
        <v/>
      </c>
      <c r="B613" s="21">
        <f t="array" ref="B613:B613">INDIRECT(_xlfn.CONCAT("$J", $F613))</f>
        <v/>
      </c>
      <c r="C613" s="21">
        <f t="array" ref="C613:C613">INDIRECT(_xlfn.CONCAT("$K", $F613))</f>
        <v/>
      </c>
      <c r="D613" s="21" t="n"/>
      <c r="E613" s="21">
        <f t="array" ref="E613:E613">INDIRECT(_xlfn.CONCAT("$L", $F613))</f>
        <v/>
      </c>
      <c r="F613" s="21">
        <f t="array" ref="F613:F613">IF(NOT(OR(ISERROR(INDIRECT(_xlfn.CONCAT("$I", $F612 + 1))), ISBLANK(INDIRECT(_xlfn.CONCAT("$I", $F612 + 1))))), $F612 + 1, IF(NOT(ISBLANK(INDIRECT(_xlfn.CONCAT("$I", $F612 + 2)))), $F612 + 2, ""))</f>
        <v/>
      </c>
    </row>
    <row r="614" ht="59.25" customHeight="1" s="20">
      <c r="A614" s="21">
        <f t="array" ref="A614:A614">INDIRECT(_xlfn.CONCAT("$I", $F614))</f>
        <v/>
      </c>
      <c r="B614" s="21">
        <f t="array" ref="B614:B614">INDIRECT(_xlfn.CONCAT("$J", $F614))</f>
        <v/>
      </c>
      <c r="C614" s="21">
        <f t="array" ref="C614:C614">INDIRECT(_xlfn.CONCAT("$K", $F614))</f>
        <v/>
      </c>
      <c r="D614" s="21" t="n"/>
      <c r="E614" s="21">
        <f t="array" ref="E614:E614">INDIRECT(_xlfn.CONCAT("$L", $F614))</f>
        <v/>
      </c>
      <c r="F614" s="21">
        <f t="array" ref="F614:F614">IF(NOT(OR(ISERROR(INDIRECT(_xlfn.CONCAT("$I", $F613 + 1))), ISBLANK(INDIRECT(_xlfn.CONCAT("$I", $F613 + 1))))), $F613 + 1, IF(NOT(ISBLANK(INDIRECT(_xlfn.CONCAT("$I", $F613 + 2)))), $F613 + 2, ""))</f>
        <v/>
      </c>
      <c r="I614" s="19" t="inlineStr">
        <is>
          <t>Modern Horizons 2 MH2</t>
        </is>
      </c>
      <c r="J614" s="19" t="n">
        <v>494</v>
      </c>
      <c r="K614" s="19" t="n">
        <v>44365</v>
      </c>
      <c r="L614" s="19" t="inlineStr">
        <is>
          <t>en es fr de it pt ja ko ru 汉语 漢語</t>
        </is>
      </c>
    </row>
    <row r="615" ht="68.25" customHeight="1" s="20">
      <c r="A615" s="21">
        <f t="array" ref="A615:A615">INDIRECT(_xlfn.CONCAT("$I", $F615))</f>
        <v/>
      </c>
      <c r="B615" s="21">
        <f t="array" ref="B615:B615">INDIRECT(_xlfn.CONCAT("$J", $F615))</f>
        <v/>
      </c>
      <c r="C615" s="21">
        <f t="array" ref="C615:C615">INDIRECT(_xlfn.CONCAT("$K", $F615))</f>
        <v/>
      </c>
      <c r="D615" s="21" t="n"/>
      <c r="E615" s="21">
        <f t="array" ref="E615:E615">INDIRECT(_xlfn.CONCAT("$L", $F615))</f>
        <v/>
      </c>
      <c r="F615" s="21">
        <f t="array" ref="F615:F615">IF(NOT(OR(ISERROR(INDIRECT(_xlfn.CONCAT("$I", $F614 + 1))), ISBLANK(INDIRECT(_xlfn.CONCAT("$I", $F614 + 1))))), $F614 + 1, IF(NOT(ISBLANK(INDIRECT(_xlfn.CONCAT("$I", $F614 + 2)))), $F614 + 2, ""))</f>
        <v/>
      </c>
    </row>
    <row r="616" ht="81" customHeight="1" s="20">
      <c r="A616" s="21">
        <f t="array" ref="A616:A616">INDIRECT(_xlfn.CONCAT("$I", $F616))</f>
        <v/>
      </c>
      <c r="B616" s="21">
        <f t="array" ref="B616:B616">INDIRECT(_xlfn.CONCAT("$J", $F616))</f>
        <v/>
      </c>
      <c r="C616" s="21">
        <f t="array" ref="C616:C616">INDIRECT(_xlfn.CONCAT("$K", $F616))</f>
        <v/>
      </c>
      <c r="D616" s="21" t="n"/>
      <c r="E616" s="21">
        <f t="array" ref="E616:E616">INDIRECT(_xlfn.CONCAT("$L", $F616))</f>
        <v/>
      </c>
      <c r="F616" s="21">
        <f t="array" ref="F616:F616">IF(NOT(OR(ISERROR(INDIRECT(_xlfn.CONCAT("$I", $F615 + 1))), ISBLANK(INDIRECT(_xlfn.CONCAT("$I", $F615 + 1))))), $F615 + 1, IF(NOT(ISBLANK(INDIRECT(_xlfn.CONCAT("$I", $F615 + 2)))), $F615 + 2, ""))</f>
        <v/>
      </c>
      <c r="I616" s="19" t="inlineStr">
        <is>
          <t>Modern Horizons 2 Promos PMH2</t>
        </is>
      </c>
      <c r="J616" s="19" t="n">
        <v>86</v>
      </c>
      <c r="K616" s="19" t="n">
        <v>44365</v>
      </c>
      <c r="L616" s="19" t="inlineStr">
        <is>
          <t>en es fr de it pt ja ko ru 汉语 漢語</t>
        </is>
      </c>
    </row>
    <row r="617" ht="59.25" customHeight="1" s="20">
      <c r="A617" s="21">
        <f t="array" ref="A617:A617">INDIRECT(_xlfn.CONCAT("$I", $F617))</f>
        <v/>
      </c>
      <c r="B617" s="21">
        <f t="array" ref="B617:B617">INDIRECT(_xlfn.CONCAT("$J", $F617))</f>
        <v/>
      </c>
      <c r="C617" s="21">
        <f t="array" ref="C617:C617">INDIRECT(_xlfn.CONCAT("$K", $F617))</f>
        <v/>
      </c>
      <c r="D617" s="21" t="n"/>
      <c r="E617" s="21">
        <f t="array" ref="E617:E617">INDIRECT(_xlfn.CONCAT("$L", $F617))</f>
        <v/>
      </c>
      <c r="F617" s="21">
        <f t="array" ref="F617:F617">IF(NOT(OR(ISERROR(INDIRECT(_xlfn.CONCAT("$I", $F616 + 1))), ISBLANK(INDIRECT(_xlfn.CONCAT("$I", $F616 + 1))))), $F616 + 1, IF(NOT(ISBLANK(INDIRECT(_xlfn.CONCAT("$I", $F616 + 2)))), $F616 + 2, ""))</f>
        <v/>
      </c>
    </row>
    <row r="618" ht="81" customHeight="1" s="20">
      <c r="A618" s="21">
        <f t="array" ref="A618:A618">INDIRECT(_xlfn.CONCAT("$I", $F618))</f>
        <v/>
      </c>
      <c r="B618" s="21">
        <f t="array" ref="B618:B618">INDIRECT(_xlfn.CONCAT("$J", $F618))</f>
        <v/>
      </c>
      <c r="C618" s="21">
        <f t="array" ref="C618:C618">INDIRECT(_xlfn.CONCAT("$K", $F618))</f>
        <v/>
      </c>
      <c r="D618" s="21" t="n"/>
      <c r="E618" s="21">
        <f t="array" ref="E618:E618">INDIRECT(_xlfn.CONCAT("$L", $F618))</f>
        <v/>
      </c>
      <c r="F618" s="21">
        <f t="array" ref="F618:F618">IF(NOT(OR(ISERROR(INDIRECT(_xlfn.CONCAT("$I", $F617 + 1))), ISBLANK(INDIRECT(_xlfn.CONCAT("$I", $F617 + 1))))), $F617 + 1, IF(NOT(ISBLANK(INDIRECT(_xlfn.CONCAT("$I", $F617 + 2)))), $F617 + 2, ""))</f>
        <v/>
      </c>
      <c r="I618" s="19" t="inlineStr">
        <is>
          <t>Modern Horizons 2 Tokens TMH2</t>
        </is>
      </c>
      <c r="J618" s="19" t="n">
        <v>21</v>
      </c>
      <c r="K618" s="19" t="n">
        <v>44365</v>
      </c>
      <c r="L618" s="19" t="inlineStr">
        <is>
          <t>en es fr de it pt ja ko ru 汉语 漢語</t>
        </is>
      </c>
    </row>
    <row r="619" ht="68.25" customHeight="1" s="20">
      <c r="A619" s="21">
        <f t="array" ref="A619:A619">INDIRECT(_xlfn.CONCAT("$I", $F619))</f>
        <v/>
      </c>
      <c r="B619" s="21">
        <f t="array" ref="B619:B619">INDIRECT(_xlfn.CONCAT("$J", $F619))</f>
        <v/>
      </c>
      <c r="C619" s="21">
        <f t="array" ref="C619:C619">INDIRECT(_xlfn.CONCAT("$K", $F619))</f>
        <v/>
      </c>
      <c r="D619" s="21" t="n"/>
      <c r="E619" s="21">
        <f t="array" ref="E619:E619">INDIRECT(_xlfn.CONCAT("$L", $F619))</f>
        <v/>
      </c>
      <c r="F619" s="21">
        <f t="array" ref="F619:F619">IF(NOT(OR(ISERROR(INDIRECT(_xlfn.CONCAT("$I", $F618 + 1))), ISBLANK(INDIRECT(_xlfn.CONCAT("$I", $F618 + 1))))), $F618 + 1, IF(NOT(ISBLANK(INDIRECT(_xlfn.CONCAT("$I", $F618 + 2)))), $F618 + 2, ""))</f>
        <v/>
      </c>
    </row>
    <row r="620" ht="81" customHeight="1" s="20">
      <c r="A620" s="21">
        <f t="array" ref="A620:A620">INDIRECT(_xlfn.CONCAT("$I", $F620))</f>
        <v/>
      </c>
      <c r="B620" s="21">
        <f t="array" ref="B620:B620">INDIRECT(_xlfn.CONCAT("$J", $F620))</f>
        <v/>
      </c>
      <c r="C620" s="21">
        <f t="array" ref="C620:C620">INDIRECT(_xlfn.CONCAT("$K", $F620))</f>
        <v/>
      </c>
      <c r="D620" s="21" t="n"/>
      <c r="E620" s="21">
        <f t="array" ref="E620:E620">INDIRECT(_xlfn.CONCAT("$L", $F620))</f>
        <v/>
      </c>
      <c r="F620" s="21">
        <f t="array" ref="F620:F620">IF(NOT(OR(ISERROR(INDIRECT(_xlfn.CONCAT("$I", $F619 + 1))), ISBLANK(INDIRECT(_xlfn.CONCAT("$I", $F619 + 1))))), $F619 + 1, IF(NOT(ISBLANK(INDIRECT(_xlfn.CONCAT("$I", $F619 + 2)))), $F619 + 2, ""))</f>
        <v/>
      </c>
      <c r="I620" s="19" t="inlineStr">
        <is>
          <t>Modern Horizons 2 Art Series AMH2</t>
        </is>
      </c>
      <c r="J620" s="19" t="n">
        <v>162</v>
      </c>
      <c r="K620" s="19" t="n">
        <v>44365</v>
      </c>
      <c r="L620" s="19" t="inlineStr">
        <is>
          <t>en es fr de it pt ja ko ru 汉语 漢語</t>
        </is>
      </c>
    </row>
    <row r="621" ht="68.25" customHeight="1" s="20">
      <c r="A621" s="21">
        <f t="array" ref="A621:A621">INDIRECT(_xlfn.CONCAT("$I", $F621))</f>
        <v/>
      </c>
      <c r="B621" s="21">
        <f t="array" ref="B621:B621">INDIRECT(_xlfn.CONCAT("$J", $F621))</f>
        <v/>
      </c>
      <c r="C621" s="21">
        <f t="array" ref="C621:C621">INDIRECT(_xlfn.CONCAT("$K", $F621))</f>
        <v/>
      </c>
      <c r="D621" s="21" t="n"/>
      <c r="E621" s="21">
        <f t="array" ref="E621:E621">INDIRECT(_xlfn.CONCAT("$L", $F621))</f>
        <v/>
      </c>
      <c r="F621" s="21">
        <f t="array" ref="F621:F621">IF(NOT(OR(ISERROR(INDIRECT(_xlfn.CONCAT("$I", $F620 + 1))), ISBLANK(INDIRECT(_xlfn.CONCAT("$I", $F620 + 1))))), $F620 + 1, IF(NOT(ISBLANK(INDIRECT(_xlfn.CONCAT("$I", $F620 + 2)))), $F620 + 2, ""))</f>
        <v/>
      </c>
    </row>
    <row r="622" ht="81" customHeight="1" s="20">
      <c r="A622" s="21">
        <f t="array" ref="A622:A622">INDIRECT(_xlfn.CONCAT("$I", $F622))</f>
        <v/>
      </c>
      <c r="B622" s="21">
        <f t="array" ref="B622:B622">INDIRECT(_xlfn.CONCAT("$J", $F622))</f>
        <v/>
      </c>
      <c r="C622" s="21">
        <f t="array" ref="C622:C622">INDIRECT(_xlfn.CONCAT("$K", $F622))</f>
        <v/>
      </c>
      <c r="D622" s="21" t="n"/>
      <c r="E622" s="21">
        <f t="array" ref="E622:E622">INDIRECT(_xlfn.CONCAT("$L", $F622))</f>
        <v/>
      </c>
      <c r="F622" s="21">
        <f t="array" ref="F622:F622">IF(NOT(OR(ISERROR(INDIRECT(_xlfn.CONCAT("$I", $F621 + 1))), ISBLANK(INDIRECT(_xlfn.CONCAT("$I", $F621 + 1))))), $F621 + 1, IF(NOT(ISBLANK(INDIRECT(_xlfn.CONCAT("$I", $F621 + 2)))), $F621 + 2, ""))</f>
        <v/>
      </c>
      <c r="I622" s="19" t="inlineStr">
        <is>
          <t>Modern Horizons 2 Minigames MMH2</t>
        </is>
      </c>
      <c r="J622" s="19" t="n">
        <v>5</v>
      </c>
      <c r="K622" s="19" t="n">
        <v>44365</v>
      </c>
      <c r="L622" s="19" t="inlineStr">
        <is>
          <t>en es fr de it pt ja ko ru 汉语 漢語</t>
        </is>
      </c>
    </row>
    <row r="623" ht="59.25" customHeight="1" s="20">
      <c r="A623" s="21">
        <f t="array" ref="A623:A623">INDIRECT(_xlfn.CONCAT("$I", $F623))</f>
        <v/>
      </c>
      <c r="B623" s="21">
        <f t="array" ref="B623:B623">INDIRECT(_xlfn.CONCAT("$J", $F623))</f>
        <v/>
      </c>
      <c r="C623" s="21">
        <f t="array" ref="C623:C623">INDIRECT(_xlfn.CONCAT("$K", $F623))</f>
        <v/>
      </c>
      <c r="D623" s="21" t="n"/>
      <c r="E623" s="21">
        <f t="array" ref="E623:E623">INDIRECT(_xlfn.CONCAT("$L", $F623))</f>
        <v/>
      </c>
      <c r="F623" s="21">
        <f t="array" ref="F623:F623">IF(NOT(OR(ISERROR(INDIRECT(_xlfn.CONCAT("$I", $F622 + 1))), ISBLANK(INDIRECT(_xlfn.CONCAT("$I", $F622 + 1))))), $F622 + 1, IF(NOT(ISBLANK(INDIRECT(_xlfn.CONCAT("$I", $F622 + 2)))), $F622 + 2, ""))</f>
        <v/>
      </c>
    </row>
    <row r="624" ht="59.25" customHeight="1" s="20">
      <c r="A624" s="21">
        <f t="array" ref="A624:A624">INDIRECT(_xlfn.CONCAT("$I", $F624))</f>
        <v/>
      </c>
      <c r="B624" s="21">
        <f t="array" ref="B624:B624">INDIRECT(_xlfn.CONCAT("$J", $F624))</f>
        <v/>
      </c>
      <c r="C624" s="21">
        <f t="array" ref="C624:C624">INDIRECT(_xlfn.CONCAT("$K", $F624))</f>
        <v/>
      </c>
      <c r="D624" s="21" t="n"/>
      <c r="E624" s="21">
        <f t="array" ref="E624:E624">INDIRECT(_xlfn.CONCAT("$L", $F624))</f>
        <v/>
      </c>
      <c r="F624" s="21">
        <f t="array" ref="F624:F624">IF(NOT(OR(ISERROR(INDIRECT(_xlfn.CONCAT("$I", $F623 + 1))), ISBLANK(INDIRECT(_xlfn.CONCAT("$I", $F623 + 1))))), $F623 + 1, IF(NOT(ISBLANK(INDIRECT(_xlfn.CONCAT("$I", $F623 + 2)))), $F623 + 2, ""))</f>
        <v/>
      </c>
      <c r="I624" s="19" t="inlineStr">
        <is>
          <t>Modern Horizons 1 Timeshifts H1R</t>
        </is>
      </c>
      <c r="J624" s="19" t="n">
        <v>40</v>
      </c>
      <c r="K624" s="19" t="n">
        <v>44365</v>
      </c>
      <c r="L624" s="19" t="inlineStr">
        <is>
          <t>en es fr de it pt ja ko ru 汉语 漢語</t>
        </is>
      </c>
    </row>
    <row r="625" ht="59.25" customHeight="1" s="20">
      <c r="A625" s="21">
        <f t="array" ref="A625:A625">INDIRECT(_xlfn.CONCAT("$I", $F625))</f>
        <v/>
      </c>
      <c r="B625" s="21">
        <f t="array" ref="B625:B625">INDIRECT(_xlfn.CONCAT("$J", $F625))</f>
        <v/>
      </c>
      <c r="C625" s="21">
        <f t="array" ref="C625:C625">INDIRECT(_xlfn.CONCAT("$K", $F625))</f>
        <v/>
      </c>
      <c r="D625" s="21" t="n"/>
      <c r="E625" s="21">
        <f t="array" ref="E625:E625">INDIRECT(_xlfn.CONCAT("$L", $F625))</f>
        <v/>
      </c>
      <c r="F625" s="21">
        <f t="array" ref="F625:F625">IF(NOT(OR(ISERROR(INDIRECT(_xlfn.CONCAT("$I", $F624 + 1))), ISBLANK(INDIRECT(_xlfn.CONCAT("$I", $F624 + 1))))), $F624 + 1, IF(NOT(ISBLANK(INDIRECT(_xlfn.CONCAT("$I", $F624 + 2)))), $F624 + 2, ""))</f>
        <v/>
      </c>
    </row>
    <row r="626" ht="59.25" customHeight="1" s="20">
      <c r="A626" s="21">
        <f t="array" ref="A626:A626">INDIRECT(_xlfn.CONCAT("$I", $F626))</f>
        <v/>
      </c>
      <c r="B626" s="21">
        <f t="array" ref="B626:B626">INDIRECT(_xlfn.CONCAT("$J", $F626))</f>
        <v/>
      </c>
      <c r="C626" s="21">
        <f t="array" ref="C626:C626">INDIRECT(_xlfn.CONCAT("$K", $F626))</f>
        <v/>
      </c>
      <c r="D626" s="21" t="n"/>
      <c r="E626" s="21">
        <f t="array" ref="E626:E626">INDIRECT(_xlfn.CONCAT("$L", $F626))</f>
        <v/>
      </c>
      <c r="F626" s="21">
        <f t="array" ref="F626:F626">IF(NOT(OR(ISERROR(INDIRECT(_xlfn.CONCAT("$I", $F625 + 1))), ISBLANK(INDIRECT(_xlfn.CONCAT("$I", $F625 + 1))))), $F625 + 1, IF(NOT(ISBLANK(INDIRECT(_xlfn.CONCAT("$I", $F625 + 2)))), $F625 + 2, ""))</f>
        <v/>
      </c>
      <c r="I626" s="19" t="inlineStr">
        <is>
          <t>Historic Anthology 5 HA5</t>
        </is>
      </c>
      <c r="J626" s="19" t="n">
        <v>25</v>
      </c>
      <c r="K626" s="19" t="n">
        <v>44343</v>
      </c>
      <c r="L626" s="19" t="inlineStr">
        <is>
          <t>en es fr de it pt ja ko ru 汉语 漢語</t>
        </is>
      </c>
    </row>
    <row r="627" ht="59.25" customHeight="1" s="20">
      <c r="A627" s="21">
        <f t="array" ref="A627:A627">INDIRECT(_xlfn.CONCAT("$I", $F627))</f>
        <v/>
      </c>
      <c r="B627" s="21">
        <f t="array" ref="B627:B627">INDIRECT(_xlfn.CONCAT("$J", $F627))</f>
        <v/>
      </c>
      <c r="C627" s="21">
        <f t="array" ref="C627:C627">INDIRECT(_xlfn.CONCAT("$K", $F627))</f>
        <v/>
      </c>
      <c r="D627" s="21" t="n"/>
      <c r="E627" s="21">
        <f t="array" ref="E627:E627">INDIRECT(_xlfn.CONCAT("$L", $F627))</f>
        <v/>
      </c>
      <c r="F627" s="21">
        <f t="array" ref="F627:F627">IF(NOT(OR(ISERROR(INDIRECT(_xlfn.CONCAT("$I", $F626 + 1))), ISBLANK(INDIRECT(_xlfn.CONCAT("$I", $F626 + 1))))), $F626 + 1, IF(NOT(ISBLANK(INDIRECT(_xlfn.CONCAT("$I", $F626 + 2)))), $F626 + 2, ""))</f>
        <v/>
      </c>
    </row>
    <row r="628" ht="59.25" customHeight="1" s="20">
      <c r="A628" s="21">
        <f t="array" ref="A628:A628">INDIRECT(_xlfn.CONCAT("$I", $F628))</f>
        <v/>
      </c>
      <c r="B628" s="21">
        <f t="array" ref="B628:B628">INDIRECT(_xlfn.CONCAT("$J", $F628))</f>
        <v/>
      </c>
      <c r="C628" s="21">
        <f t="array" ref="C628:C628">INDIRECT(_xlfn.CONCAT("$K", $F628))</f>
        <v/>
      </c>
      <c r="D628" s="21" t="n"/>
      <c r="E628" s="21">
        <f t="array" ref="E628:E628">INDIRECT(_xlfn.CONCAT("$L", $F628))</f>
        <v/>
      </c>
      <c r="F628" s="21">
        <f t="array" ref="F628:F628">IF(NOT(OR(ISERROR(INDIRECT(_xlfn.CONCAT("$I", $F627 + 1))), ISBLANK(INDIRECT(_xlfn.CONCAT("$I", $F627 + 1))))), $F627 + 1, IF(NOT(ISBLANK(INDIRECT(_xlfn.CONCAT("$I", $F627 + 2)))), $F627 + 2, ""))</f>
        <v/>
      </c>
      <c r="I628" s="19" t="inlineStr">
        <is>
          <t>Strixhaven: School of Mages STX</t>
        </is>
      </c>
      <c r="J628" s="19" t="n">
        <v>393</v>
      </c>
      <c r="K628" s="19" t="n">
        <v>44309</v>
      </c>
      <c r="L628" s="19" t="inlineStr">
        <is>
          <t>en es fr de it pt ja ko ru 汉语 漢語</t>
        </is>
      </c>
    </row>
    <row r="629" ht="68.25" customHeight="1" s="20">
      <c r="A629" s="21">
        <f t="array" ref="A629:A629">INDIRECT(_xlfn.CONCAT("$I", $F629))</f>
        <v/>
      </c>
      <c r="B629" s="21">
        <f t="array" ref="B629:B629">INDIRECT(_xlfn.CONCAT("$J", $F629))</f>
        <v/>
      </c>
      <c r="C629" s="21">
        <f t="array" ref="C629:C629">INDIRECT(_xlfn.CONCAT("$K", $F629))</f>
        <v/>
      </c>
      <c r="D629" s="21" t="n"/>
      <c r="E629" s="21">
        <f t="array" ref="E629:E629">INDIRECT(_xlfn.CONCAT("$L", $F629))</f>
        <v/>
      </c>
      <c r="F629" s="21">
        <f t="array" ref="F629:F629">IF(NOT(OR(ISERROR(INDIRECT(_xlfn.CONCAT("$I", $F628 + 1))), ISBLANK(INDIRECT(_xlfn.CONCAT("$I", $F628 + 1))))), $F628 + 1, IF(NOT(ISBLANK(INDIRECT(_xlfn.CONCAT("$I", $F628 + 2)))), $F628 + 2, ""))</f>
        <v/>
      </c>
    </row>
    <row r="630" ht="59.25" customHeight="1" s="20">
      <c r="A630" s="21">
        <f t="array" ref="A630:A630">INDIRECT(_xlfn.CONCAT("$I", $F630))</f>
        <v/>
      </c>
      <c r="B630" s="21">
        <f t="array" ref="B630:B630">INDIRECT(_xlfn.CONCAT("$J", $F630))</f>
        <v/>
      </c>
      <c r="C630" s="21">
        <f t="array" ref="C630:C630">INDIRECT(_xlfn.CONCAT("$K", $F630))</f>
        <v/>
      </c>
      <c r="D630" s="21" t="n"/>
      <c r="E630" s="21">
        <f t="array" ref="E630:E630">INDIRECT(_xlfn.CONCAT("$L", $F630))</f>
        <v/>
      </c>
      <c r="F630" s="21">
        <f t="array" ref="F630:F630">IF(NOT(OR(ISERROR(INDIRECT(_xlfn.CONCAT("$I", $F629 + 1))), ISBLANK(INDIRECT(_xlfn.CONCAT("$I", $F629 + 1))))), $F629 + 1, IF(NOT(ISBLANK(INDIRECT(_xlfn.CONCAT("$I", $F629 + 2)))), $F629 + 2, ""))</f>
        <v/>
      </c>
      <c r="I630" s="19" t="inlineStr">
        <is>
          <t>Strixhaven Mystical Archive STA</t>
        </is>
      </c>
      <c r="J630" s="19" t="n">
        <v>126</v>
      </c>
      <c r="K630" s="19" t="n">
        <v>44309</v>
      </c>
      <c r="L630" s="19" t="inlineStr">
        <is>
          <t>en es fr de it pt ja ko ru 汉语 漢語</t>
        </is>
      </c>
    </row>
    <row r="631" ht="59.25" customHeight="1" s="20">
      <c r="A631" s="21">
        <f t="array" ref="A631:A631">INDIRECT(_xlfn.CONCAT("$I", $F631))</f>
        <v/>
      </c>
      <c r="B631" s="21">
        <f t="array" ref="B631:B631">INDIRECT(_xlfn.CONCAT("$J", $F631))</f>
        <v/>
      </c>
      <c r="C631" s="21">
        <f t="array" ref="C631:C631">INDIRECT(_xlfn.CONCAT("$K", $F631))</f>
        <v/>
      </c>
      <c r="D631" s="21" t="n"/>
      <c r="E631" s="21">
        <f t="array" ref="E631:E631">INDIRECT(_xlfn.CONCAT("$L", $F631))</f>
        <v/>
      </c>
      <c r="F631" s="21">
        <f t="array" ref="F631:F631">IF(NOT(OR(ISERROR(INDIRECT(_xlfn.CONCAT("$I", $F630 + 1))), ISBLANK(INDIRECT(_xlfn.CONCAT("$I", $F630 + 1))))), $F630 + 1, IF(NOT(ISBLANK(INDIRECT(_xlfn.CONCAT("$I", $F630 + 2)))), $F630 + 2, ""))</f>
        <v/>
      </c>
    </row>
    <row r="632" ht="59.25" customHeight="1" s="20">
      <c r="A632" s="21">
        <f t="array" ref="A632:A632">INDIRECT(_xlfn.CONCAT("$I", $F632))</f>
        <v/>
      </c>
      <c r="B632" s="21">
        <f t="array" ref="B632:B632">INDIRECT(_xlfn.CONCAT("$J", $F632))</f>
        <v/>
      </c>
      <c r="C632" s="21">
        <f t="array" ref="C632:C632">INDIRECT(_xlfn.CONCAT("$K", $F632))</f>
        <v/>
      </c>
      <c r="D632" s="21" t="n"/>
      <c r="E632" s="21">
        <f t="array" ref="E632:E632">INDIRECT(_xlfn.CONCAT("$L", $F632))</f>
        <v/>
      </c>
      <c r="F632" s="21">
        <f t="array" ref="F632:F632">IF(NOT(OR(ISERROR(INDIRECT(_xlfn.CONCAT("$I", $F631 + 1))), ISBLANK(INDIRECT(_xlfn.CONCAT("$I", $F631 + 1))))), $F631 + 1, IF(NOT(ISBLANK(INDIRECT(_xlfn.CONCAT("$I", $F631 + 2)))), $F631 + 2, ""))</f>
        <v/>
      </c>
      <c r="I632" s="19" t="inlineStr">
        <is>
          <t>Strixhaven: School of Mages Promos PSTX</t>
        </is>
      </c>
      <c r="J632" s="19" t="n">
        <v>164</v>
      </c>
      <c r="K632" s="19" t="n">
        <v>44309</v>
      </c>
      <c r="L632" s="19" t="inlineStr">
        <is>
          <t>en es fr de it pt ja ko ru 汉语 漢語</t>
        </is>
      </c>
    </row>
    <row r="633" ht="59.25" customHeight="1" s="20">
      <c r="A633" s="21">
        <f t="array" ref="A633:A633">INDIRECT(_xlfn.CONCAT("$I", $F633))</f>
        <v/>
      </c>
      <c r="B633" s="21">
        <f t="array" ref="B633:B633">INDIRECT(_xlfn.CONCAT("$J", $F633))</f>
        <v/>
      </c>
      <c r="C633" s="21">
        <f t="array" ref="C633:C633">INDIRECT(_xlfn.CONCAT("$K", $F633))</f>
        <v/>
      </c>
      <c r="D633" s="21" t="n"/>
      <c r="E633" s="21">
        <f t="array" ref="E633:E633">INDIRECT(_xlfn.CONCAT("$L", $F633))</f>
        <v/>
      </c>
      <c r="F633" s="21">
        <f t="array" ref="F633:F633">IF(NOT(OR(ISERROR(INDIRECT(_xlfn.CONCAT("$I", $F632 + 1))), ISBLANK(INDIRECT(_xlfn.CONCAT("$I", $F632 + 1))))), $F632 + 1, IF(NOT(ISBLANK(INDIRECT(_xlfn.CONCAT("$I", $F632 + 2)))), $F632 + 2, ""))</f>
        <v/>
      </c>
    </row>
    <row r="634" ht="59.25" customHeight="1" s="20">
      <c r="A634" s="21">
        <f t="array" ref="A634:A634">INDIRECT(_xlfn.CONCAT("$I", $F634))</f>
        <v/>
      </c>
      <c r="B634" s="21">
        <f t="array" ref="B634:B634">INDIRECT(_xlfn.CONCAT("$J", $F634))</f>
        <v/>
      </c>
      <c r="C634" s="21">
        <f t="array" ref="C634:C634">INDIRECT(_xlfn.CONCAT("$K", $F634))</f>
        <v/>
      </c>
      <c r="D634" s="21" t="n"/>
      <c r="E634" s="21">
        <f t="array" ref="E634:E634">INDIRECT(_xlfn.CONCAT("$L", $F634))</f>
        <v/>
      </c>
      <c r="F634" s="21">
        <f t="array" ref="F634:F634">IF(NOT(OR(ISERROR(INDIRECT(_xlfn.CONCAT("$I", $F633 + 1))), ISBLANK(INDIRECT(_xlfn.CONCAT("$I", $F633 + 1))))), $F633 + 1, IF(NOT(ISBLANK(INDIRECT(_xlfn.CONCAT("$I", $F633 + 2)))), $F633 + 2, ""))</f>
        <v/>
      </c>
      <c r="I634" s="19" t="inlineStr">
        <is>
          <t>Strixhaven: School of Mages Tokens TSTX</t>
        </is>
      </c>
      <c r="J634" s="19" t="n">
        <v>9</v>
      </c>
      <c r="K634" s="19" t="n">
        <v>44309</v>
      </c>
      <c r="L634" s="19" t="inlineStr">
        <is>
          <t>en es fr de it pt ja ko ru 汉语 漢語</t>
        </is>
      </c>
    </row>
    <row r="635" ht="59.25" customHeight="1" s="20">
      <c r="A635" s="21">
        <f t="array" ref="A635:A635">INDIRECT(_xlfn.CONCAT("$I", $F635))</f>
        <v/>
      </c>
      <c r="B635" s="21">
        <f t="array" ref="B635:B635">INDIRECT(_xlfn.CONCAT("$J", $F635))</f>
        <v/>
      </c>
      <c r="C635" s="21">
        <f t="array" ref="C635:C635">INDIRECT(_xlfn.CONCAT("$K", $F635))</f>
        <v/>
      </c>
      <c r="D635" s="21" t="n"/>
      <c r="E635" s="21">
        <f t="array" ref="E635:E635">INDIRECT(_xlfn.CONCAT("$L", $F635))</f>
        <v/>
      </c>
      <c r="F635" s="21">
        <f t="array" ref="F635:F635">IF(NOT(OR(ISERROR(INDIRECT(_xlfn.CONCAT("$I", $F634 + 1))), ISBLANK(INDIRECT(_xlfn.CONCAT("$I", $F634 + 1))))), $F634 + 1, IF(NOT(ISBLANK(INDIRECT(_xlfn.CONCAT("$I", $F634 + 2)))), $F634 + 2, ""))</f>
        <v/>
      </c>
    </row>
    <row r="636" ht="81" customHeight="1" s="20">
      <c r="A636" s="21">
        <f t="array" ref="A636:A636">INDIRECT(_xlfn.CONCAT("$I", $F636))</f>
        <v/>
      </c>
      <c r="B636" s="21">
        <f t="array" ref="B636:B636">INDIRECT(_xlfn.CONCAT("$J", $F636))</f>
        <v/>
      </c>
      <c r="C636" s="21">
        <f t="array" ref="C636:C636">INDIRECT(_xlfn.CONCAT("$K", $F636))</f>
        <v/>
      </c>
      <c r="D636" s="21" t="n"/>
      <c r="E636" s="21">
        <f t="array" ref="E636:E636">INDIRECT(_xlfn.CONCAT("$L", $F636))</f>
        <v/>
      </c>
      <c r="F636" s="21">
        <f t="array" ref="F636:F636">IF(NOT(OR(ISERROR(INDIRECT(_xlfn.CONCAT("$I", $F635 + 1))), ISBLANK(INDIRECT(_xlfn.CONCAT("$I", $F635 + 1))))), $F635 + 1, IF(NOT(ISBLANK(INDIRECT(_xlfn.CONCAT("$I", $F635 + 2)))), $F635 + 2, ""))</f>
        <v/>
      </c>
      <c r="I636" s="19" t="inlineStr">
        <is>
          <t>Strixhaven: School of Mages Substitute Cards SSTX</t>
        </is>
      </c>
      <c r="J636" s="19" t="n">
        <v>9</v>
      </c>
      <c r="K636" s="19" t="n">
        <v>44309</v>
      </c>
      <c r="L636" s="19" t="inlineStr">
        <is>
          <t>en es fr de it pt ja ko ru 汉语 漢語</t>
        </is>
      </c>
    </row>
    <row r="637" ht="59.25" customHeight="1" s="20">
      <c r="A637" s="21">
        <f t="array" ref="A637:A637">INDIRECT(_xlfn.CONCAT("$I", $F637))</f>
        <v/>
      </c>
      <c r="B637" s="21">
        <f t="array" ref="B637:B637">INDIRECT(_xlfn.CONCAT("$J", $F637))</f>
        <v/>
      </c>
      <c r="C637" s="21">
        <f t="array" ref="C637:C637">INDIRECT(_xlfn.CONCAT("$K", $F637))</f>
        <v/>
      </c>
      <c r="D637" s="21" t="n"/>
      <c r="E637" s="21">
        <f t="array" ref="E637:E637">INDIRECT(_xlfn.CONCAT("$L", $F637))</f>
        <v/>
      </c>
      <c r="F637" s="21">
        <f t="array" ref="F637:F637">IF(NOT(OR(ISERROR(INDIRECT(_xlfn.CONCAT("$I", $F636 + 1))), ISBLANK(INDIRECT(_xlfn.CONCAT("$I", $F636 + 1))))), $F636 + 1, IF(NOT(ISBLANK(INDIRECT(_xlfn.CONCAT("$I", $F636 + 2)))), $F636 + 2, ""))</f>
        <v/>
      </c>
    </row>
    <row r="638" ht="59.25" customHeight="1" s="20">
      <c r="A638" s="21">
        <f t="array" ref="A638:A638">INDIRECT(_xlfn.CONCAT("$I", $F638))</f>
        <v/>
      </c>
      <c r="B638" s="21">
        <f t="array" ref="B638:B638">INDIRECT(_xlfn.CONCAT("$J", $F638))</f>
        <v/>
      </c>
      <c r="C638" s="21">
        <f t="array" ref="C638:C638">INDIRECT(_xlfn.CONCAT("$K", $F638))</f>
        <v/>
      </c>
      <c r="D638" s="21" t="n"/>
      <c r="E638" s="21">
        <f t="array" ref="E638:E638">INDIRECT(_xlfn.CONCAT("$L", $F638))</f>
        <v/>
      </c>
      <c r="F638" s="21">
        <f t="array" ref="F638:F638">IF(NOT(OR(ISERROR(INDIRECT(_xlfn.CONCAT("$I", $F637 + 1))), ISBLANK(INDIRECT(_xlfn.CONCAT("$I", $F637 + 1))))), $F637 + 1, IF(NOT(ISBLANK(INDIRECT(_xlfn.CONCAT("$I", $F637 + 2)))), $F637 + 2, ""))</f>
        <v/>
      </c>
      <c r="I638" s="19" t="inlineStr">
        <is>
          <t>Strixhaven: School of Mages Minigames MSTX</t>
        </is>
      </c>
      <c r="J638" s="19" t="n">
        <v>5</v>
      </c>
      <c r="K638" s="19" t="n">
        <v>44309</v>
      </c>
      <c r="L638" s="19" t="inlineStr">
        <is>
          <t>en es fr de it pt ja ko ru 汉语 漢語</t>
        </is>
      </c>
    </row>
    <row r="639" ht="59.25" customHeight="1" s="20">
      <c r="A639" s="21">
        <f t="array" ref="A639:A639">INDIRECT(_xlfn.CONCAT("$I", $F639))</f>
        <v/>
      </c>
      <c r="B639" s="21">
        <f t="array" ref="B639:B639">INDIRECT(_xlfn.CONCAT("$J", $F639))</f>
        <v/>
      </c>
      <c r="C639" s="21">
        <f t="array" ref="C639:C639">INDIRECT(_xlfn.CONCAT("$K", $F639))</f>
        <v/>
      </c>
      <c r="D639" s="21" t="n"/>
      <c r="E639" s="21">
        <f t="array" ref="E639:E639">INDIRECT(_xlfn.CONCAT("$L", $F639))</f>
        <v/>
      </c>
      <c r="F639" s="21">
        <f t="array" ref="F639:F639">IF(NOT(OR(ISERROR(INDIRECT(_xlfn.CONCAT("$I", $F638 + 1))), ISBLANK(INDIRECT(_xlfn.CONCAT("$I", $F638 + 1))))), $F638 + 1, IF(NOT(ISBLANK(INDIRECT(_xlfn.CONCAT("$I", $F638 + 2)))), $F638 + 2, ""))</f>
        <v/>
      </c>
    </row>
    <row r="640" ht="59.25" customHeight="1" s="20">
      <c r="A640" s="21">
        <f t="array" ref="A640:A640">INDIRECT(_xlfn.CONCAT("$I", $F640))</f>
        <v/>
      </c>
      <c r="B640" s="21">
        <f t="array" ref="B640:B640">INDIRECT(_xlfn.CONCAT("$J", $F640))</f>
        <v/>
      </c>
      <c r="C640" s="21">
        <f t="array" ref="C640:C640">INDIRECT(_xlfn.CONCAT("$K", $F640))</f>
        <v/>
      </c>
      <c r="D640" s="21" t="n"/>
      <c r="E640" s="21">
        <f t="array" ref="E640:E640">INDIRECT(_xlfn.CONCAT("$L", $F640))</f>
        <v/>
      </c>
      <c r="F640" s="21">
        <f t="array" ref="F640:F640">IF(NOT(OR(ISERROR(INDIRECT(_xlfn.CONCAT("$I", $F639 + 1))), ISBLANK(INDIRECT(_xlfn.CONCAT("$I", $F639 + 1))))), $F639 + 1, IF(NOT(ISBLANK(INDIRECT(_xlfn.CONCAT("$I", $F639 + 2)))), $F639 + 2, ""))</f>
        <v/>
      </c>
      <c r="I640" s="19" t="inlineStr">
        <is>
          <t>Strixhaven Art Series ASTX</t>
        </is>
      </c>
      <c r="J640" s="19" t="n">
        <v>162</v>
      </c>
      <c r="K640" s="19" t="n">
        <v>44309</v>
      </c>
      <c r="L640" s="19" t="inlineStr">
        <is>
          <t>en es fr de it pt ja ko ru 汉语 漢語</t>
        </is>
      </c>
    </row>
    <row r="641" ht="59.25" customHeight="1" s="20">
      <c r="A641" s="21">
        <f t="array" ref="A641:A641">INDIRECT(_xlfn.CONCAT("$I", $F641))</f>
        <v/>
      </c>
      <c r="B641" s="21">
        <f t="array" ref="B641:B641">INDIRECT(_xlfn.CONCAT("$J", $F641))</f>
        <v/>
      </c>
      <c r="C641" s="21">
        <f t="array" ref="C641:C641">INDIRECT(_xlfn.CONCAT("$K", $F641))</f>
        <v/>
      </c>
      <c r="D641" s="21" t="n"/>
      <c r="E641" s="21">
        <f t="array" ref="E641:E641">INDIRECT(_xlfn.CONCAT("$L", $F641))</f>
        <v/>
      </c>
      <c r="F641" s="21">
        <f t="array" ref="F641:F641">IF(NOT(OR(ISERROR(INDIRECT(_xlfn.CONCAT("$I", $F640 + 1))), ISBLANK(INDIRECT(_xlfn.CONCAT("$I", $F640 + 1))))), $F640 + 1, IF(NOT(ISBLANK(INDIRECT(_xlfn.CONCAT("$I", $F640 + 2)))), $F640 + 2, ""))</f>
        <v/>
      </c>
    </row>
    <row r="642" ht="59.25" customHeight="1" s="20">
      <c r="A642" s="21">
        <f t="array" ref="A642:A642">INDIRECT(_xlfn.CONCAT("$I", $F642))</f>
        <v/>
      </c>
      <c r="B642" s="21">
        <f t="array" ref="B642:B642">INDIRECT(_xlfn.CONCAT("$J", $F642))</f>
        <v/>
      </c>
      <c r="C642" s="21">
        <f t="array" ref="C642:C642">INDIRECT(_xlfn.CONCAT("$K", $F642))</f>
        <v/>
      </c>
      <c r="D642" s="21" t="n"/>
      <c r="E642" s="21">
        <f t="array" ref="E642:E642">INDIRECT(_xlfn.CONCAT("$L", $F642))</f>
        <v/>
      </c>
      <c r="F642" s="21">
        <f t="array" ref="F642:F642">IF(NOT(OR(ISERROR(INDIRECT(_xlfn.CONCAT("$I", $F641 + 1))), ISBLANK(INDIRECT(_xlfn.CONCAT("$I", $F641 + 1))))), $F641 + 1, IF(NOT(ISBLANK(INDIRECT(_xlfn.CONCAT("$I", $F641 + 2)))), $F641 + 2, ""))</f>
        <v/>
      </c>
      <c r="I642" s="19" t="inlineStr">
        <is>
          <t>Commander 2021 C21</t>
        </is>
      </c>
      <c r="J642" s="19" t="n">
        <v>409</v>
      </c>
      <c r="K642" s="19" t="n">
        <v>44309</v>
      </c>
      <c r="L642" s="19" t="inlineStr">
        <is>
          <t>en es fr de it pt ja ko ru 汉语 漢語</t>
        </is>
      </c>
    </row>
    <row r="643" ht="68.25" customHeight="1" s="20">
      <c r="A643" s="21">
        <f t="array" ref="A643:A643">INDIRECT(_xlfn.CONCAT("$I", $F643))</f>
        <v/>
      </c>
      <c r="B643" s="21">
        <f t="array" ref="B643:B643">INDIRECT(_xlfn.CONCAT("$J", $F643))</f>
        <v/>
      </c>
      <c r="C643" s="21">
        <f t="array" ref="C643:C643">INDIRECT(_xlfn.CONCAT("$K", $F643))</f>
        <v/>
      </c>
      <c r="D643" s="21" t="n"/>
      <c r="E643" s="21">
        <f t="array" ref="E643:E643">INDIRECT(_xlfn.CONCAT("$L", $F643))</f>
        <v/>
      </c>
      <c r="F643" s="21">
        <f t="array" ref="F643:F643">IF(NOT(OR(ISERROR(INDIRECT(_xlfn.CONCAT("$I", $F642 + 1))), ISBLANK(INDIRECT(_xlfn.CONCAT("$I", $F642 + 1))))), $F642 + 1, IF(NOT(ISBLANK(INDIRECT(_xlfn.CONCAT("$I", $F642 + 2)))), $F642 + 2, ""))</f>
        <v/>
      </c>
    </row>
    <row r="644" ht="59.25" customHeight="1" s="20">
      <c r="A644" s="21">
        <f t="array" ref="A644:A644">INDIRECT(_xlfn.CONCAT("$I", $F644))</f>
        <v/>
      </c>
      <c r="B644" s="21">
        <f t="array" ref="B644:B644">INDIRECT(_xlfn.CONCAT("$J", $F644))</f>
        <v/>
      </c>
      <c r="C644" s="21">
        <f t="array" ref="C644:C644">INDIRECT(_xlfn.CONCAT("$K", $F644))</f>
        <v/>
      </c>
      <c r="D644" s="21" t="n"/>
      <c r="E644" s="21">
        <f t="array" ref="E644:E644">INDIRECT(_xlfn.CONCAT("$L", $F644))</f>
        <v/>
      </c>
      <c r="F644" s="21">
        <f t="array" ref="F644:F644">IF(NOT(OR(ISERROR(INDIRECT(_xlfn.CONCAT("$I", $F643 + 1))), ISBLANK(INDIRECT(_xlfn.CONCAT("$I", $F643 + 1))))), $F643 + 1, IF(NOT(ISBLANK(INDIRECT(_xlfn.CONCAT("$I", $F643 + 2)))), $F643 + 2, ""))</f>
        <v/>
      </c>
      <c r="I644" s="19" t="inlineStr">
        <is>
          <t>Commander 2021 Tokens TC21</t>
        </is>
      </c>
      <c r="J644" s="19" t="n">
        <v>30</v>
      </c>
      <c r="K644" s="19" t="n">
        <v>44309</v>
      </c>
      <c r="L644" s="19" t="inlineStr">
        <is>
          <t>en es fr de it pt ja ko ru 汉语 漢語</t>
        </is>
      </c>
    </row>
    <row r="645" ht="59.25" customHeight="1" s="20">
      <c r="A645" s="21">
        <f t="array" ref="A645:A645">INDIRECT(_xlfn.CONCAT("$I", $F645))</f>
        <v/>
      </c>
      <c r="B645" s="21">
        <f t="array" ref="B645:B645">INDIRECT(_xlfn.CONCAT("$J", $F645))</f>
        <v/>
      </c>
      <c r="C645" s="21">
        <f t="array" ref="C645:C645">INDIRECT(_xlfn.CONCAT("$K", $F645))</f>
        <v/>
      </c>
      <c r="D645" s="21" t="n"/>
      <c r="E645" s="21">
        <f t="array" ref="E645:E645">INDIRECT(_xlfn.CONCAT("$L", $F645))</f>
        <v/>
      </c>
      <c r="F645" s="21">
        <f t="array" ref="F645:F645">IF(NOT(OR(ISERROR(INDIRECT(_xlfn.CONCAT("$I", $F644 + 1))), ISBLANK(INDIRECT(_xlfn.CONCAT("$I", $F644 + 1))))), $F644 + 1, IF(NOT(ISBLANK(INDIRECT(_xlfn.CONCAT("$I", $F644 + 2)))), $F644 + 2, ""))</f>
        <v/>
      </c>
    </row>
    <row r="646" ht="59.25" customHeight="1" s="20">
      <c r="A646" s="21">
        <f t="array" ref="A646:A646">INDIRECT(_xlfn.CONCAT("$I", $F646))</f>
        <v/>
      </c>
      <c r="B646" s="21">
        <f t="array" ref="B646:B646">INDIRECT(_xlfn.CONCAT("$J", $F646))</f>
        <v/>
      </c>
      <c r="C646" s="21">
        <f t="array" ref="C646:C646">INDIRECT(_xlfn.CONCAT("$K", $F646))</f>
        <v/>
      </c>
      <c r="D646" s="21" t="n"/>
      <c r="E646" s="21">
        <f t="array" ref="E646:E646">INDIRECT(_xlfn.CONCAT("$L", $F646))</f>
        <v/>
      </c>
      <c r="F646" s="21">
        <f t="array" ref="F646:F646">IF(NOT(OR(ISERROR(INDIRECT(_xlfn.CONCAT("$I", $F645 + 1))), ISBLANK(INDIRECT(_xlfn.CONCAT("$I", $F645 + 1))))), $F645 + 1, IF(NOT(ISBLANK(INDIRECT(_xlfn.CONCAT("$I", $F645 + 2)))), $F645 + 2, ""))</f>
        <v/>
      </c>
      <c r="I646" s="19" t="inlineStr">
        <is>
          <t>Commander 2021 Display Commanders OC21</t>
        </is>
      </c>
      <c r="J646" s="19" t="n">
        <v>5</v>
      </c>
      <c r="K646" s="19" t="n">
        <v>44309</v>
      </c>
      <c r="L646" s="19" t="inlineStr">
        <is>
          <t>en es fr de it pt ja ko ru 汉语 漢語</t>
        </is>
      </c>
    </row>
    <row r="647" ht="59.25" customHeight="1" s="20">
      <c r="A647" s="21">
        <f t="array" ref="A647:A647">INDIRECT(_xlfn.CONCAT("$I", $F647))</f>
        <v/>
      </c>
      <c r="B647" s="21">
        <f t="array" ref="B647:B647">INDIRECT(_xlfn.CONCAT("$J", $F647))</f>
        <v/>
      </c>
      <c r="C647" s="21">
        <f t="array" ref="C647:C647">INDIRECT(_xlfn.CONCAT("$K", $F647))</f>
        <v/>
      </c>
      <c r="D647" s="21" t="n"/>
      <c r="E647" s="21">
        <f t="array" ref="E647:E647">INDIRECT(_xlfn.CONCAT("$L", $F647))</f>
        <v/>
      </c>
      <c r="F647" s="21">
        <f t="array" ref="F647:F647">IF(NOT(OR(ISERROR(INDIRECT(_xlfn.CONCAT("$I", $F646 + 1))), ISBLANK(INDIRECT(_xlfn.CONCAT("$I", $F646 + 1))))), $F646 + 1, IF(NOT(ISBLANK(INDIRECT(_xlfn.CONCAT("$I", $F646 + 2)))), $F646 + 2, ""))</f>
        <v/>
      </c>
    </row>
    <row r="648" ht="59.25" customHeight="1" s="20">
      <c r="A648" s="21">
        <f t="array" ref="A648:A648">INDIRECT(_xlfn.CONCAT("$I", $F648))</f>
        <v/>
      </c>
      <c r="B648" s="21">
        <f t="array" ref="B648:B648">INDIRECT(_xlfn.CONCAT("$J", $F648))</f>
        <v/>
      </c>
      <c r="C648" s="21">
        <f t="array" ref="C648:C648">INDIRECT(_xlfn.CONCAT("$K", $F648))</f>
        <v/>
      </c>
      <c r="D648" s="21" t="n"/>
      <c r="E648" s="21">
        <f t="array" ref="E648:E648">INDIRECT(_xlfn.CONCAT("$L", $F648))</f>
        <v/>
      </c>
      <c r="F648" s="21">
        <f t="array" ref="F648:F648">IF(NOT(OR(ISERROR(INDIRECT(_xlfn.CONCAT("$I", $F647 + 1))), ISBLANK(INDIRECT(_xlfn.CONCAT("$I", $F647 + 1))))), $F647 + 1, IF(NOT(ISBLANK(INDIRECT(_xlfn.CONCAT("$I", $F647 + 2)))), $F647 + 2, ""))</f>
        <v/>
      </c>
      <c r="I648" s="19" t="inlineStr">
        <is>
          <t>Time Spiral Remastered TSR</t>
        </is>
      </c>
      <c r="J648" s="19" t="n">
        <v>411</v>
      </c>
      <c r="K648" s="19" t="n">
        <v>44274</v>
      </c>
      <c r="L648" s="19" t="inlineStr">
        <is>
          <t>en es fr de it pt ja ko ru 汉语 漢語</t>
        </is>
      </c>
    </row>
    <row r="649" ht="68.25" customHeight="1" s="20">
      <c r="A649" s="21">
        <f t="array" ref="A649:A649">INDIRECT(_xlfn.CONCAT("$I", $F649))</f>
        <v/>
      </c>
      <c r="B649" s="21">
        <f t="array" ref="B649:B649">INDIRECT(_xlfn.CONCAT("$J", $F649))</f>
        <v/>
      </c>
      <c r="C649" s="21">
        <f t="array" ref="C649:C649">INDIRECT(_xlfn.CONCAT("$K", $F649))</f>
        <v/>
      </c>
      <c r="D649" s="21" t="n"/>
      <c r="E649" s="21">
        <f t="array" ref="E649:E649">INDIRECT(_xlfn.CONCAT("$L", $F649))</f>
        <v/>
      </c>
      <c r="F649" s="21">
        <f t="array" ref="F649:F649">IF(NOT(OR(ISERROR(INDIRECT(_xlfn.CONCAT("$I", $F648 + 1))), ISBLANK(INDIRECT(_xlfn.CONCAT("$I", $F648 + 1))))), $F648 + 1, IF(NOT(ISBLANK(INDIRECT(_xlfn.CONCAT("$I", $F648 + 2)))), $F648 + 2, ""))</f>
        <v/>
      </c>
    </row>
    <row r="650" ht="81" customHeight="1" s="20">
      <c r="A650" s="21">
        <f t="array" ref="A650:A650">INDIRECT(_xlfn.CONCAT("$I", $F650))</f>
        <v/>
      </c>
      <c r="B650" s="21">
        <f t="array" ref="B650:B650">INDIRECT(_xlfn.CONCAT("$J", $F650))</f>
        <v/>
      </c>
      <c r="C650" s="21">
        <f t="array" ref="C650:C650">INDIRECT(_xlfn.CONCAT("$K", $F650))</f>
        <v/>
      </c>
      <c r="D650" s="21" t="n"/>
      <c r="E650" s="21">
        <f t="array" ref="E650:E650">INDIRECT(_xlfn.CONCAT("$L", $F650))</f>
        <v/>
      </c>
      <c r="F650" s="21">
        <f t="array" ref="F650:F650">IF(NOT(OR(ISERROR(INDIRECT(_xlfn.CONCAT("$I", $F649 + 1))), ISBLANK(INDIRECT(_xlfn.CONCAT("$I", $F649 + 1))))), $F649 + 1, IF(NOT(ISBLANK(INDIRECT(_xlfn.CONCAT("$I", $F649 + 2)))), $F649 + 2, ""))</f>
        <v/>
      </c>
      <c r="I650" s="19" t="inlineStr">
        <is>
          <t>Time Spiral Remastered Promos PTSR</t>
        </is>
      </c>
      <c r="J650" s="19" t="n">
        <v>3</v>
      </c>
      <c r="K650" s="19" t="n">
        <v>45177</v>
      </c>
      <c r="L650" s="19" t="inlineStr">
        <is>
          <t>en es fr de it pt ja ko ru 汉语 漢語</t>
        </is>
      </c>
    </row>
    <row r="651" ht="59.25" customHeight="1" s="20">
      <c r="A651" s="21">
        <f t="array" ref="A651:A651">INDIRECT(_xlfn.CONCAT("$I", $F651))</f>
        <v/>
      </c>
      <c r="B651" s="21">
        <f t="array" ref="B651:B651">INDIRECT(_xlfn.CONCAT("$J", $F651))</f>
        <v/>
      </c>
      <c r="C651" s="21">
        <f t="array" ref="C651:C651">INDIRECT(_xlfn.CONCAT("$K", $F651))</f>
        <v/>
      </c>
      <c r="D651" s="21" t="n"/>
      <c r="E651" s="21">
        <f t="array" ref="E651:E651">INDIRECT(_xlfn.CONCAT("$L", $F651))</f>
        <v/>
      </c>
      <c r="F651" s="21">
        <f t="array" ref="F651:F651">IF(NOT(OR(ISERROR(INDIRECT(_xlfn.CONCAT("$I", $F650 + 1))), ISBLANK(INDIRECT(_xlfn.CONCAT("$I", $F650 + 1))))), $F650 + 1, IF(NOT(ISBLANK(INDIRECT(_xlfn.CONCAT("$I", $F650 + 2)))), $F650 + 2, ""))</f>
        <v/>
      </c>
    </row>
    <row r="652" ht="59.25" customHeight="1" s="20">
      <c r="A652" s="21">
        <f t="array" ref="A652:A652">INDIRECT(_xlfn.CONCAT("$I", $F652))</f>
        <v/>
      </c>
      <c r="B652" s="21">
        <f t="array" ref="B652:B652">INDIRECT(_xlfn.CONCAT("$J", $F652))</f>
        <v/>
      </c>
      <c r="C652" s="21">
        <f t="array" ref="C652:C652">INDIRECT(_xlfn.CONCAT("$K", $F652))</f>
        <v/>
      </c>
      <c r="D652" s="21" t="n"/>
      <c r="E652" s="21">
        <f t="array" ref="E652:E652">INDIRECT(_xlfn.CONCAT("$L", $F652))</f>
        <v/>
      </c>
      <c r="F652" s="21">
        <f t="array" ref="F652:F652">IF(NOT(OR(ISERROR(INDIRECT(_xlfn.CONCAT("$I", $F651 + 1))), ISBLANK(INDIRECT(_xlfn.CONCAT("$I", $F651 + 1))))), $F651 + 1, IF(NOT(ISBLANK(INDIRECT(_xlfn.CONCAT("$I", $F651 + 2)))), $F651 + 2, ""))</f>
        <v/>
      </c>
      <c r="I652" s="19" t="inlineStr">
        <is>
          <t>Time Spiral Remastered Tokens TTSR</t>
        </is>
      </c>
      <c r="J652" s="19" t="n">
        <v>15</v>
      </c>
      <c r="K652" s="19" t="n">
        <v>44274</v>
      </c>
      <c r="L652" s="19" t="inlineStr">
        <is>
          <t>en es fr de it pt ja ko ru 汉语 漢語</t>
        </is>
      </c>
    </row>
    <row r="653" ht="59.25" customHeight="1" s="20">
      <c r="A653" s="21">
        <f t="array" ref="A653:A653">INDIRECT(_xlfn.CONCAT("$I", $F653))</f>
        <v/>
      </c>
      <c r="B653" s="21">
        <f t="array" ref="B653:B653">INDIRECT(_xlfn.CONCAT("$J", $F653))</f>
        <v/>
      </c>
      <c r="C653" s="21">
        <f t="array" ref="C653:C653">INDIRECT(_xlfn.CONCAT("$K", $F653))</f>
        <v/>
      </c>
      <c r="D653" s="21" t="n"/>
      <c r="E653" s="21">
        <f t="array" ref="E653:E653">INDIRECT(_xlfn.CONCAT("$L", $F653))</f>
        <v/>
      </c>
      <c r="F653" s="21">
        <f t="array" ref="F653:F653">IF(NOT(OR(ISERROR(INDIRECT(_xlfn.CONCAT("$I", $F652 + 1))), ISBLANK(INDIRECT(_xlfn.CONCAT("$I", $F652 + 1))))), $F652 + 1, IF(NOT(ISBLANK(INDIRECT(_xlfn.CONCAT("$I", $F652 + 2)))), $F652 + 2, ""))</f>
        <v/>
      </c>
    </row>
    <row r="654" ht="59.25" customHeight="1" s="20">
      <c r="A654" s="21">
        <f t="array" ref="A654:A654">INDIRECT(_xlfn.CONCAT("$I", $F654))</f>
        <v/>
      </c>
      <c r="B654" s="21">
        <f t="array" ref="B654:B654">INDIRECT(_xlfn.CONCAT("$J", $F654))</f>
        <v/>
      </c>
      <c r="C654" s="21">
        <f t="array" ref="C654:C654">INDIRECT(_xlfn.CONCAT("$K", $F654))</f>
        <v/>
      </c>
      <c r="D654" s="21" t="n"/>
      <c r="E654" s="21">
        <f t="array" ref="E654:E654">INDIRECT(_xlfn.CONCAT("$L", $F654))</f>
        <v/>
      </c>
      <c r="F654" s="21">
        <f t="array" ref="F654:F654">IF(NOT(OR(ISERROR(INDIRECT(_xlfn.CONCAT("$I", $F653 + 1))), ISBLANK(INDIRECT(_xlfn.CONCAT("$I", $F653 + 1))))), $F653 + 1, IF(NOT(ISBLANK(INDIRECT(_xlfn.CONCAT("$I", $F653 + 2)))), $F653 + 2, ""))</f>
        <v/>
      </c>
      <c r="I654" s="19" t="inlineStr">
        <is>
          <t>Historic Anthology 4 HA4</t>
        </is>
      </c>
      <c r="J654" s="19" t="n">
        <v>25</v>
      </c>
      <c r="K654" s="19" t="n">
        <v>44266</v>
      </c>
      <c r="L654" s="19" t="inlineStr">
        <is>
          <t>en es fr de it pt ja ko ru 汉语 漢語</t>
        </is>
      </c>
    </row>
    <row r="655" ht="59.25" customHeight="1" s="20">
      <c r="A655" s="21">
        <f t="array" ref="A655:A655">INDIRECT(_xlfn.CONCAT("$I", $F655))</f>
        <v/>
      </c>
      <c r="B655" s="21">
        <f t="array" ref="B655:B655">INDIRECT(_xlfn.CONCAT("$J", $F655))</f>
        <v/>
      </c>
      <c r="C655" s="21">
        <f t="array" ref="C655:C655">INDIRECT(_xlfn.CONCAT("$K", $F655))</f>
        <v/>
      </c>
      <c r="D655" s="21" t="n"/>
      <c r="E655" s="21">
        <f t="array" ref="E655:E655">INDIRECT(_xlfn.CONCAT("$L", $F655))</f>
        <v/>
      </c>
      <c r="F655" s="21">
        <f t="array" ref="F655:F655">IF(NOT(OR(ISERROR(INDIRECT(_xlfn.CONCAT("$I", $F654 + 1))), ISBLANK(INDIRECT(_xlfn.CONCAT("$I", $F654 + 1))))), $F654 + 1, IF(NOT(ISBLANK(INDIRECT(_xlfn.CONCAT("$I", $F654 + 2)))), $F654 + 2, ""))</f>
        <v/>
      </c>
    </row>
    <row r="656" ht="59.25" customHeight="1" s="20">
      <c r="A656" s="21">
        <f t="array" ref="A656:A656">INDIRECT(_xlfn.CONCAT("$I", $F656))</f>
        <v/>
      </c>
      <c r="B656" s="21">
        <f t="array" ref="B656:B656">INDIRECT(_xlfn.CONCAT("$J", $F656))</f>
        <v/>
      </c>
      <c r="C656" s="21">
        <f t="array" ref="C656:C656">INDIRECT(_xlfn.CONCAT("$K", $F656))</f>
        <v/>
      </c>
      <c r="D656" s="21" t="n"/>
      <c r="E656" s="21">
        <f t="array" ref="E656:E656">INDIRECT(_xlfn.CONCAT("$L", $F656))</f>
        <v/>
      </c>
      <c r="F656" s="21">
        <f t="array" ref="F656:F656">IF(NOT(OR(ISERROR(INDIRECT(_xlfn.CONCAT("$I", $F655 + 1))), ISBLANK(INDIRECT(_xlfn.CONCAT("$I", $F655 + 1))))), $F655 + 1, IF(NOT(ISBLANK(INDIRECT(_xlfn.CONCAT("$I", $F655 + 2)))), $F655 + 2, ""))</f>
        <v/>
      </c>
      <c r="I656" s="19" t="inlineStr">
        <is>
          <t>Kaldheim KHM</t>
        </is>
      </c>
      <c r="J656" s="19" t="n">
        <v>426</v>
      </c>
      <c r="K656" s="19" t="n">
        <v>44232</v>
      </c>
      <c r="L656" s="19" t="inlineStr">
        <is>
          <t>en es fr de it pt ja ko ru 汉语 漢語</t>
        </is>
      </c>
    </row>
    <row r="657" ht="59.25" customHeight="1" s="20">
      <c r="A657" s="21">
        <f t="array" ref="A657:A657">INDIRECT(_xlfn.CONCAT("$I", $F657))</f>
        <v/>
      </c>
      <c r="B657" s="21">
        <f t="array" ref="B657:B657">INDIRECT(_xlfn.CONCAT("$J", $F657))</f>
        <v/>
      </c>
      <c r="C657" s="21">
        <f t="array" ref="C657:C657">INDIRECT(_xlfn.CONCAT("$K", $F657))</f>
        <v/>
      </c>
      <c r="D657" s="21" t="n"/>
      <c r="E657" s="21">
        <f t="array" ref="E657:E657">INDIRECT(_xlfn.CONCAT("$L", $F657))</f>
        <v/>
      </c>
      <c r="F657" s="21">
        <f t="array" ref="F657:F657">IF(NOT(OR(ISERROR(INDIRECT(_xlfn.CONCAT("$I", $F656 + 1))), ISBLANK(INDIRECT(_xlfn.CONCAT("$I", $F656 + 1))))), $F656 + 1, IF(NOT(ISBLANK(INDIRECT(_xlfn.CONCAT("$I", $F656 + 2)))), $F656 + 2, ""))</f>
        <v/>
      </c>
    </row>
    <row r="658" ht="59.25" customHeight="1" s="20">
      <c r="A658" s="21">
        <f t="array" ref="A658:A658">INDIRECT(_xlfn.CONCAT("$I", $F658))</f>
        <v/>
      </c>
      <c r="B658" s="21">
        <f t="array" ref="B658:B658">INDIRECT(_xlfn.CONCAT("$J", $F658))</f>
        <v/>
      </c>
      <c r="C658" s="21">
        <f t="array" ref="C658:C658">INDIRECT(_xlfn.CONCAT("$K", $F658))</f>
        <v/>
      </c>
      <c r="D658" s="21" t="n"/>
      <c r="E658" s="21">
        <f t="array" ref="E658:E658">INDIRECT(_xlfn.CONCAT("$L", $F658))</f>
        <v/>
      </c>
      <c r="F658" s="21">
        <f t="array" ref="F658:F658">IF(NOT(OR(ISERROR(INDIRECT(_xlfn.CONCAT("$I", $F657 + 1))), ISBLANK(INDIRECT(_xlfn.CONCAT("$I", $F657 + 1))))), $F657 + 1, IF(NOT(ISBLANK(INDIRECT(_xlfn.CONCAT("$I", $F657 + 2)))), $F657 + 2, ""))</f>
        <v/>
      </c>
      <c r="I658" s="19" t="inlineStr">
        <is>
          <t>Kaldheim Promos PKHM</t>
        </is>
      </c>
      <c r="J658" s="19" t="n">
        <v>158</v>
      </c>
      <c r="K658" s="19" t="n">
        <v>44232</v>
      </c>
      <c r="L658" s="19" t="inlineStr">
        <is>
          <t>en es fr de it pt ja ko ru 汉语 漢語</t>
        </is>
      </c>
    </row>
    <row r="659" ht="59.25" customHeight="1" s="20">
      <c r="A659" s="21">
        <f t="array" ref="A659:A659">INDIRECT(_xlfn.CONCAT("$I", $F659))</f>
        <v/>
      </c>
      <c r="B659" s="21">
        <f t="array" ref="B659:B659">INDIRECT(_xlfn.CONCAT("$J", $F659))</f>
        <v/>
      </c>
      <c r="C659" s="21">
        <f t="array" ref="C659:C659">INDIRECT(_xlfn.CONCAT("$K", $F659))</f>
        <v/>
      </c>
      <c r="D659" s="21" t="n"/>
      <c r="E659" s="21">
        <f t="array" ref="E659:E659">INDIRECT(_xlfn.CONCAT("$L", $F659))</f>
        <v/>
      </c>
      <c r="F659" s="21">
        <f t="array" ref="F659:F659">IF(NOT(OR(ISERROR(INDIRECT(_xlfn.CONCAT("$I", $F658 + 1))), ISBLANK(INDIRECT(_xlfn.CONCAT("$I", $F658 + 1))))), $F658 + 1, IF(NOT(ISBLANK(INDIRECT(_xlfn.CONCAT("$I", $F658 + 2)))), $F658 + 2, ""))</f>
        <v/>
      </c>
    </row>
    <row r="660" ht="59.25" customHeight="1" s="20">
      <c r="A660" s="21">
        <f t="array" ref="A660:A660">INDIRECT(_xlfn.CONCAT("$I", $F660))</f>
        <v/>
      </c>
      <c r="B660" s="21">
        <f t="array" ref="B660:B660">INDIRECT(_xlfn.CONCAT("$J", $F660))</f>
        <v/>
      </c>
      <c r="C660" s="21">
        <f t="array" ref="C660:C660">INDIRECT(_xlfn.CONCAT("$K", $F660))</f>
        <v/>
      </c>
      <c r="D660" s="21" t="n"/>
      <c r="E660" s="21">
        <f t="array" ref="E660:E660">INDIRECT(_xlfn.CONCAT("$L", $F660))</f>
        <v/>
      </c>
      <c r="F660" s="21">
        <f t="array" ref="F660:F660">IF(NOT(OR(ISERROR(INDIRECT(_xlfn.CONCAT("$I", $F659 + 1))), ISBLANK(INDIRECT(_xlfn.CONCAT("$I", $F659 + 1))))), $F659 + 1, IF(NOT(ISBLANK(INDIRECT(_xlfn.CONCAT("$I", $F659 + 2)))), $F659 + 2, ""))</f>
        <v/>
      </c>
      <c r="I660" s="19" t="inlineStr">
        <is>
          <t>Kaldheim Tokens TKHM</t>
        </is>
      </c>
      <c r="J660" s="19" t="n">
        <v>23</v>
      </c>
      <c r="K660" s="19" t="n">
        <v>44232</v>
      </c>
      <c r="L660" s="19" t="inlineStr">
        <is>
          <t>en es fr de it pt ja ko ru 汉语 漢語</t>
        </is>
      </c>
    </row>
    <row r="661" ht="59.25" customHeight="1" s="20">
      <c r="A661" s="21">
        <f t="array" ref="A661:A661">INDIRECT(_xlfn.CONCAT("$I", $F661))</f>
        <v/>
      </c>
      <c r="B661" s="21">
        <f t="array" ref="B661:B661">INDIRECT(_xlfn.CONCAT("$J", $F661))</f>
        <v/>
      </c>
      <c r="C661" s="21">
        <f t="array" ref="C661:C661">INDIRECT(_xlfn.CONCAT("$K", $F661))</f>
        <v/>
      </c>
      <c r="D661" s="21" t="n"/>
      <c r="E661" s="21">
        <f t="array" ref="E661:E661">INDIRECT(_xlfn.CONCAT("$L", $F661))</f>
        <v/>
      </c>
      <c r="F661" s="21">
        <f t="array" ref="F661:F661">IF(NOT(OR(ISERROR(INDIRECT(_xlfn.CONCAT("$I", $F660 + 1))), ISBLANK(INDIRECT(_xlfn.CONCAT("$I", $F660 + 1))))), $F660 + 1, IF(NOT(ISBLANK(INDIRECT(_xlfn.CONCAT("$I", $F660 + 2)))), $F660 + 2, ""))</f>
        <v/>
      </c>
    </row>
    <row r="662" ht="59.25" customHeight="1" s="20">
      <c r="A662" s="21">
        <f t="array" ref="A662:A662">INDIRECT(_xlfn.CONCAT("$I", $F662))</f>
        <v/>
      </c>
      <c r="B662" s="21">
        <f t="array" ref="B662:B662">INDIRECT(_xlfn.CONCAT("$J", $F662))</f>
        <v/>
      </c>
      <c r="C662" s="21">
        <f t="array" ref="C662:C662">INDIRECT(_xlfn.CONCAT("$K", $F662))</f>
        <v/>
      </c>
      <c r="D662" s="21" t="n"/>
      <c r="E662" s="21">
        <f t="array" ref="E662:E662">INDIRECT(_xlfn.CONCAT("$L", $F662))</f>
        <v/>
      </c>
      <c r="F662" s="21">
        <f t="array" ref="F662:F662">IF(NOT(OR(ISERROR(INDIRECT(_xlfn.CONCAT("$I", $F661 + 1))), ISBLANK(INDIRECT(_xlfn.CONCAT("$I", $F661 + 1))))), $F661 + 1, IF(NOT(ISBLANK(INDIRECT(_xlfn.CONCAT("$I", $F661 + 2)))), $F661 + 2, ""))</f>
        <v/>
      </c>
      <c r="I662" s="19" t="inlineStr">
        <is>
          <t>Kaldheim Minigames MKHM</t>
        </is>
      </c>
      <c r="J662" s="19" t="n">
        <v>5</v>
      </c>
      <c r="K662" s="19" t="n">
        <v>44232</v>
      </c>
      <c r="L662" s="19" t="inlineStr">
        <is>
          <t>en es fr de it pt ja ko ru 汉语 漢語</t>
        </is>
      </c>
    </row>
    <row r="663" ht="59.25" customHeight="1" s="20">
      <c r="A663" s="21">
        <f t="array" ref="A663:A663">INDIRECT(_xlfn.CONCAT("$I", $F663))</f>
        <v/>
      </c>
      <c r="B663" s="21">
        <f t="array" ref="B663:B663">INDIRECT(_xlfn.CONCAT("$J", $F663))</f>
        <v/>
      </c>
      <c r="C663" s="21">
        <f t="array" ref="C663:C663">INDIRECT(_xlfn.CONCAT("$K", $F663))</f>
        <v/>
      </c>
      <c r="D663" s="21" t="n"/>
      <c r="E663" s="21">
        <f t="array" ref="E663:E663">INDIRECT(_xlfn.CONCAT("$L", $F663))</f>
        <v/>
      </c>
      <c r="F663" s="21">
        <f t="array" ref="F663:F663">IF(NOT(OR(ISERROR(INDIRECT(_xlfn.CONCAT("$I", $F662 + 1))), ISBLANK(INDIRECT(_xlfn.CONCAT("$I", $F662 + 1))))), $F662 + 1, IF(NOT(ISBLANK(INDIRECT(_xlfn.CONCAT("$I", $F662 + 2)))), $F662 + 2, ""))</f>
        <v/>
      </c>
    </row>
    <row r="664" ht="59.25" customHeight="1" s="20">
      <c r="A664" s="21">
        <f t="array" ref="A664:A664">INDIRECT(_xlfn.CONCAT("$I", $F664))</f>
        <v/>
      </c>
      <c r="B664" s="21">
        <f t="array" ref="B664:B664">INDIRECT(_xlfn.CONCAT("$J", $F664))</f>
        <v/>
      </c>
      <c r="C664" s="21">
        <f t="array" ref="C664:C664">INDIRECT(_xlfn.CONCAT("$K", $F664))</f>
        <v/>
      </c>
      <c r="D664" s="21" t="n"/>
      <c r="E664" s="21">
        <f t="array" ref="E664:E664">INDIRECT(_xlfn.CONCAT("$L", $F664))</f>
        <v/>
      </c>
      <c r="F664" s="21">
        <f t="array" ref="F664:F664">IF(NOT(OR(ISERROR(INDIRECT(_xlfn.CONCAT("$I", $F663 + 1))), ISBLANK(INDIRECT(_xlfn.CONCAT("$I", $F663 + 1))))), $F663 + 1, IF(NOT(ISBLANK(INDIRECT(_xlfn.CONCAT("$I", $F663 + 2)))), $F663 + 2, ""))</f>
        <v/>
      </c>
      <c r="I664" s="19" t="inlineStr">
        <is>
          <t>Kaldheim Substitute Cards SKHM</t>
        </is>
      </c>
      <c r="J664" s="19" t="n">
        <v>9</v>
      </c>
      <c r="K664" s="19" t="n">
        <v>44232</v>
      </c>
      <c r="L664" s="19" t="inlineStr">
        <is>
          <t>en es fr de it pt ja ko ru 汉语 漢語</t>
        </is>
      </c>
    </row>
    <row r="665" ht="59.25" customHeight="1" s="20">
      <c r="A665" s="21">
        <f t="array" ref="A665:A665">INDIRECT(_xlfn.CONCAT("$I", $F665))</f>
        <v/>
      </c>
      <c r="B665" s="21">
        <f t="array" ref="B665:B665">INDIRECT(_xlfn.CONCAT("$J", $F665))</f>
        <v/>
      </c>
      <c r="C665" s="21">
        <f t="array" ref="C665:C665">INDIRECT(_xlfn.CONCAT("$K", $F665))</f>
        <v/>
      </c>
      <c r="D665" s="21" t="n"/>
      <c r="E665" s="21">
        <f t="array" ref="E665:E665">INDIRECT(_xlfn.CONCAT("$L", $F665))</f>
        <v/>
      </c>
      <c r="F665" s="21">
        <f t="array" ref="F665:F665">IF(NOT(OR(ISERROR(INDIRECT(_xlfn.CONCAT("$I", $F664 + 1))), ISBLANK(INDIRECT(_xlfn.CONCAT("$I", $F664 + 1))))), $F664 + 1, IF(NOT(ISBLANK(INDIRECT(_xlfn.CONCAT("$I", $F664 + 2)))), $F664 + 2, ""))</f>
        <v/>
      </c>
    </row>
    <row r="666" ht="68.25" customHeight="1" s="20">
      <c r="A666" s="21">
        <f t="array" ref="A666:A666">INDIRECT(_xlfn.CONCAT("$I", $F666))</f>
        <v/>
      </c>
      <c r="B666" s="21">
        <f t="array" ref="B666:B666">INDIRECT(_xlfn.CONCAT("$J", $F666))</f>
        <v/>
      </c>
      <c r="C666" s="21">
        <f t="array" ref="C666:C666">INDIRECT(_xlfn.CONCAT("$K", $F666))</f>
        <v/>
      </c>
      <c r="D666" s="21" t="n"/>
      <c r="E666" s="21">
        <f t="array" ref="E666:E666">INDIRECT(_xlfn.CONCAT("$L", $F666))</f>
        <v/>
      </c>
      <c r="F666" s="21">
        <f t="array" ref="F666:F666">IF(NOT(OR(ISERROR(INDIRECT(_xlfn.CONCAT("$I", $F665 + 1))), ISBLANK(INDIRECT(_xlfn.CONCAT("$I", $F665 + 1))))), $F665 + 1, IF(NOT(ISBLANK(INDIRECT(_xlfn.CONCAT("$I", $F665 + 2)))), $F665 + 2, ""))</f>
        <v/>
      </c>
      <c r="I666" s="19" t="inlineStr">
        <is>
          <t>Kaldheim Commander KHC</t>
        </is>
      </c>
      <c r="J666" s="19" t="n">
        <v>119</v>
      </c>
      <c r="K666" s="19" t="n">
        <v>44232</v>
      </c>
      <c r="L666" s="19" t="inlineStr">
        <is>
          <t>en es fr de it pt ja ko ru 汉语 漢語</t>
        </is>
      </c>
    </row>
    <row r="667" ht="81" customHeight="1" s="20">
      <c r="A667" s="21">
        <f t="array" ref="A667:A667">INDIRECT(_xlfn.CONCAT("$I", $F667))</f>
        <v/>
      </c>
      <c r="B667" s="21">
        <f t="array" ref="B667:B667">INDIRECT(_xlfn.CONCAT("$J", $F667))</f>
        <v/>
      </c>
      <c r="C667" s="21">
        <f t="array" ref="C667:C667">INDIRECT(_xlfn.CONCAT("$K", $F667))</f>
        <v/>
      </c>
      <c r="D667" s="21" t="n"/>
      <c r="E667" s="21">
        <f t="array" ref="E667:E667">INDIRECT(_xlfn.CONCAT("$L", $F667))</f>
        <v/>
      </c>
      <c r="F667" s="21">
        <f t="array" ref="F667:F667">IF(NOT(OR(ISERROR(INDIRECT(_xlfn.CONCAT("$I", $F666 + 1))), ISBLANK(INDIRECT(_xlfn.CONCAT("$I", $F666 + 1))))), $F666 + 1, IF(NOT(ISBLANK(INDIRECT(_xlfn.CONCAT("$I", $F666 + 2)))), $F666 + 2, ""))</f>
        <v/>
      </c>
    </row>
    <row r="668" ht="59.25" customHeight="1" s="20">
      <c r="A668" s="21">
        <f t="array" ref="A668:A668">INDIRECT(_xlfn.CONCAT("$I", $F668))</f>
        <v/>
      </c>
      <c r="B668" s="21">
        <f t="array" ref="B668:B668">INDIRECT(_xlfn.CONCAT("$J", $F668))</f>
        <v/>
      </c>
      <c r="C668" s="21">
        <f t="array" ref="C668:C668">INDIRECT(_xlfn.CONCAT("$K", $F668))</f>
        <v/>
      </c>
      <c r="D668" s="21" t="n"/>
      <c r="E668" s="21">
        <f t="array" ref="E668:E668">INDIRECT(_xlfn.CONCAT("$L", $F668))</f>
        <v/>
      </c>
      <c r="F668" s="21">
        <f t="array" ref="F668:F668">IF(NOT(OR(ISERROR(INDIRECT(_xlfn.CONCAT("$I", $F667 + 1))), ISBLANK(INDIRECT(_xlfn.CONCAT("$I", $F667 + 1))))), $F667 + 1, IF(NOT(ISBLANK(INDIRECT(_xlfn.CONCAT("$I", $F667 + 2)))), $F667 + 2, ""))</f>
        <v/>
      </c>
      <c r="I668" s="19" t="inlineStr">
        <is>
          <t>Kaldheim Commander Tokens TKHC</t>
        </is>
      </c>
      <c r="J668" s="19" t="n">
        <v>8</v>
      </c>
      <c r="K668" s="19" t="n">
        <v>44232</v>
      </c>
      <c r="L668" s="19" t="inlineStr">
        <is>
          <t>en es fr de it pt ja ko ru 汉语 漢語</t>
        </is>
      </c>
    </row>
    <row r="669" ht="59.25" customHeight="1" s="20">
      <c r="A669" s="21">
        <f t="array" ref="A669:A669">INDIRECT(_xlfn.CONCAT("$I", $F669))</f>
        <v/>
      </c>
      <c r="B669" s="21">
        <f t="array" ref="B669:B669">INDIRECT(_xlfn.CONCAT("$J", $F669))</f>
        <v/>
      </c>
      <c r="C669" s="21">
        <f t="array" ref="C669:C669">INDIRECT(_xlfn.CONCAT("$K", $F669))</f>
        <v/>
      </c>
      <c r="D669" s="21" t="n"/>
      <c r="E669" s="21">
        <f t="array" ref="E669:E669">INDIRECT(_xlfn.CONCAT("$L", $F669))</f>
        <v/>
      </c>
      <c r="F669" s="21">
        <f t="array" ref="F669:F669">IF(NOT(OR(ISERROR(INDIRECT(_xlfn.CONCAT("$I", $F668 + 1))), ISBLANK(INDIRECT(_xlfn.CONCAT("$I", $F668 + 1))))), $F668 + 1, IF(NOT(ISBLANK(INDIRECT(_xlfn.CONCAT("$I", $F668 + 2)))), $F668 + 2, ""))</f>
        <v/>
      </c>
    </row>
    <row r="670" ht="59.25" customHeight="1" s="20">
      <c r="A670" s="21">
        <f t="array" ref="A670:A670">INDIRECT(_xlfn.CONCAT("$I", $F670))</f>
        <v/>
      </c>
      <c r="B670" s="21">
        <f t="array" ref="B670:B670">INDIRECT(_xlfn.CONCAT("$J", $F670))</f>
        <v/>
      </c>
      <c r="C670" s="21">
        <f t="array" ref="C670:C670">INDIRECT(_xlfn.CONCAT("$K", $F670))</f>
        <v/>
      </c>
      <c r="D670" s="21" t="n"/>
      <c r="E670" s="21">
        <f t="array" ref="E670:E670">INDIRECT(_xlfn.CONCAT("$L", $F670))</f>
        <v/>
      </c>
      <c r="F670" s="21">
        <f t="array" ref="F670:F670">IF(NOT(OR(ISERROR(INDIRECT(_xlfn.CONCAT("$I", $F669 + 1))), ISBLANK(INDIRECT(_xlfn.CONCAT("$I", $F669 + 1))))), $F669 + 1, IF(NOT(ISBLANK(INDIRECT(_xlfn.CONCAT("$I", $F669 + 2)))), $F669 + 2, ""))</f>
        <v/>
      </c>
      <c r="I670" s="19" t="inlineStr">
        <is>
          <t>Kaldheim Art Series AKHM</t>
        </is>
      </c>
      <c r="J670" s="19" t="n">
        <v>81</v>
      </c>
      <c r="K670" s="19" t="n">
        <v>44232</v>
      </c>
      <c r="L670" s="19" t="inlineStr">
        <is>
          <t>en es fr de it pt ja ko ru 汉语 漢語</t>
        </is>
      </c>
    </row>
    <row r="671" ht="59.25" customHeight="1" s="20">
      <c r="A671" s="21">
        <f t="array" ref="A671:A671">INDIRECT(_xlfn.CONCAT("$I", $F671))</f>
        <v/>
      </c>
      <c r="B671" s="21">
        <f t="array" ref="B671:B671">INDIRECT(_xlfn.CONCAT("$J", $F671))</f>
        <v/>
      </c>
      <c r="C671" s="21">
        <f t="array" ref="C671:C671">INDIRECT(_xlfn.CONCAT("$K", $F671))</f>
        <v/>
      </c>
      <c r="D671" s="21" t="n"/>
      <c r="E671" s="21">
        <f t="array" ref="E671:E671">INDIRECT(_xlfn.CONCAT("$L", $F671))</f>
        <v/>
      </c>
      <c r="F671" s="21">
        <f t="array" ref="F671:F671">IF(NOT(OR(ISERROR(INDIRECT(_xlfn.CONCAT("$I", $F670 + 1))), ISBLANK(INDIRECT(_xlfn.CONCAT("$I", $F670 + 1))))), $F670 + 1, IF(NOT(ISBLANK(INDIRECT(_xlfn.CONCAT("$I", $F670 + 2)))), $F670 + 2, ""))</f>
        <v/>
      </c>
    </row>
    <row r="672" ht="59.25" customHeight="1" s="20">
      <c r="A672" s="21">
        <f t="array" ref="A672:A672">INDIRECT(_xlfn.CONCAT("$I", $F672))</f>
        <v/>
      </c>
      <c r="B672" s="21">
        <f t="array" ref="B672:B672">INDIRECT(_xlfn.CONCAT("$J", $F672))</f>
        <v/>
      </c>
      <c r="C672" s="21">
        <f t="array" ref="C672:C672">INDIRECT(_xlfn.CONCAT("$K", $F672))</f>
        <v/>
      </c>
      <c r="D672" s="21" t="n"/>
      <c r="E672" s="21">
        <f t="array" ref="E672:E672">INDIRECT(_xlfn.CONCAT("$L", $F672))</f>
        <v/>
      </c>
      <c r="F672" s="21">
        <f t="array" ref="F672:F672">IF(NOT(OR(ISERROR(INDIRECT(_xlfn.CONCAT("$I", $F671 + 1))), ISBLANK(INDIRECT(_xlfn.CONCAT("$I", $F671 + 1))))), $F671 + 1, IF(NOT(ISBLANK(INDIRECT(_xlfn.CONCAT("$I", $F671 + 2)))), $F671 + 2, ""))</f>
        <v/>
      </c>
      <c r="I672" s="19" t="inlineStr">
        <is>
          <t>Year of the Ox 2021 PL21</t>
        </is>
      </c>
      <c r="J672" s="19" t="n">
        <v>6</v>
      </c>
      <c r="K672" s="19" t="n">
        <v>44221</v>
      </c>
      <c r="L672" s="19" t="inlineStr">
        <is>
          <t>en es fr de it pt ja ko ru 汉语 漢語</t>
        </is>
      </c>
    </row>
    <row r="673" ht="59.25" customHeight="1" s="20">
      <c r="A673" s="21">
        <f t="array" ref="A673:A673">INDIRECT(_xlfn.CONCAT("$I", $F673))</f>
        <v/>
      </c>
      <c r="B673" s="21">
        <f t="array" ref="B673:B673">INDIRECT(_xlfn.CONCAT("$J", $F673))</f>
        <v/>
      </c>
      <c r="C673" s="21">
        <f t="array" ref="C673:C673">INDIRECT(_xlfn.CONCAT("$K", $F673))</f>
        <v/>
      </c>
      <c r="D673" s="21" t="n"/>
      <c r="E673" s="21">
        <f t="array" ref="E673:E673">INDIRECT(_xlfn.CONCAT("$L", $F673))</f>
        <v/>
      </c>
      <c r="F673" s="21">
        <f t="array" ref="F673:F673">IF(NOT(OR(ISERROR(INDIRECT(_xlfn.CONCAT("$I", $F672 + 1))), ISBLANK(INDIRECT(_xlfn.CONCAT("$I", $F672 + 1))))), $F672 + 1, IF(NOT(ISBLANK(INDIRECT(_xlfn.CONCAT("$I", $F672 + 2)))), $F672 + 2, ""))</f>
        <v/>
      </c>
    </row>
    <row r="674" ht="59.25" customHeight="1" s="20">
      <c r="A674" s="21">
        <f t="array" ref="A674:A674">INDIRECT(_xlfn.CONCAT("$I", $F674))</f>
        <v/>
      </c>
      <c r="B674" s="21">
        <f t="array" ref="B674:B674">INDIRECT(_xlfn.CONCAT("$J", $F674))</f>
        <v/>
      </c>
      <c r="C674" s="21">
        <f t="array" ref="C674:C674">INDIRECT(_xlfn.CONCAT("$K", $F674))</f>
        <v/>
      </c>
      <c r="D674" s="21" t="n"/>
      <c r="E674" s="21">
        <f t="array" ref="E674:E674">INDIRECT(_xlfn.CONCAT("$L", $F674))</f>
        <v/>
      </c>
      <c r="F674" s="21">
        <f t="array" ref="F674:F674">IF(NOT(OR(ISERROR(INDIRECT(_xlfn.CONCAT("$I", $F673 + 1))), ISBLANK(INDIRECT(_xlfn.CONCAT("$I", $F673 + 1))))), $F673 + 1, IF(NOT(ISBLANK(INDIRECT(_xlfn.CONCAT("$I", $F673 + 2)))), $F673 + 2, ""))</f>
        <v/>
      </c>
      <c r="I674" s="19" t="inlineStr">
        <is>
          <t>Judge Gift Cards 2021 PJ21</t>
        </is>
      </c>
      <c r="J674" s="19" t="n">
        <v>10</v>
      </c>
      <c r="K674" s="19" t="n">
        <v>44197</v>
      </c>
      <c r="L674" s="19" t="inlineStr">
        <is>
          <t>en es fr de it pt ja ko ru 汉语 漢語</t>
        </is>
      </c>
    </row>
    <row r="675" ht="59.25" customHeight="1" s="20">
      <c r="A675" s="21">
        <f t="array" ref="A675:A675">INDIRECT(_xlfn.CONCAT("$I", $F675))</f>
        <v/>
      </c>
      <c r="B675" s="21">
        <f t="array" ref="B675:B675">INDIRECT(_xlfn.CONCAT("$J", $F675))</f>
        <v/>
      </c>
      <c r="C675" s="21">
        <f t="array" ref="C675:C675">INDIRECT(_xlfn.CONCAT("$K", $F675))</f>
        <v/>
      </c>
      <c r="D675" s="21" t="n"/>
      <c r="E675" s="21">
        <f t="array" ref="E675:E675">INDIRECT(_xlfn.CONCAT("$L", $F675))</f>
        <v/>
      </c>
      <c r="F675" s="21">
        <f t="array" ref="F675:F675">IF(NOT(OR(ISERROR(INDIRECT(_xlfn.CONCAT("$I", $F674 + 1))), ISBLANK(INDIRECT(_xlfn.CONCAT("$I", $F674 + 1))))), $F674 + 1, IF(NOT(ISBLANK(INDIRECT(_xlfn.CONCAT("$I", $F674 + 2)))), $F674 + 2, ""))</f>
        <v/>
      </c>
    </row>
    <row r="676" ht="59.25" customHeight="1" s="20">
      <c r="A676" s="21">
        <f t="array" ref="A676:A676">INDIRECT(_xlfn.CONCAT("$I", $F676))</f>
        <v/>
      </c>
      <c r="B676" s="21">
        <f t="array" ref="B676:B676">INDIRECT(_xlfn.CONCAT("$J", $F676))</f>
        <v/>
      </c>
      <c r="C676" s="21">
        <f t="array" ref="C676:C676">INDIRECT(_xlfn.CONCAT("$K", $F676))</f>
        <v/>
      </c>
      <c r="D676" s="21" t="n"/>
      <c r="E676" s="21">
        <f t="array" ref="E676:E676">INDIRECT(_xlfn.CONCAT("$L", $F676))</f>
        <v/>
      </c>
      <c r="F676" s="21">
        <f t="array" ref="F676:F676">IF(NOT(OR(ISERROR(INDIRECT(_xlfn.CONCAT("$I", $F675 + 1))), ISBLANK(INDIRECT(_xlfn.CONCAT("$I", $F675 + 1))))), $F675 + 1, IF(NOT(ISBLANK(INDIRECT(_xlfn.CONCAT("$I", $F675 + 2)))), $F675 + 2, ""))</f>
        <v/>
      </c>
      <c r="I676" s="19" t="inlineStr">
        <is>
          <t>Commander Collection: Green CC1</t>
        </is>
      </c>
      <c r="J676" s="19" t="n">
        <v>8</v>
      </c>
      <c r="K676" s="19" t="n">
        <v>44169</v>
      </c>
      <c r="L676" s="19" t="inlineStr">
        <is>
          <t>en es fr de it pt ja ko ru 汉语 漢語</t>
        </is>
      </c>
    </row>
    <row r="677" ht="59.25" customHeight="1" s="20">
      <c r="A677" s="21">
        <f t="array" ref="A677:A677">INDIRECT(_xlfn.CONCAT("$I", $F677))</f>
        <v/>
      </c>
      <c r="B677" s="21">
        <f t="array" ref="B677:B677">INDIRECT(_xlfn.CONCAT("$J", $F677))</f>
        <v/>
      </c>
      <c r="C677" s="21">
        <f t="array" ref="C677:C677">INDIRECT(_xlfn.CONCAT("$K", $F677))</f>
        <v/>
      </c>
      <c r="D677" s="21" t="n"/>
      <c r="E677" s="21">
        <f t="array" ref="E677:E677">INDIRECT(_xlfn.CONCAT("$L", $F677))</f>
        <v/>
      </c>
      <c r="F677" s="21">
        <f t="array" ref="F677:F677">IF(NOT(OR(ISERROR(INDIRECT(_xlfn.CONCAT("$I", $F676 + 1))), ISBLANK(INDIRECT(_xlfn.CONCAT("$I", $F676 + 1))))), $F676 + 1, IF(NOT(ISBLANK(INDIRECT(_xlfn.CONCAT("$I", $F676 + 2)))), $F676 + 2, ""))</f>
        <v/>
      </c>
    </row>
    <row r="678" ht="59.25" customHeight="1" s="20">
      <c r="A678" s="21">
        <f t="array" ref="A678:A678">INDIRECT(_xlfn.CONCAT("$I", $F678))</f>
        <v/>
      </c>
      <c r="B678" s="21">
        <f t="array" ref="B678:B678">INDIRECT(_xlfn.CONCAT("$J", $F678))</f>
        <v/>
      </c>
      <c r="C678" s="21">
        <f t="array" ref="C678:C678">INDIRECT(_xlfn.CONCAT("$K", $F678))</f>
        <v/>
      </c>
      <c r="D678" s="21" t="n"/>
      <c r="E678" s="21">
        <f t="array" ref="E678:E678">INDIRECT(_xlfn.CONCAT("$L", $F678))</f>
        <v/>
      </c>
      <c r="F678" s="21">
        <f t="array" ref="F678:F678">IF(NOT(OR(ISERROR(INDIRECT(_xlfn.CONCAT("$I", $F677 + 1))), ISBLANK(INDIRECT(_xlfn.CONCAT("$I", $F677 + 1))))), $F677 + 1, IF(NOT(ISBLANK(INDIRECT(_xlfn.CONCAT("$I", $F677 + 2)))), $F677 + 2, ""))</f>
        <v/>
      </c>
      <c r="I678" s="19" t="inlineStr">
        <is>
          <t>Commander Legends CMR</t>
        </is>
      </c>
      <c r="J678" s="19" t="n">
        <v>718</v>
      </c>
      <c r="K678" s="19" t="n">
        <v>44155</v>
      </c>
      <c r="L678" s="19" t="inlineStr">
        <is>
          <t>en es fr de it pt ja ko ru 汉语 漢語</t>
        </is>
      </c>
    </row>
    <row r="679" ht="59.25" customHeight="1" s="20">
      <c r="A679" s="21">
        <f t="array" ref="A679:A679">INDIRECT(_xlfn.CONCAT("$I", $F679))</f>
        <v/>
      </c>
      <c r="B679" s="21">
        <f t="array" ref="B679:B679">INDIRECT(_xlfn.CONCAT("$J", $F679))</f>
        <v/>
      </c>
      <c r="C679" s="21">
        <f t="array" ref="C679:C679">INDIRECT(_xlfn.CONCAT("$K", $F679))</f>
        <v/>
      </c>
      <c r="D679" s="21" t="n"/>
      <c r="E679" s="21">
        <f t="array" ref="E679:E679">INDIRECT(_xlfn.CONCAT("$L", $F679))</f>
        <v/>
      </c>
      <c r="F679" s="21">
        <f t="array" ref="F679:F679">IF(NOT(OR(ISERROR(INDIRECT(_xlfn.CONCAT("$I", $F678 + 1))), ISBLANK(INDIRECT(_xlfn.CONCAT("$I", $F678 + 1))))), $F678 + 1, IF(NOT(ISBLANK(INDIRECT(_xlfn.CONCAT("$I", $F678 + 2)))), $F678 + 2, ""))</f>
        <v/>
      </c>
    </row>
    <row r="680" ht="81" customHeight="1" s="20">
      <c r="A680" s="21">
        <f t="array" ref="A680:A680">INDIRECT(_xlfn.CONCAT("$I", $F680))</f>
        <v/>
      </c>
      <c r="B680" s="21">
        <f t="array" ref="B680:B680">INDIRECT(_xlfn.CONCAT("$J", $F680))</f>
        <v/>
      </c>
      <c r="C680" s="21">
        <f t="array" ref="C680:C680">INDIRECT(_xlfn.CONCAT("$K", $F680))</f>
        <v/>
      </c>
      <c r="D680" s="21" t="n"/>
      <c r="E680" s="21">
        <f t="array" ref="E680:E680">INDIRECT(_xlfn.CONCAT("$L", $F680))</f>
        <v/>
      </c>
      <c r="F680" s="21">
        <f t="array" ref="F680:F680">IF(NOT(OR(ISERROR(INDIRECT(_xlfn.CONCAT("$I", $F679 + 1))), ISBLANK(INDIRECT(_xlfn.CONCAT("$I", $F679 + 1))))), $F679 + 1, IF(NOT(ISBLANK(INDIRECT(_xlfn.CONCAT("$I", $F679 + 2)))), $F679 + 2, ""))</f>
        <v/>
      </c>
      <c r="I680" s="19" t="inlineStr">
        <is>
          <t>Commander Legends Promos PCMR</t>
        </is>
      </c>
      <c r="J680" s="19" t="n">
        <v>6</v>
      </c>
      <c r="K680" s="19" t="n">
        <v>44155</v>
      </c>
      <c r="L680" s="19" t="inlineStr">
        <is>
          <t>en es fr de it pt ja ko ru 汉语 漢語</t>
        </is>
      </c>
    </row>
    <row r="681" ht="59.25" customHeight="1" s="20">
      <c r="A681" s="21">
        <f t="array" ref="A681:A681">INDIRECT(_xlfn.CONCAT("$I", $F681))</f>
        <v/>
      </c>
      <c r="B681" s="21">
        <f t="array" ref="B681:B681">INDIRECT(_xlfn.CONCAT("$J", $F681))</f>
        <v/>
      </c>
      <c r="C681" s="21">
        <f t="array" ref="C681:C681">INDIRECT(_xlfn.CONCAT("$K", $F681))</f>
        <v/>
      </c>
      <c r="D681" s="21" t="n"/>
      <c r="E681" s="21">
        <f t="array" ref="E681:E681">INDIRECT(_xlfn.CONCAT("$L", $F681))</f>
        <v/>
      </c>
      <c r="F681" s="21">
        <f t="array" ref="F681:F681">IF(NOT(OR(ISERROR(INDIRECT(_xlfn.CONCAT("$I", $F680 + 1))), ISBLANK(INDIRECT(_xlfn.CONCAT("$I", $F680 + 1))))), $F680 + 1, IF(NOT(ISBLANK(INDIRECT(_xlfn.CONCAT("$I", $F680 + 2)))), $F680 + 2, ""))</f>
        <v/>
      </c>
    </row>
    <row r="682" ht="59.25" customHeight="1" s="20">
      <c r="A682" s="21">
        <f t="array" ref="A682:A682">INDIRECT(_xlfn.CONCAT("$I", $F682))</f>
        <v/>
      </c>
      <c r="B682" s="21">
        <f t="array" ref="B682:B682">INDIRECT(_xlfn.CONCAT("$J", $F682))</f>
        <v/>
      </c>
      <c r="C682" s="21">
        <f t="array" ref="C682:C682">INDIRECT(_xlfn.CONCAT("$K", $F682))</f>
        <v/>
      </c>
      <c r="D682" s="21" t="n"/>
      <c r="E682" s="21">
        <f t="array" ref="E682:E682">INDIRECT(_xlfn.CONCAT("$L", $F682))</f>
        <v/>
      </c>
      <c r="F682" s="21">
        <f t="array" ref="F682:F682">IF(NOT(OR(ISERROR(INDIRECT(_xlfn.CONCAT("$I", $F681 + 1))), ISBLANK(INDIRECT(_xlfn.CONCAT("$I", $F681 + 1))))), $F681 + 1, IF(NOT(ISBLANK(INDIRECT(_xlfn.CONCAT("$I", $F681 + 2)))), $F681 + 2, ""))</f>
        <v/>
      </c>
      <c r="I682" s="19" t="inlineStr">
        <is>
          <t>Commander Legends Tokens TCMR</t>
        </is>
      </c>
      <c r="J682" s="19" t="n">
        <v>23</v>
      </c>
      <c r="K682" s="19" t="n">
        <v>44155</v>
      </c>
      <c r="L682" s="19" t="inlineStr">
        <is>
          <t>en es fr de it pt ja ko ru 汉语 漢語</t>
        </is>
      </c>
    </row>
    <row r="683" ht="59.25" customHeight="1" s="20">
      <c r="A683" s="21">
        <f t="array" ref="A683:A683">INDIRECT(_xlfn.CONCAT("$I", $F683))</f>
        <v/>
      </c>
      <c r="B683" s="21">
        <f t="array" ref="B683:B683">INDIRECT(_xlfn.CONCAT("$J", $F683))</f>
        <v/>
      </c>
      <c r="C683" s="21">
        <f t="array" ref="C683:C683">INDIRECT(_xlfn.CONCAT("$K", $F683))</f>
        <v/>
      </c>
      <c r="D683" s="21" t="n"/>
      <c r="E683" s="21">
        <f t="array" ref="E683:E683">INDIRECT(_xlfn.CONCAT("$L", $F683))</f>
        <v/>
      </c>
      <c r="F683" s="21">
        <f t="array" ref="F683:F683">IF(NOT(OR(ISERROR(INDIRECT(_xlfn.CONCAT("$I", $F682 + 1))), ISBLANK(INDIRECT(_xlfn.CONCAT("$I", $F682 + 1))))), $F682 + 1, IF(NOT(ISBLANK(INDIRECT(_xlfn.CONCAT("$I", $F682 + 2)))), $F682 + 2, ""))</f>
        <v/>
      </c>
    </row>
    <row r="684" ht="81" customHeight="1" s="20">
      <c r="A684" s="21">
        <f t="array" ref="A684:A684">INDIRECT(_xlfn.CONCAT("$I", $F684))</f>
        <v/>
      </c>
      <c r="B684" s="21">
        <f t="array" ref="B684:B684">INDIRECT(_xlfn.CONCAT("$J", $F684))</f>
        <v/>
      </c>
      <c r="C684" s="21">
        <f t="array" ref="C684:C684">INDIRECT(_xlfn.CONCAT("$K", $F684))</f>
        <v/>
      </c>
      <c r="D684" s="21" t="n"/>
      <c r="E684" s="21">
        <f t="array" ref="E684:E684">INDIRECT(_xlfn.CONCAT("$L", $F684))</f>
        <v/>
      </c>
      <c r="F684" s="21">
        <f t="array" ref="F684:F684">IF(NOT(OR(ISERROR(INDIRECT(_xlfn.CONCAT("$I", $F683 + 1))), ISBLANK(INDIRECT(_xlfn.CONCAT("$I", $F683 + 1))))), $F683 + 1, IF(NOT(ISBLANK(INDIRECT(_xlfn.CONCAT("$I", $F683 + 2)))), $F683 + 2, ""))</f>
        <v/>
      </c>
      <c r="I684" s="19" t="inlineStr">
        <is>
          <t>Kaladesh Remastered KLR</t>
        </is>
      </c>
      <c r="J684" s="19" t="n">
        <v>302</v>
      </c>
      <c r="K684" s="19" t="n">
        <v>44147</v>
      </c>
      <c r="L684" s="19" t="inlineStr">
        <is>
          <t>en es fr de it pt ja ko ru 汉语 漢語</t>
        </is>
      </c>
    </row>
    <row r="685" ht="59.25" customHeight="1" s="20">
      <c r="A685" s="21">
        <f t="array" ref="A685:A685">INDIRECT(_xlfn.CONCAT("$I", $F685))</f>
        <v/>
      </c>
      <c r="B685" s="21">
        <f t="array" ref="B685:B685">INDIRECT(_xlfn.CONCAT("$J", $F685))</f>
        <v/>
      </c>
      <c r="C685" s="21">
        <f t="array" ref="C685:C685">INDIRECT(_xlfn.CONCAT("$K", $F685))</f>
        <v/>
      </c>
      <c r="D685" s="21" t="n"/>
      <c r="E685" s="21">
        <f t="array" ref="E685:E685">INDIRECT(_xlfn.CONCAT("$L", $F685))</f>
        <v/>
      </c>
      <c r="F685" s="21">
        <f t="array" ref="F685:F685">IF(NOT(OR(ISERROR(INDIRECT(_xlfn.CONCAT("$I", $F684 + 1))), ISBLANK(INDIRECT(_xlfn.CONCAT("$I", $F684 + 1))))), $F684 + 1, IF(NOT(ISBLANK(INDIRECT(_xlfn.CONCAT("$I", $F684 + 2)))), $F684 + 2, ""))</f>
        <v/>
      </c>
    </row>
    <row r="686" ht="59.25" customHeight="1" s="20">
      <c r="A686" s="21">
        <f t="array" ref="A686:A686">INDIRECT(_xlfn.CONCAT("$I", $F686))</f>
        <v/>
      </c>
      <c r="B686" s="21">
        <f t="array" ref="B686:B686">INDIRECT(_xlfn.CONCAT("$J", $F686))</f>
        <v/>
      </c>
      <c r="C686" s="21">
        <f t="array" ref="C686:C686">INDIRECT(_xlfn.CONCAT("$K", $F686))</f>
        <v/>
      </c>
      <c r="D686" s="21" t="n"/>
      <c r="E686" s="21">
        <f t="array" ref="E686:E686">INDIRECT(_xlfn.CONCAT("$L", $F686))</f>
        <v/>
      </c>
      <c r="F686" s="21">
        <f t="array" ref="F686:F686">IF(NOT(OR(ISERROR(INDIRECT(_xlfn.CONCAT("$I", $F685 + 1))), ISBLANK(INDIRECT(_xlfn.CONCAT("$I", $F685 + 1))))), $F685 + 1, IF(NOT(ISBLANK(INDIRECT(_xlfn.CONCAT("$I", $F685 + 2)))), $F685 + 2, ""))</f>
        <v/>
      </c>
      <c r="I686" s="19" t="inlineStr">
        <is>
          <t>The List PLST</t>
        </is>
      </c>
      <c r="J686" s="19" t="n">
        <v>5050</v>
      </c>
      <c r="K686" s="19" t="n">
        <v>44100</v>
      </c>
      <c r="L686" s="19" t="inlineStr">
        <is>
          <t>en es fr de it pt ja ko ru 汉语 漢語</t>
        </is>
      </c>
    </row>
    <row r="687" ht="59.25" customHeight="1" s="20">
      <c r="A687" s="21">
        <f t="array" ref="A687:A687">INDIRECT(_xlfn.CONCAT("$I", $F687))</f>
        <v/>
      </c>
      <c r="B687" s="21">
        <f t="array" ref="B687:B687">INDIRECT(_xlfn.CONCAT("$J", $F687))</f>
        <v/>
      </c>
      <c r="C687" s="21">
        <f t="array" ref="C687:C687">INDIRECT(_xlfn.CONCAT("$K", $F687))</f>
        <v/>
      </c>
      <c r="D687" s="21" t="n"/>
      <c r="E687" s="21">
        <f t="array" ref="E687:E687">INDIRECT(_xlfn.CONCAT("$L", $F687))</f>
        <v/>
      </c>
      <c r="F687" s="21">
        <f t="array" ref="F687:F687">IF(NOT(OR(ISERROR(INDIRECT(_xlfn.CONCAT("$I", $F686 + 1))), ISBLANK(INDIRECT(_xlfn.CONCAT("$I", $F686 + 1))))), $F686 + 1, IF(NOT(ISBLANK(INDIRECT(_xlfn.CONCAT("$I", $F686 + 2)))), $F686 + 2, ""))</f>
        <v/>
      </c>
    </row>
    <row r="688" ht="59.25" customHeight="1" s="20">
      <c r="A688" s="21">
        <f t="array" ref="A688:A688">INDIRECT(_xlfn.CONCAT("$I", $F688))</f>
        <v/>
      </c>
      <c r="B688" s="21">
        <f t="array" ref="B688:B688">INDIRECT(_xlfn.CONCAT("$J", $F688))</f>
        <v/>
      </c>
      <c r="C688" s="21">
        <f t="array" ref="C688:C688">INDIRECT(_xlfn.CONCAT("$K", $F688))</f>
        <v/>
      </c>
      <c r="D688" s="21" t="n"/>
      <c r="E688" s="21">
        <f t="array" ref="E688:E688">INDIRECT(_xlfn.CONCAT("$L", $F688))</f>
        <v/>
      </c>
      <c r="F688" s="21">
        <f t="array" ref="F688:F688">IF(NOT(OR(ISERROR(INDIRECT(_xlfn.CONCAT("$I", $F687 + 1))), ISBLANK(INDIRECT(_xlfn.CONCAT("$I", $F687 + 1))))), $F687 + 1, IF(NOT(ISBLANK(INDIRECT(_xlfn.CONCAT("$I", $F687 + 2)))), $F687 + 2, ""))</f>
        <v/>
      </c>
      <c r="I688" s="19" t="inlineStr">
        <is>
          <t>The List (Unfinity Foil Edition) ULST</t>
        </is>
      </c>
      <c r="J688" s="19" t="n">
        <v>62</v>
      </c>
      <c r="K688" s="19" t="n">
        <v>44841</v>
      </c>
      <c r="L688" s="19" t="inlineStr">
        <is>
          <t>en es fr de it pt ja ko ru 汉语 漢語</t>
        </is>
      </c>
    </row>
    <row r="689" ht="59.25" customHeight="1" s="20">
      <c r="A689" s="21">
        <f t="array" ref="A689:A689">INDIRECT(_xlfn.CONCAT("$I", $F689))</f>
        <v/>
      </c>
      <c r="B689" s="21">
        <f t="array" ref="B689:B689">INDIRECT(_xlfn.CONCAT("$J", $F689))</f>
        <v/>
      </c>
      <c r="C689" s="21">
        <f t="array" ref="C689:C689">INDIRECT(_xlfn.CONCAT("$K", $F689))</f>
        <v/>
      </c>
      <c r="D689" s="21" t="n"/>
      <c r="E689" s="21">
        <f t="array" ref="E689:E689">INDIRECT(_xlfn.CONCAT("$L", $F689))</f>
        <v/>
      </c>
      <c r="F689" s="21">
        <f t="array" ref="F689:F689">IF(NOT(OR(ISERROR(INDIRECT(_xlfn.CONCAT("$I", $F688 + 1))), ISBLANK(INDIRECT(_xlfn.CONCAT("$I", $F688 + 1))))), $F688 + 1, IF(NOT(ISBLANK(INDIRECT(_xlfn.CONCAT("$I", $F688 + 2)))), $F688 + 2, ""))</f>
        <v/>
      </c>
    </row>
    <row r="690" ht="59.25" customHeight="1" s="20">
      <c r="A690" s="21">
        <f t="array" ref="A690:A690">INDIRECT(_xlfn.CONCAT("$I", $F690))</f>
        <v/>
      </c>
      <c r="B690" s="21">
        <f t="array" ref="B690:B690">INDIRECT(_xlfn.CONCAT("$J", $F690))</f>
        <v/>
      </c>
      <c r="C690" s="21">
        <f t="array" ref="C690:C690">INDIRECT(_xlfn.CONCAT("$K", $F690))</f>
        <v/>
      </c>
      <c r="D690" s="21" t="n"/>
      <c r="E690" s="21">
        <f t="array" ref="E690:E690">INDIRECT(_xlfn.CONCAT("$L", $F690))</f>
        <v/>
      </c>
      <c r="F690" s="21">
        <f t="array" ref="F690:F690">IF(NOT(OR(ISERROR(INDIRECT(_xlfn.CONCAT("$I", $F689 + 1))), ISBLANK(INDIRECT(_xlfn.CONCAT("$I", $F689 + 1))))), $F689 + 1, IF(NOT(ISBLANK(INDIRECT(_xlfn.CONCAT("$I", $F689 + 2)))), $F689 + 2, ""))</f>
        <v/>
      </c>
      <c r="I690" s="19" t="inlineStr">
        <is>
          <t>Zendikar Rising ZNR</t>
        </is>
      </c>
      <c r="J690" s="19" t="n">
        <v>408</v>
      </c>
      <c r="K690" s="19" t="n">
        <v>44099</v>
      </c>
      <c r="L690" s="19" t="inlineStr">
        <is>
          <t>en es fr de it pt ja ko ru 汉语 漢語</t>
        </is>
      </c>
    </row>
    <row r="691" ht="59.25" customHeight="1" s="20">
      <c r="A691" s="21">
        <f t="array" ref="A691:A691">INDIRECT(_xlfn.CONCAT("$I", $F691))</f>
        <v/>
      </c>
      <c r="B691" s="21">
        <f t="array" ref="B691:B691">INDIRECT(_xlfn.CONCAT("$J", $F691))</f>
        <v/>
      </c>
      <c r="C691" s="21">
        <f t="array" ref="C691:C691">INDIRECT(_xlfn.CONCAT("$K", $F691))</f>
        <v/>
      </c>
      <c r="D691" s="21" t="n"/>
      <c r="E691" s="21">
        <f t="array" ref="E691:E691">INDIRECT(_xlfn.CONCAT("$L", $F691))</f>
        <v/>
      </c>
      <c r="F691" s="21">
        <f t="array" ref="F691:F691">IF(NOT(OR(ISERROR(INDIRECT(_xlfn.CONCAT("$I", $F690 + 1))), ISBLANK(INDIRECT(_xlfn.CONCAT("$I", $F690 + 1))))), $F690 + 1, IF(NOT(ISBLANK(INDIRECT(_xlfn.CONCAT("$I", $F690 + 2)))), $F690 + 2, ""))</f>
        <v/>
      </c>
    </row>
    <row r="692" ht="59.25" customHeight="1" s="20">
      <c r="A692" s="21">
        <f t="array" ref="A692:A692">INDIRECT(_xlfn.CONCAT("$I", $F692))</f>
        <v/>
      </c>
      <c r="B692" s="21">
        <f t="array" ref="B692:B692">INDIRECT(_xlfn.CONCAT("$J", $F692))</f>
        <v/>
      </c>
      <c r="C692" s="21">
        <f t="array" ref="C692:C692">INDIRECT(_xlfn.CONCAT("$K", $F692))</f>
        <v/>
      </c>
      <c r="D692" s="21" t="n"/>
      <c r="E692" s="21">
        <f t="array" ref="E692:E692">INDIRECT(_xlfn.CONCAT("$L", $F692))</f>
        <v/>
      </c>
      <c r="F692" s="21">
        <f t="array" ref="F692:F692">IF(NOT(OR(ISERROR(INDIRECT(_xlfn.CONCAT("$I", $F691 + 1))), ISBLANK(INDIRECT(_xlfn.CONCAT("$I", $F691 + 1))))), $F691 + 1, IF(NOT(ISBLANK(INDIRECT(_xlfn.CONCAT("$I", $F691 + 2)))), $F691 + 2, ""))</f>
        <v/>
      </c>
      <c r="I692" s="19" t="inlineStr">
        <is>
          <t>Zendikar Rising Expeditions ZNE</t>
        </is>
      </c>
      <c r="J692" s="19" t="n">
        <v>30</v>
      </c>
      <c r="K692" s="19" t="n">
        <v>44099</v>
      </c>
      <c r="L692" s="19" t="inlineStr">
        <is>
          <t>en es fr de it pt ja ko ru 汉语 漢語</t>
        </is>
      </c>
    </row>
    <row r="693" ht="59.25" customHeight="1" s="20">
      <c r="A693" s="21">
        <f t="array" ref="A693:A693">INDIRECT(_xlfn.CONCAT("$I", $F693))</f>
        <v/>
      </c>
      <c r="B693" s="21">
        <f t="array" ref="B693:B693">INDIRECT(_xlfn.CONCAT("$J", $F693))</f>
        <v/>
      </c>
      <c r="C693" s="21">
        <f t="array" ref="C693:C693">INDIRECT(_xlfn.CONCAT("$K", $F693))</f>
        <v/>
      </c>
      <c r="D693" s="21" t="n"/>
      <c r="E693" s="21">
        <f t="array" ref="E693:E693">INDIRECT(_xlfn.CONCAT("$L", $F693))</f>
        <v/>
      </c>
      <c r="F693" s="21">
        <f t="array" ref="F693:F693">IF(NOT(OR(ISERROR(INDIRECT(_xlfn.CONCAT("$I", $F692 + 1))), ISBLANK(INDIRECT(_xlfn.CONCAT("$I", $F692 + 1))))), $F692 + 1, IF(NOT(ISBLANK(INDIRECT(_xlfn.CONCAT("$I", $F692 + 2)))), $F692 + 2, ""))</f>
        <v/>
      </c>
    </row>
    <row r="694" ht="81" customHeight="1" s="20">
      <c r="A694" s="21">
        <f t="array" ref="A694:A694">INDIRECT(_xlfn.CONCAT("$I", $F694))</f>
        <v/>
      </c>
      <c r="B694" s="21">
        <f t="array" ref="B694:B694">INDIRECT(_xlfn.CONCAT("$J", $F694))</f>
        <v/>
      </c>
      <c r="C694" s="21">
        <f t="array" ref="C694:C694">INDIRECT(_xlfn.CONCAT("$K", $F694))</f>
        <v/>
      </c>
      <c r="D694" s="21" t="n"/>
      <c r="E694" s="21">
        <f t="array" ref="E694:E694">INDIRECT(_xlfn.CONCAT("$L", $F694))</f>
        <v/>
      </c>
      <c r="F694" s="21">
        <f t="array" ref="F694:F694">IF(NOT(OR(ISERROR(INDIRECT(_xlfn.CONCAT("$I", $F693 + 1))), ISBLANK(INDIRECT(_xlfn.CONCAT("$I", $F693 + 1))))), $F693 + 1, IF(NOT(ISBLANK(INDIRECT(_xlfn.CONCAT("$I", $F693 + 2)))), $F693 + 2, ""))</f>
        <v/>
      </c>
      <c r="I694" s="19" t="inlineStr">
        <is>
          <t>Zendikar Rising Promos PZNR</t>
        </is>
      </c>
      <c r="J694" s="19" t="n">
        <v>153</v>
      </c>
      <c r="K694" s="19" t="n">
        <v>44099</v>
      </c>
      <c r="L694" s="19" t="inlineStr">
        <is>
          <t>en es fr de it pt ja ko ru 汉语 漢語</t>
        </is>
      </c>
    </row>
    <row r="695" ht="59.25" customHeight="1" s="20">
      <c r="A695" s="21">
        <f t="array" ref="A695:A695">INDIRECT(_xlfn.CONCAT("$I", $F695))</f>
        <v/>
      </c>
      <c r="B695" s="21">
        <f t="array" ref="B695:B695">INDIRECT(_xlfn.CONCAT("$J", $F695))</f>
        <v/>
      </c>
      <c r="C695" s="21">
        <f t="array" ref="C695:C695">INDIRECT(_xlfn.CONCAT("$K", $F695))</f>
        <v/>
      </c>
      <c r="D695" s="21" t="n"/>
      <c r="E695" s="21">
        <f t="array" ref="E695:E695">INDIRECT(_xlfn.CONCAT("$L", $F695))</f>
        <v/>
      </c>
      <c r="F695" s="21">
        <f t="array" ref="F695:F695">IF(NOT(OR(ISERROR(INDIRECT(_xlfn.CONCAT("$I", $F694 + 1))), ISBLANK(INDIRECT(_xlfn.CONCAT("$I", $F694 + 1))))), $F694 + 1, IF(NOT(ISBLANK(INDIRECT(_xlfn.CONCAT("$I", $F694 + 2)))), $F694 + 2, ""))</f>
        <v/>
      </c>
    </row>
    <row r="696" ht="59.25" customHeight="1" s="20">
      <c r="A696" s="21">
        <f t="array" ref="A696:A696">INDIRECT(_xlfn.CONCAT("$I", $F696))</f>
        <v/>
      </c>
      <c r="B696" s="21">
        <f t="array" ref="B696:B696">INDIRECT(_xlfn.CONCAT("$J", $F696))</f>
        <v/>
      </c>
      <c r="C696" s="21">
        <f t="array" ref="C696:C696">INDIRECT(_xlfn.CONCAT("$K", $F696))</f>
        <v/>
      </c>
      <c r="D696" s="21" t="n"/>
      <c r="E696" s="21">
        <f t="array" ref="E696:E696">INDIRECT(_xlfn.CONCAT("$L", $F696))</f>
        <v/>
      </c>
      <c r="F696" s="21">
        <f t="array" ref="F696:F696">IF(NOT(OR(ISERROR(INDIRECT(_xlfn.CONCAT("$I", $F695 + 1))), ISBLANK(INDIRECT(_xlfn.CONCAT("$I", $F695 + 1))))), $F695 + 1, IF(NOT(ISBLANK(INDIRECT(_xlfn.CONCAT("$I", $F695 + 2)))), $F695 + 2, ""))</f>
        <v/>
      </c>
      <c r="I696" s="19" t="inlineStr">
        <is>
          <t>Zendikar Rising Tokens TZNR</t>
        </is>
      </c>
      <c r="J696" s="19" t="n">
        <v>12</v>
      </c>
      <c r="K696" s="19" t="n">
        <v>44099</v>
      </c>
      <c r="L696" s="19" t="inlineStr">
        <is>
          <t>en es fr de it pt ja ko ru 汉语 漢語</t>
        </is>
      </c>
    </row>
    <row r="697" ht="59.25" customHeight="1" s="20">
      <c r="A697" s="21">
        <f t="array" ref="A697:A697">INDIRECT(_xlfn.CONCAT("$I", $F697))</f>
        <v/>
      </c>
      <c r="B697" s="21">
        <f t="array" ref="B697:B697">INDIRECT(_xlfn.CONCAT("$J", $F697))</f>
        <v/>
      </c>
      <c r="C697" s="21">
        <f t="array" ref="C697:C697">INDIRECT(_xlfn.CONCAT("$K", $F697))</f>
        <v/>
      </c>
      <c r="D697" s="21" t="n"/>
      <c r="E697" s="21">
        <f t="array" ref="E697:E697">INDIRECT(_xlfn.CONCAT("$L", $F697))</f>
        <v/>
      </c>
      <c r="F697" s="21">
        <f t="array" ref="F697:F697">IF(NOT(OR(ISERROR(INDIRECT(_xlfn.CONCAT("$I", $F696 + 1))), ISBLANK(INDIRECT(_xlfn.CONCAT("$I", $F696 + 1))))), $F696 + 1, IF(NOT(ISBLANK(INDIRECT(_xlfn.CONCAT("$I", $F696 + 2)))), $F696 + 2, ""))</f>
        <v/>
      </c>
    </row>
    <row r="698" ht="59.25" customHeight="1" s="20">
      <c r="A698" s="21">
        <f t="array" ref="A698:A698">INDIRECT(_xlfn.CONCAT("$I", $F698))</f>
        <v/>
      </c>
      <c r="B698" s="21">
        <f t="array" ref="B698:B698">INDIRECT(_xlfn.CONCAT("$J", $F698))</f>
        <v/>
      </c>
      <c r="C698" s="21">
        <f t="array" ref="C698:C698">INDIRECT(_xlfn.CONCAT("$K", $F698))</f>
        <v/>
      </c>
      <c r="D698" s="21" t="n"/>
      <c r="E698" s="21">
        <f t="array" ref="E698:E698">INDIRECT(_xlfn.CONCAT("$L", $F698))</f>
        <v/>
      </c>
      <c r="F698" s="21">
        <f t="array" ref="F698:F698">IF(NOT(OR(ISERROR(INDIRECT(_xlfn.CONCAT("$I", $F697 + 1))), ISBLANK(INDIRECT(_xlfn.CONCAT("$I", $F697 + 1))))), $F697 + 1, IF(NOT(ISBLANK(INDIRECT(_xlfn.CONCAT("$I", $F697 + 2)))), $F697 + 2, ""))</f>
        <v/>
      </c>
      <c r="I698" s="19" t="inlineStr">
        <is>
          <t>Zendikar Rising Art Series AZNR</t>
        </is>
      </c>
      <c r="J698" s="19" t="n">
        <v>81</v>
      </c>
      <c r="K698" s="19" t="n">
        <v>44099</v>
      </c>
      <c r="L698" s="19" t="inlineStr">
        <is>
          <t>en es fr de it pt ja ko ru 汉语 漢語</t>
        </is>
      </c>
    </row>
    <row r="699" ht="59.25" customHeight="1" s="20">
      <c r="A699" s="21">
        <f t="array" ref="A699:A699">INDIRECT(_xlfn.CONCAT("$I", $F699))</f>
        <v/>
      </c>
      <c r="B699" s="21">
        <f t="array" ref="B699:B699">INDIRECT(_xlfn.CONCAT("$J", $F699))</f>
        <v/>
      </c>
      <c r="C699" s="21">
        <f t="array" ref="C699:C699">INDIRECT(_xlfn.CONCAT("$K", $F699))</f>
        <v/>
      </c>
      <c r="D699" s="21" t="n"/>
      <c r="E699" s="21">
        <f t="array" ref="E699:E699">INDIRECT(_xlfn.CONCAT("$L", $F699))</f>
        <v/>
      </c>
      <c r="F699" s="21">
        <f t="array" ref="F699:F699">IF(NOT(OR(ISERROR(INDIRECT(_xlfn.CONCAT("$I", $F698 + 1))), ISBLANK(INDIRECT(_xlfn.CONCAT("$I", $F698 + 1))))), $F698 + 1, IF(NOT(ISBLANK(INDIRECT(_xlfn.CONCAT("$I", $F698 + 2)))), $F698 + 2, ""))</f>
        <v/>
      </c>
    </row>
    <row r="700" ht="59.25" customHeight="1" s="20">
      <c r="A700" s="21">
        <f t="array" ref="A700:A700">INDIRECT(_xlfn.CONCAT("$I", $F700))</f>
        <v/>
      </c>
      <c r="B700" s="21">
        <f t="array" ref="B700:B700">INDIRECT(_xlfn.CONCAT("$J", $F700))</f>
        <v/>
      </c>
      <c r="C700" s="21">
        <f t="array" ref="C700:C700">INDIRECT(_xlfn.CONCAT("$K", $F700))</f>
        <v/>
      </c>
      <c r="D700" s="21" t="n"/>
      <c r="E700" s="21">
        <f t="array" ref="E700:E700">INDIRECT(_xlfn.CONCAT("$L", $F700))</f>
        <v/>
      </c>
      <c r="F700" s="21">
        <f t="array" ref="F700:F700">IF(NOT(OR(ISERROR(INDIRECT(_xlfn.CONCAT("$I", $F699 + 1))), ISBLANK(INDIRECT(_xlfn.CONCAT("$I", $F699 + 1))))), $F699 + 1, IF(NOT(ISBLANK(INDIRECT(_xlfn.CONCAT("$I", $F699 + 2)))), $F699 + 2, ""))</f>
        <v/>
      </c>
      <c r="I700" s="19" t="inlineStr">
        <is>
          <t>Zendikar Rising Minigames MZNR</t>
        </is>
      </c>
      <c r="J700" s="19" t="n">
        <v>5</v>
      </c>
      <c r="K700" s="19" t="n">
        <v>44099</v>
      </c>
      <c r="L700" s="19" t="inlineStr">
        <is>
          <t>en es fr de it pt ja ko ru 汉语 漢語</t>
        </is>
      </c>
    </row>
    <row r="701" ht="59.25" customHeight="1" s="20">
      <c r="A701" s="21">
        <f t="array" ref="A701:A701">INDIRECT(_xlfn.CONCAT("$I", $F701))</f>
        <v/>
      </c>
      <c r="B701" s="21">
        <f t="array" ref="B701:B701">INDIRECT(_xlfn.CONCAT("$J", $F701))</f>
        <v/>
      </c>
      <c r="C701" s="21">
        <f t="array" ref="C701:C701">INDIRECT(_xlfn.CONCAT("$K", $F701))</f>
        <v/>
      </c>
      <c r="D701" s="21" t="n"/>
      <c r="E701" s="21">
        <f t="array" ref="E701:E701">INDIRECT(_xlfn.CONCAT("$L", $F701))</f>
        <v/>
      </c>
      <c r="F701" s="21">
        <f t="array" ref="F701:F701">IF(NOT(OR(ISERROR(INDIRECT(_xlfn.CONCAT("$I", $F700 + 1))), ISBLANK(INDIRECT(_xlfn.CONCAT("$I", $F700 + 1))))), $F700 + 1, IF(NOT(ISBLANK(INDIRECT(_xlfn.CONCAT("$I", $F700 + 2)))), $F700 + 2, ""))</f>
        <v/>
      </c>
    </row>
    <row r="702" ht="59.25" customHeight="1" s="20">
      <c r="A702" s="21">
        <f t="array" ref="A702:A702">INDIRECT(_xlfn.CONCAT("$I", $F702))</f>
        <v/>
      </c>
      <c r="B702" s="21">
        <f t="array" ref="B702:B702">INDIRECT(_xlfn.CONCAT("$J", $F702))</f>
        <v/>
      </c>
      <c r="C702" s="21">
        <f t="array" ref="C702:C702">INDIRECT(_xlfn.CONCAT("$K", $F702))</f>
        <v/>
      </c>
      <c r="D702" s="21" t="n"/>
      <c r="E702" s="21">
        <f t="array" ref="E702:E702">INDIRECT(_xlfn.CONCAT("$L", $F702))</f>
        <v/>
      </c>
      <c r="F702" s="21">
        <f t="array" ref="F702:F702">IF(NOT(OR(ISERROR(INDIRECT(_xlfn.CONCAT("$I", $F701 + 1))), ISBLANK(INDIRECT(_xlfn.CONCAT("$I", $F701 + 1))))), $F701 + 1, IF(NOT(ISBLANK(INDIRECT(_xlfn.CONCAT("$I", $F701 + 2)))), $F701 + 2, ""))</f>
        <v/>
      </c>
      <c r="I702" s="19" t="inlineStr">
        <is>
          <t>Zendikar Rising Commander ZNC</t>
        </is>
      </c>
      <c r="J702" s="19" t="n">
        <v>142</v>
      </c>
      <c r="K702" s="19" t="n">
        <v>44099</v>
      </c>
      <c r="L702" s="19" t="inlineStr">
        <is>
          <t>en es fr de it pt ja ko ru 汉语 漢語</t>
        </is>
      </c>
    </row>
    <row r="703" ht="59.25" customHeight="1" s="20">
      <c r="A703" s="21">
        <f t="array" ref="A703:A703">INDIRECT(_xlfn.CONCAT("$I", $F703))</f>
        <v/>
      </c>
      <c r="B703" s="21">
        <f t="array" ref="B703:B703">INDIRECT(_xlfn.CONCAT("$J", $F703))</f>
        <v/>
      </c>
      <c r="C703" s="21">
        <f t="array" ref="C703:C703">INDIRECT(_xlfn.CONCAT("$K", $F703))</f>
        <v/>
      </c>
      <c r="D703" s="21" t="n"/>
      <c r="E703" s="21">
        <f t="array" ref="E703:E703">INDIRECT(_xlfn.CONCAT("$L", $F703))</f>
        <v/>
      </c>
      <c r="F703" s="21">
        <f t="array" ref="F703:F703">IF(NOT(OR(ISERROR(INDIRECT(_xlfn.CONCAT("$I", $F702 + 1))), ISBLANK(INDIRECT(_xlfn.CONCAT("$I", $F702 + 1))))), $F702 + 1, IF(NOT(ISBLANK(INDIRECT(_xlfn.CONCAT("$I", $F702 + 2)))), $F702 + 2, ""))</f>
        <v/>
      </c>
    </row>
    <row r="704" ht="59.25" customHeight="1" s="20">
      <c r="A704" s="21">
        <f t="array" ref="A704:A704">INDIRECT(_xlfn.CONCAT("$I", $F704))</f>
        <v/>
      </c>
      <c r="B704" s="21">
        <f t="array" ref="B704:B704">INDIRECT(_xlfn.CONCAT("$J", $F704))</f>
        <v/>
      </c>
      <c r="C704" s="21">
        <f t="array" ref="C704:C704">INDIRECT(_xlfn.CONCAT("$K", $F704))</f>
        <v/>
      </c>
      <c r="D704" s="21" t="n"/>
      <c r="E704" s="21">
        <f t="array" ref="E704:E704">INDIRECT(_xlfn.CONCAT("$L", $F704))</f>
        <v/>
      </c>
      <c r="F704" s="21">
        <f t="array" ref="F704:F704">IF(NOT(OR(ISERROR(INDIRECT(_xlfn.CONCAT("$I", $F703 + 1))), ISBLANK(INDIRECT(_xlfn.CONCAT("$I", $F703 + 1))))), $F703 + 1, IF(NOT(ISBLANK(INDIRECT(_xlfn.CONCAT("$I", $F703 + 2)))), $F703 + 2, ""))</f>
        <v/>
      </c>
      <c r="I704" s="19" t="inlineStr">
        <is>
          <t>Zendikar Rising Commander Tokens TZNC</t>
        </is>
      </c>
      <c r="J704" s="19" t="n">
        <v>11</v>
      </c>
      <c r="K704" s="19" t="n">
        <v>44099</v>
      </c>
      <c r="L704" s="19" t="inlineStr">
        <is>
          <t>en es fr de it pt ja ko ru 汉语 漢語</t>
        </is>
      </c>
    </row>
    <row r="705" ht="59.25" customHeight="1" s="20">
      <c r="A705" s="21">
        <f t="array" ref="A705:A705">INDIRECT(_xlfn.CONCAT("$I", $F705))</f>
        <v/>
      </c>
      <c r="B705" s="21">
        <f t="array" ref="B705:B705">INDIRECT(_xlfn.CONCAT("$J", $F705))</f>
        <v/>
      </c>
      <c r="C705" s="21">
        <f t="array" ref="C705:C705">INDIRECT(_xlfn.CONCAT("$K", $F705))</f>
        <v/>
      </c>
      <c r="D705" s="21" t="n"/>
      <c r="E705" s="21">
        <f t="array" ref="E705:E705">INDIRECT(_xlfn.CONCAT("$L", $F705))</f>
        <v/>
      </c>
      <c r="F705" s="21">
        <f t="array" ref="F705:F705">IF(NOT(OR(ISERROR(INDIRECT(_xlfn.CONCAT("$I", $F704 + 1))), ISBLANK(INDIRECT(_xlfn.CONCAT("$I", $F704 + 1))))), $F704 + 1, IF(NOT(ISBLANK(INDIRECT(_xlfn.CONCAT("$I", $F704 + 2)))), $F704 + 2, ""))</f>
        <v/>
      </c>
    </row>
    <row r="706" ht="81" customHeight="1" s="20">
      <c r="A706" s="21">
        <f t="array" ref="A706:A706">INDIRECT(_xlfn.CONCAT("$I", $F706))</f>
        <v/>
      </c>
      <c r="B706" s="21">
        <f t="array" ref="B706:B706">INDIRECT(_xlfn.CONCAT("$J", $F706))</f>
        <v/>
      </c>
      <c r="C706" s="21">
        <f t="array" ref="C706:C706">INDIRECT(_xlfn.CONCAT("$K", $F706))</f>
        <v/>
      </c>
      <c r="D706" s="21" t="n"/>
      <c r="E706" s="21">
        <f t="array" ref="E706:E706">INDIRECT(_xlfn.CONCAT("$L", $F706))</f>
        <v/>
      </c>
      <c r="F706" s="21">
        <f t="array" ref="F706:F706">IF(NOT(OR(ISERROR(INDIRECT(_xlfn.CONCAT("$I", $F705 + 1))), ISBLANK(INDIRECT(_xlfn.CONCAT("$I", $F705 + 1))))), $F705 + 1, IF(NOT(ISBLANK(INDIRECT(_xlfn.CONCAT("$I", $F705 + 2)))), $F705 + 2, ""))</f>
        <v/>
      </c>
      <c r="I706" s="19" t="inlineStr">
        <is>
          <t>Zendikar Rising Substitute Cards SZNR</t>
        </is>
      </c>
      <c r="J706" s="19" t="n">
        <v>9</v>
      </c>
      <c r="K706" s="19" t="n">
        <v>44099</v>
      </c>
      <c r="L706" s="19" t="inlineStr">
        <is>
          <t>en es fr de it pt ja ko ru 汉语 漢語</t>
        </is>
      </c>
    </row>
    <row r="707" ht="59.25" customHeight="1" s="20">
      <c r="A707" s="21">
        <f t="array" ref="A707:A707">INDIRECT(_xlfn.CONCAT("$I", $F707))</f>
        <v/>
      </c>
      <c r="B707" s="21">
        <f t="array" ref="B707:B707">INDIRECT(_xlfn.CONCAT("$J", $F707))</f>
        <v/>
      </c>
      <c r="C707" s="21">
        <f t="array" ref="C707:C707">INDIRECT(_xlfn.CONCAT("$K", $F707))</f>
        <v/>
      </c>
      <c r="D707" s="21" t="n"/>
      <c r="E707" s="21">
        <f t="array" ref="E707:E707">INDIRECT(_xlfn.CONCAT("$L", $F707))</f>
        <v/>
      </c>
      <c r="F707" s="21">
        <f t="array" ref="F707:F707">IF(NOT(OR(ISERROR(INDIRECT(_xlfn.CONCAT("$I", $F706 + 1))), ISBLANK(INDIRECT(_xlfn.CONCAT("$I", $F706 + 1))))), $F706 + 1, IF(NOT(ISBLANK(INDIRECT(_xlfn.CONCAT("$I", $F706 + 2)))), $F706 + 2, ""))</f>
        <v/>
      </c>
    </row>
    <row r="708" ht="59.25" customHeight="1" s="20">
      <c r="A708" s="21">
        <f t="array" ref="A708:A708">INDIRECT(_xlfn.CONCAT("$I", $F708))</f>
        <v/>
      </c>
      <c r="B708" s="21">
        <f t="array" ref="B708:B708">INDIRECT(_xlfn.CONCAT("$J", $F708))</f>
        <v/>
      </c>
      <c r="C708" s="21">
        <f t="array" ref="C708:C708">INDIRECT(_xlfn.CONCAT("$K", $F708))</f>
        <v/>
      </c>
      <c r="D708" s="21" t="n"/>
      <c r="E708" s="21">
        <f t="array" ref="E708:E708">INDIRECT(_xlfn.CONCAT("$L", $F708))</f>
        <v/>
      </c>
      <c r="F708" s="21">
        <f t="array" ref="F708:F708">IF(NOT(OR(ISERROR(INDIRECT(_xlfn.CONCAT("$I", $F707 + 1))), ISBLANK(INDIRECT(_xlfn.CONCAT("$I", $F707 + 1))))), $F707 + 1, IF(NOT(ISBLANK(INDIRECT(_xlfn.CONCAT("$I", $F707 + 2)))), $F707 + 2, ""))</f>
        <v/>
      </c>
      <c r="I708" s="19" t="inlineStr">
        <is>
          <t>Live the Dream LIVETHEDREAM</t>
        </is>
      </c>
      <c r="J708" s="19" t="n">
        <v>540</v>
      </c>
      <c r="K708" s="19" t="n">
        <v>44083</v>
      </c>
    </row>
    <row r="709" ht="59.25" customHeight="1" s="20">
      <c r="A709" s="21">
        <f t="array" ref="A709:A709">INDIRECT(_xlfn.CONCAT("$I", $F709))</f>
        <v/>
      </c>
      <c r="B709" s="21">
        <f t="array" ref="B709:B709">INDIRECT(_xlfn.CONCAT("$J", $F709))</f>
        <v/>
      </c>
      <c r="C709" s="21">
        <f t="array" ref="C709:C709">INDIRECT(_xlfn.CONCAT("$K", $F709))</f>
        <v/>
      </c>
      <c r="D709" s="21" t="n"/>
      <c r="E709" s="21">
        <f t="array" ref="E709:E709">INDIRECT(_xlfn.CONCAT("$L", $F709))</f>
        <v/>
      </c>
      <c r="F709" s="21">
        <f t="array" ref="F709:F709">IF(NOT(OR(ISERROR(INDIRECT(_xlfn.CONCAT("$I", $F708 + 1))), ISBLANK(INDIRECT(_xlfn.CONCAT("$I", $F708 + 1))))), $F708 + 1, IF(NOT(ISBLANK(INDIRECT(_xlfn.CONCAT("$I", $F708 + 2)))), $F708 + 2, ""))</f>
        <v/>
      </c>
    </row>
    <row r="710" ht="59.25" customHeight="1" s="20">
      <c r="A710" s="21">
        <f t="array" ref="A710:A710">INDIRECT(_xlfn.CONCAT("$I", $F710))</f>
        <v/>
      </c>
      <c r="B710" s="21">
        <f t="array" ref="B710:B710">INDIRECT(_xlfn.CONCAT("$J", $F710))</f>
        <v/>
      </c>
      <c r="C710" s="21">
        <f t="array" ref="C710:C710">INDIRECT(_xlfn.CONCAT("$K", $F710))</f>
        <v/>
      </c>
      <c r="D710" s="21" t="n"/>
      <c r="E710" s="21">
        <f t="array" ref="E710:E710">INDIRECT(_xlfn.CONCAT("$L", $F710))</f>
        <v/>
      </c>
      <c r="F710" s="21">
        <f t="array" ref="F710:F710">IF(NOT(OR(ISERROR(INDIRECT(_xlfn.CONCAT("$I", $F709 + 1))), ISBLANK(INDIRECT(_xlfn.CONCAT("$I", $F709 + 1))))), $F709 + 1, IF(NOT(ISBLANK(INDIRECT(_xlfn.CONCAT("$I", $F709 + 2)))), $F709 + 2, ""))</f>
        <v/>
      </c>
      <c r="I710" s="19" t="inlineStr">
        <is>
          <t>Tinkerer's Cube TINKERER</t>
        </is>
      </c>
      <c r="J710" s="19" t="n">
        <v>540</v>
      </c>
      <c r="K710" s="19" t="n">
        <v>44077</v>
      </c>
    </row>
    <row r="711" ht="81" customHeight="1" s="20">
      <c r="A711" s="21">
        <f t="array" ref="A711:A711">INDIRECT(_xlfn.CONCAT("$I", $F711))</f>
        <v/>
      </c>
      <c r="B711" s="21">
        <f t="array" ref="B711:B711">INDIRECT(_xlfn.CONCAT("$J", $F711))</f>
        <v/>
      </c>
      <c r="C711" s="21">
        <f t="array" ref="C711:C711">INDIRECT(_xlfn.CONCAT("$K", $F711))</f>
        <v/>
      </c>
      <c r="D711" s="21" t="n"/>
      <c r="E711" s="21">
        <f t="array" ref="E711:E711">INDIRECT(_xlfn.CONCAT("$L", $F711))</f>
        <v/>
      </c>
      <c r="F711" s="21">
        <f t="array" ref="F711:F711">IF(NOT(OR(ISERROR(INDIRECT(_xlfn.CONCAT("$I", $F710 + 1))), ISBLANK(INDIRECT(_xlfn.CONCAT("$I", $F710 + 1))))), $F710 + 1, IF(NOT(ISBLANK(INDIRECT(_xlfn.CONCAT("$I", $F710 + 2)))), $F710 + 2, ""))</f>
        <v/>
      </c>
    </row>
    <row r="712" ht="59.25" customHeight="1" s="20">
      <c r="A712" s="21">
        <f t="array" ref="A712:A712">INDIRECT(_xlfn.CONCAT("$I", $F712))</f>
        <v/>
      </c>
      <c r="B712" s="21">
        <f t="array" ref="B712:B712">INDIRECT(_xlfn.CONCAT("$J", $F712))</f>
        <v/>
      </c>
      <c r="C712" s="21">
        <f t="array" ref="C712:C712">INDIRECT(_xlfn.CONCAT("$K", $F712))</f>
        <v/>
      </c>
      <c r="D712" s="21" t="n"/>
      <c r="E712" s="21">
        <f t="array" ref="E712:E712">INDIRECT(_xlfn.CONCAT("$L", $F712))</f>
        <v/>
      </c>
      <c r="F712" s="21">
        <f t="array" ref="F712:F712">IF(NOT(OR(ISERROR(INDIRECT(_xlfn.CONCAT("$I", $F711 + 1))), ISBLANK(INDIRECT(_xlfn.CONCAT("$I", $F711 + 1))))), $F711 + 1, IF(NOT(ISBLANK(INDIRECT(_xlfn.CONCAT("$I", $F711 + 2)))), $F711 + 2, ""))</f>
        <v/>
      </c>
      <c r="I712" s="19" t="inlineStr">
        <is>
          <t>Amonkhet Remastered AKR</t>
        </is>
      </c>
      <c r="J712" s="19" t="n">
        <v>339</v>
      </c>
      <c r="K712" s="19" t="n">
        <v>44056</v>
      </c>
      <c r="L712" s="19" t="inlineStr">
        <is>
          <t>en es fr de it pt ja ko ru 汉语 漢語</t>
        </is>
      </c>
    </row>
    <row r="713" ht="59.25" customHeight="1" s="20">
      <c r="A713" s="21">
        <f t="array" ref="A713:A713">INDIRECT(_xlfn.CONCAT("$I", $F713))</f>
        <v/>
      </c>
      <c r="B713" s="21">
        <f t="array" ref="B713:B713">INDIRECT(_xlfn.CONCAT("$J", $F713))</f>
        <v/>
      </c>
      <c r="C713" s="21">
        <f t="array" ref="C713:C713">INDIRECT(_xlfn.CONCAT("$K", $F713))</f>
        <v/>
      </c>
      <c r="D713" s="21" t="n"/>
      <c r="E713" s="21">
        <f t="array" ref="E713:E713">INDIRECT(_xlfn.CONCAT("$L", $F713))</f>
        <v/>
      </c>
      <c r="F713" s="21">
        <f t="array" ref="F713:F713">IF(NOT(OR(ISERROR(INDIRECT(_xlfn.CONCAT("$I", $F712 + 1))), ISBLANK(INDIRECT(_xlfn.CONCAT("$I", $F712 + 1))))), $F712 + 1, IF(NOT(ISBLANK(INDIRECT(_xlfn.CONCAT("$I", $F712 + 2)))), $F712 + 2, ""))</f>
        <v/>
      </c>
    </row>
    <row r="714" ht="59.25" customHeight="1" s="20">
      <c r="A714" s="21">
        <f t="array" ref="A714:A714">INDIRECT(_xlfn.CONCAT("$I", $F714))</f>
        <v/>
      </c>
      <c r="B714" s="21">
        <f t="array" ref="B714:B714">INDIRECT(_xlfn.CONCAT("$J", $F714))</f>
        <v/>
      </c>
      <c r="C714" s="21">
        <f t="array" ref="C714:C714">INDIRECT(_xlfn.CONCAT("$K", $F714))</f>
        <v/>
      </c>
      <c r="D714" s="21" t="n"/>
      <c r="E714" s="21">
        <f t="array" ref="E714:E714">INDIRECT(_xlfn.CONCAT("$L", $F714))</f>
        <v/>
      </c>
      <c r="F714" s="21">
        <f t="array" ref="F714:F714">IF(NOT(OR(ISERROR(INDIRECT(_xlfn.CONCAT("$I", $F713 + 1))), ISBLANK(INDIRECT(_xlfn.CONCAT("$I", $F713 + 1))))), $F713 + 1, IF(NOT(ISBLANK(INDIRECT(_xlfn.CONCAT("$I", $F713 + 2)))), $F713 + 2, ""))</f>
        <v/>
      </c>
      <c r="I714" s="19" t="inlineStr">
        <is>
          <t>Arena Beginner Set ANB</t>
        </is>
      </c>
      <c r="J714" s="19" t="n">
        <v>120</v>
      </c>
      <c r="K714" s="19" t="n">
        <v>44056</v>
      </c>
      <c r="L714" s="19" t="inlineStr">
        <is>
          <t>en es fr de it pt ja ko ru 汉语 漢語</t>
        </is>
      </c>
    </row>
    <row r="715" ht="59.25" customHeight="1" s="20">
      <c r="A715" s="21">
        <f t="array" ref="A715:A715">INDIRECT(_xlfn.CONCAT("$I", $F715))</f>
        <v/>
      </c>
      <c r="B715" s="21">
        <f t="array" ref="B715:B715">INDIRECT(_xlfn.CONCAT("$J", $F715))</f>
        <v/>
      </c>
      <c r="C715" s="21">
        <f t="array" ref="C715:C715">INDIRECT(_xlfn.CONCAT("$K", $F715))</f>
        <v/>
      </c>
      <c r="D715" s="21" t="n"/>
      <c r="E715" s="21">
        <f t="array" ref="E715:E715">INDIRECT(_xlfn.CONCAT("$L", $F715))</f>
        <v/>
      </c>
      <c r="F715" s="21">
        <f t="array" ref="F715:F715">IF(NOT(OR(ISERROR(INDIRECT(_xlfn.CONCAT("$I", $F714 + 1))), ISBLANK(INDIRECT(_xlfn.CONCAT("$I", $F714 + 1))))), $F714 + 1, IF(NOT(ISBLANK(INDIRECT(_xlfn.CONCAT("$I", $F714 + 2)))), $F714 + 2, ""))</f>
        <v/>
      </c>
    </row>
    <row r="716" ht="68.25" customHeight="1" s="20">
      <c r="A716" s="21">
        <f t="array" ref="A716:A716">INDIRECT(_xlfn.CONCAT("$I", $F716))</f>
        <v/>
      </c>
      <c r="B716" s="21">
        <f t="array" ref="B716:B716">INDIRECT(_xlfn.CONCAT("$J", $F716))</f>
        <v/>
      </c>
      <c r="C716" s="21">
        <f t="array" ref="C716:C716">INDIRECT(_xlfn.CONCAT("$K", $F716))</f>
        <v/>
      </c>
      <c r="D716" s="21" t="n"/>
      <c r="E716" s="21">
        <f t="array" ref="E716:E716">INDIRECT(_xlfn.CONCAT("$L", $F716))</f>
        <v/>
      </c>
      <c r="F716" s="21">
        <f t="array" ref="F716:F716">IF(NOT(OR(ISERROR(INDIRECT(_xlfn.CONCAT("$I", $F715 + 1))), ISBLANK(INDIRECT(_xlfn.CONCAT("$I", $F715 + 1))))), $F715 + 1, IF(NOT(ISBLANK(INDIRECT(_xlfn.CONCAT("$I", $F715 + 2)))), $F715 + 2, ""))</f>
        <v/>
      </c>
      <c r="I716" s="19" t="inlineStr">
        <is>
          <t>Double Masters 2XM</t>
        </is>
      </c>
      <c r="J716" s="19" t="n">
        <v>384</v>
      </c>
      <c r="K716" s="19" t="n">
        <v>44050</v>
      </c>
      <c r="L716" s="19" t="inlineStr">
        <is>
          <t>en es fr de it pt ja ko ru 汉语 漢語</t>
        </is>
      </c>
    </row>
    <row r="717" ht="59.25" customHeight="1" s="20">
      <c r="A717" s="21">
        <f t="array" ref="A717:A717">INDIRECT(_xlfn.CONCAT("$I", $F717))</f>
        <v/>
      </c>
      <c r="B717" s="21">
        <f t="array" ref="B717:B717">INDIRECT(_xlfn.CONCAT("$J", $F717))</f>
        <v/>
      </c>
      <c r="C717" s="21">
        <f t="array" ref="C717:C717">INDIRECT(_xlfn.CONCAT("$K", $F717))</f>
        <v/>
      </c>
      <c r="D717" s="21" t="n"/>
      <c r="E717" s="21">
        <f t="array" ref="E717:E717">INDIRECT(_xlfn.CONCAT("$L", $F717))</f>
        <v/>
      </c>
      <c r="F717" s="21">
        <f t="array" ref="F717:F717">IF(NOT(OR(ISERROR(INDIRECT(_xlfn.CONCAT("$I", $F716 + 1))), ISBLANK(INDIRECT(_xlfn.CONCAT("$I", $F716 + 1))))), $F716 + 1, IF(NOT(ISBLANK(INDIRECT(_xlfn.CONCAT("$I", $F716 + 2)))), $F716 + 2, ""))</f>
        <v/>
      </c>
    </row>
    <row r="718" ht="59.25" customHeight="1" s="20">
      <c r="A718" s="21">
        <f t="array" ref="A718:A718">INDIRECT(_xlfn.CONCAT("$I", $F718))</f>
        <v/>
      </c>
      <c r="B718" s="21">
        <f t="array" ref="B718:B718">INDIRECT(_xlfn.CONCAT("$J", $F718))</f>
        <v/>
      </c>
      <c r="C718" s="21">
        <f t="array" ref="C718:C718">INDIRECT(_xlfn.CONCAT("$K", $F718))</f>
        <v/>
      </c>
      <c r="D718" s="21" t="n"/>
      <c r="E718" s="21">
        <f t="array" ref="E718:E718">INDIRECT(_xlfn.CONCAT("$L", $F718))</f>
        <v/>
      </c>
      <c r="F718" s="21">
        <f t="array" ref="F718:F718">IF(NOT(OR(ISERROR(INDIRECT(_xlfn.CONCAT("$I", $F717 + 1))), ISBLANK(INDIRECT(_xlfn.CONCAT("$I", $F717 + 1))))), $F717 + 1, IF(NOT(ISBLANK(INDIRECT(_xlfn.CONCAT("$I", $F717 + 2)))), $F717 + 2, ""))</f>
        <v/>
      </c>
      <c r="I718" s="19" t="inlineStr">
        <is>
          <t>Double Masters Tokens T2XM</t>
        </is>
      </c>
      <c r="J718" s="19" t="n">
        <v>31</v>
      </c>
      <c r="K718" s="19" t="n">
        <v>44050</v>
      </c>
      <c r="L718" s="19" t="inlineStr">
        <is>
          <t>en es fr de it pt ja ko ru 汉语 漢語</t>
        </is>
      </c>
    </row>
    <row r="719" ht="59.25" customHeight="1" s="20">
      <c r="A719" s="21">
        <f t="array" ref="A719:A719">INDIRECT(_xlfn.CONCAT("$I", $F719))</f>
        <v/>
      </c>
      <c r="B719" s="21">
        <f t="array" ref="B719:B719">INDIRECT(_xlfn.CONCAT("$J", $F719))</f>
        <v/>
      </c>
      <c r="C719" s="21">
        <f t="array" ref="C719:C719">INDIRECT(_xlfn.CONCAT("$K", $F719))</f>
        <v/>
      </c>
      <c r="D719" s="21" t="n"/>
      <c r="E719" s="21">
        <f t="array" ref="E719:E719">INDIRECT(_xlfn.CONCAT("$L", $F719))</f>
        <v/>
      </c>
      <c r="F719" s="21">
        <f t="array" ref="F719:F719">IF(NOT(OR(ISERROR(INDIRECT(_xlfn.CONCAT("$I", $F718 + 1))), ISBLANK(INDIRECT(_xlfn.CONCAT("$I", $F718 + 1))))), $F718 + 1, IF(NOT(ISBLANK(INDIRECT(_xlfn.CONCAT("$I", $F718 + 2)))), $F718 + 2, ""))</f>
        <v/>
      </c>
    </row>
    <row r="720" ht="68.25" customHeight="1" s="20">
      <c r="A720" s="21">
        <f t="array" ref="A720:A720">INDIRECT(_xlfn.CONCAT("$I", $F720))</f>
        <v/>
      </c>
      <c r="B720" s="21">
        <f t="array" ref="B720:B720">INDIRECT(_xlfn.CONCAT("$J", $F720))</f>
        <v/>
      </c>
      <c r="C720" s="21">
        <f t="array" ref="C720:C720">INDIRECT(_xlfn.CONCAT("$K", $F720))</f>
        <v/>
      </c>
      <c r="D720" s="21" t="n"/>
      <c r="E720" s="21">
        <f t="array" ref="E720:E720">INDIRECT(_xlfn.CONCAT("$L", $F720))</f>
        <v/>
      </c>
      <c r="F720" s="21">
        <f t="array" ref="F720:F720">IF(NOT(OR(ISERROR(INDIRECT(_xlfn.CONCAT("$I", $F719 + 1))), ISBLANK(INDIRECT(_xlfn.CONCAT("$I", $F719 + 1))))), $F719 + 1, IF(NOT(ISBLANK(INDIRECT(_xlfn.CONCAT("$I", $F719 + 2)))), $F719 + 2, ""))</f>
        <v/>
      </c>
      <c r="I720" s="19" t="inlineStr">
        <is>
          <t>2019 Heroes of the Realm PH19</t>
        </is>
      </c>
      <c r="J720" s="19" t="n">
        <v>7</v>
      </c>
      <c r="K720" s="19" t="n">
        <v>44044</v>
      </c>
      <c r="L720" s="19" t="inlineStr">
        <is>
          <t>en es fr de it pt ja ko ru 汉语 漢語</t>
        </is>
      </c>
    </row>
    <row r="721" ht="81" customHeight="1" s="20">
      <c r="A721" s="21">
        <f t="array" ref="A721:A721">INDIRECT(_xlfn.CONCAT("$I", $F721))</f>
        <v/>
      </c>
      <c r="B721" s="21">
        <f t="array" ref="B721:B721">INDIRECT(_xlfn.CONCAT("$J", $F721))</f>
        <v/>
      </c>
      <c r="C721" s="21">
        <f t="array" ref="C721:C721">INDIRECT(_xlfn.CONCAT("$K", $F721))</f>
        <v/>
      </c>
      <c r="D721" s="21" t="n"/>
      <c r="E721" s="21">
        <f t="array" ref="E721:E721">INDIRECT(_xlfn.CONCAT("$L", $F721))</f>
        <v/>
      </c>
      <c r="F721" s="21">
        <f t="array" ref="F721:F721">IF(NOT(OR(ISERROR(INDIRECT(_xlfn.CONCAT("$I", $F720 + 1))), ISBLANK(INDIRECT(_xlfn.CONCAT("$I", $F720 + 1))))), $F720 + 1, IF(NOT(ISBLANK(INDIRECT(_xlfn.CONCAT("$I", $F720 + 2)))), $F720 + 2, ""))</f>
        <v/>
      </c>
    </row>
    <row r="722" ht="59.25" customHeight="1" s="20">
      <c r="A722" s="21">
        <f t="array" ref="A722:A722">INDIRECT(_xlfn.CONCAT("$I", $F722))</f>
        <v/>
      </c>
      <c r="B722" s="21">
        <f t="array" ref="B722:B722">INDIRECT(_xlfn.CONCAT("$J", $F722))</f>
        <v/>
      </c>
      <c r="C722" s="21">
        <f t="array" ref="C722:C722">INDIRECT(_xlfn.CONCAT("$K", $F722))</f>
        <v/>
      </c>
      <c r="D722" s="21" t="n"/>
      <c r="E722" s="21">
        <f t="array" ref="E722:E722">INDIRECT(_xlfn.CONCAT("$L", $F722))</f>
        <v/>
      </c>
      <c r="F722" s="21">
        <f t="array" ref="F722:F722">IF(NOT(OR(ISERROR(INDIRECT(_xlfn.CONCAT("$I", $F721 + 1))), ISBLANK(INDIRECT(_xlfn.CONCAT("$I", $F721 + 1))))), $F721 + 1, IF(NOT(ISBLANK(INDIRECT(_xlfn.CONCAT("$I", $F721 + 2)))), $F721 + 2, ""))</f>
        <v/>
      </c>
      <c r="I722" s="19" t="inlineStr">
        <is>
          <t>Jumpstart JMP</t>
        </is>
      </c>
      <c r="J722" s="19" t="n">
        <v>497</v>
      </c>
      <c r="K722" s="19" t="n">
        <v>44029</v>
      </c>
      <c r="L722" s="19" t="inlineStr">
        <is>
          <t>en es fr de it pt ja ko ru 汉语 漢語</t>
        </is>
      </c>
    </row>
    <row r="723" ht="59.25" customHeight="1" s="20">
      <c r="A723" s="21">
        <f t="array" ref="A723:A723">INDIRECT(_xlfn.CONCAT("$I", $F723))</f>
        <v/>
      </c>
      <c r="B723" s="21">
        <f t="array" ref="B723:B723">INDIRECT(_xlfn.CONCAT("$J", $F723))</f>
        <v/>
      </c>
      <c r="C723" s="21">
        <f t="array" ref="C723:C723">INDIRECT(_xlfn.CONCAT("$K", $F723))</f>
        <v/>
      </c>
      <c r="D723" s="21" t="n"/>
      <c r="E723" s="21">
        <f t="array" ref="E723:E723">INDIRECT(_xlfn.CONCAT("$L", $F723))</f>
        <v/>
      </c>
      <c r="F723" s="21">
        <f t="array" ref="F723:F723">IF(NOT(OR(ISERROR(INDIRECT(_xlfn.CONCAT("$I", $F722 + 1))), ISBLANK(INDIRECT(_xlfn.CONCAT("$I", $F722 + 1))))), $F722 + 1, IF(NOT(ISBLANK(INDIRECT(_xlfn.CONCAT("$I", $F722 + 2)))), $F722 + 2, ""))</f>
        <v/>
      </c>
    </row>
    <row r="724" ht="59.25" customHeight="1" s="20">
      <c r="A724" s="21">
        <f t="array" ref="A724:A724">INDIRECT(_xlfn.CONCAT("$I", $F724))</f>
        <v/>
      </c>
      <c r="B724" s="21">
        <f t="array" ref="B724:B724">INDIRECT(_xlfn.CONCAT("$J", $F724))</f>
        <v/>
      </c>
      <c r="C724" s="21">
        <f t="array" ref="C724:C724">INDIRECT(_xlfn.CONCAT("$K", $F724))</f>
        <v/>
      </c>
      <c r="D724" s="21" t="n"/>
      <c r="E724" s="21">
        <f t="array" ref="E724:E724">INDIRECT(_xlfn.CONCAT("$L", $F724))</f>
        <v/>
      </c>
      <c r="F724" s="21">
        <f t="array" ref="F724:F724">IF(NOT(OR(ISERROR(INDIRECT(_xlfn.CONCAT("$I", $F723 + 1))), ISBLANK(INDIRECT(_xlfn.CONCAT("$I", $F723 + 1))))), $F723 + 1, IF(NOT(ISBLANK(INDIRECT(_xlfn.CONCAT("$I", $F723 + 2)))), $F723 + 2, ""))</f>
        <v/>
      </c>
      <c r="I724" s="19" t="inlineStr">
        <is>
          <t>Jumpstart Arena Exclusives AJMP</t>
        </is>
      </c>
      <c r="J724" s="19" t="n">
        <v>18</v>
      </c>
      <c r="K724" s="19" t="n">
        <v>44029</v>
      </c>
      <c r="L724" s="19" t="inlineStr">
        <is>
          <t>en es fr de it pt ja ko ru 汉语 漢語</t>
        </is>
      </c>
    </row>
    <row r="725" ht="59.25" customHeight="1" s="20">
      <c r="A725" s="21">
        <f t="array" ref="A725:A725">INDIRECT(_xlfn.CONCAT("$I", $F725))</f>
        <v/>
      </c>
      <c r="B725" s="21">
        <f t="array" ref="B725:B725">INDIRECT(_xlfn.CONCAT("$J", $F725))</f>
        <v/>
      </c>
      <c r="C725" s="21">
        <f t="array" ref="C725:C725">INDIRECT(_xlfn.CONCAT("$K", $F725))</f>
        <v/>
      </c>
      <c r="D725" s="21" t="n"/>
      <c r="E725" s="21">
        <f t="array" ref="E725:E725">INDIRECT(_xlfn.CONCAT("$L", $F725))</f>
        <v/>
      </c>
      <c r="F725" s="21">
        <f t="array" ref="F725:F725">IF(NOT(OR(ISERROR(INDIRECT(_xlfn.CONCAT("$I", $F724 + 1))), ISBLANK(INDIRECT(_xlfn.CONCAT("$I", $F724 + 1))))), $F724 + 1, IF(NOT(ISBLANK(INDIRECT(_xlfn.CONCAT("$I", $F724 + 2)))), $F724 + 2, ""))</f>
        <v/>
      </c>
    </row>
    <row r="726" ht="59.25" customHeight="1" s="20">
      <c r="A726" s="21">
        <f t="array" ref="A726:A726">INDIRECT(_xlfn.CONCAT("$I", $F726))</f>
        <v/>
      </c>
      <c r="B726" s="21">
        <f t="array" ref="B726:B726">INDIRECT(_xlfn.CONCAT("$J", $F726))</f>
        <v/>
      </c>
      <c r="C726" s="21">
        <f t="array" ref="C726:C726">INDIRECT(_xlfn.CONCAT("$K", $F726))</f>
        <v/>
      </c>
      <c r="D726" s="21" t="n"/>
      <c r="E726" s="21">
        <f t="array" ref="E726:E726">INDIRECT(_xlfn.CONCAT("$L", $F726))</f>
        <v/>
      </c>
      <c r="F726" s="21">
        <f t="array" ref="F726:F726">IF(NOT(OR(ISERROR(INDIRECT(_xlfn.CONCAT("$I", $F725 + 1))), ISBLANK(INDIRECT(_xlfn.CONCAT("$I", $F725 + 1))))), $F725 + 1, IF(NOT(ISBLANK(INDIRECT(_xlfn.CONCAT("$I", $F725 + 2)))), $F725 + 2, ""))</f>
        <v/>
      </c>
      <c r="I726" s="19" t="inlineStr">
        <is>
          <t>Jumpstart Front Cards FJMP</t>
        </is>
      </c>
      <c r="J726" s="19" t="n">
        <v>46</v>
      </c>
      <c r="K726" s="19" t="n">
        <v>44000</v>
      </c>
      <c r="L726" s="19" t="inlineStr">
        <is>
          <t>en es fr de it pt ja ko ru 汉语 漢語</t>
        </is>
      </c>
    </row>
    <row r="727" ht="68.25" customHeight="1" s="20">
      <c r="A727" s="21">
        <f t="array" ref="A727:A727">INDIRECT(_xlfn.CONCAT("$I", $F727))</f>
        <v/>
      </c>
      <c r="B727" s="21">
        <f t="array" ref="B727:B727">INDIRECT(_xlfn.CONCAT("$J", $F727))</f>
        <v/>
      </c>
      <c r="C727" s="21">
        <f t="array" ref="C727:C727">INDIRECT(_xlfn.CONCAT("$K", $F727))</f>
        <v/>
      </c>
      <c r="D727" s="21" t="n"/>
      <c r="E727" s="21">
        <f t="array" ref="E727:E727">INDIRECT(_xlfn.CONCAT("$L", $F727))</f>
        <v/>
      </c>
      <c r="F727" s="21">
        <f t="array" ref="F727:F727">IF(NOT(OR(ISERROR(INDIRECT(_xlfn.CONCAT("$I", $F726 + 1))), ISBLANK(INDIRECT(_xlfn.CONCAT("$I", $F726 + 1))))), $F726 + 1, IF(NOT(ISBLANK(INDIRECT(_xlfn.CONCAT("$I", $F726 + 2)))), $F726 + 2, ""))</f>
        <v/>
      </c>
    </row>
    <row r="728" ht="59.25" customHeight="1" s="20">
      <c r="A728" s="21">
        <f t="array" ref="A728:A728">INDIRECT(_xlfn.CONCAT("$I", $F728))</f>
        <v/>
      </c>
      <c r="B728" s="21">
        <f t="array" ref="B728:B728">INDIRECT(_xlfn.CONCAT("$J", $F728))</f>
        <v/>
      </c>
      <c r="C728" s="21">
        <f t="array" ref="C728:C728">INDIRECT(_xlfn.CONCAT("$K", $F728))</f>
        <v/>
      </c>
      <c r="D728" s="21" t="n"/>
      <c r="E728" s="21">
        <f t="array" ref="E728:E728">INDIRECT(_xlfn.CONCAT("$L", $F728))</f>
        <v/>
      </c>
      <c r="F728" s="21">
        <f t="array" ref="F728:F728">IF(NOT(OR(ISERROR(INDIRECT(_xlfn.CONCAT("$I", $F727 + 1))), ISBLANK(INDIRECT(_xlfn.CONCAT("$I", $F727 + 1))))), $F727 + 1, IF(NOT(ISBLANK(INDIRECT(_xlfn.CONCAT("$I", $F727 + 2)))), $F727 + 2, ""))</f>
        <v/>
      </c>
      <c r="I728" s="19" t="inlineStr">
        <is>
          <t>Core Set 2021 M21</t>
        </is>
      </c>
      <c r="J728" s="19" t="n">
        <v>397</v>
      </c>
      <c r="K728" s="19" t="n">
        <v>44015</v>
      </c>
      <c r="L728" s="19" t="inlineStr">
        <is>
          <t>en es fr de it pt ja ko ru 汉语 漢語</t>
        </is>
      </c>
    </row>
    <row r="729" ht="94.5" customHeight="1" s="20">
      <c r="A729" s="21">
        <f t="array" ref="A729:A729">INDIRECT(_xlfn.CONCAT("$I", $F729))</f>
        <v/>
      </c>
      <c r="B729" s="21">
        <f t="array" ref="B729:B729">INDIRECT(_xlfn.CONCAT("$J", $F729))</f>
        <v/>
      </c>
      <c r="C729" s="21">
        <f t="array" ref="C729:C729">INDIRECT(_xlfn.CONCAT("$K", $F729))</f>
        <v/>
      </c>
      <c r="D729" s="21" t="n"/>
      <c r="E729" s="21">
        <f t="array" ref="E729:E729">INDIRECT(_xlfn.CONCAT("$L", $F729))</f>
        <v/>
      </c>
      <c r="F729" s="21">
        <f t="array" ref="F729:F729">IF(NOT(OR(ISERROR(INDIRECT(_xlfn.CONCAT("$I", $F728 + 1))), ISBLANK(INDIRECT(_xlfn.CONCAT("$I", $F728 + 1))))), $F728 + 1, IF(NOT(ISBLANK(INDIRECT(_xlfn.CONCAT("$I", $F728 + 2)))), $F728 + 2, ""))</f>
        <v/>
      </c>
    </row>
    <row r="730" ht="59.25" customHeight="1" s="20">
      <c r="A730" s="21">
        <f t="array" ref="A730:A730">INDIRECT(_xlfn.CONCAT("$I", $F730))</f>
        <v/>
      </c>
      <c r="B730" s="21">
        <f t="array" ref="B730:B730">INDIRECT(_xlfn.CONCAT("$J", $F730))</f>
        <v/>
      </c>
      <c r="C730" s="21">
        <f t="array" ref="C730:C730">INDIRECT(_xlfn.CONCAT("$K", $F730))</f>
        <v/>
      </c>
      <c r="D730" s="21" t="n"/>
      <c r="E730" s="21">
        <f t="array" ref="E730:E730">INDIRECT(_xlfn.CONCAT("$L", $F730))</f>
        <v/>
      </c>
      <c r="F730" s="21">
        <f t="array" ref="F730:F730">IF(NOT(OR(ISERROR(INDIRECT(_xlfn.CONCAT("$I", $F729 + 1))), ISBLANK(INDIRECT(_xlfn.CONCAT("$I", $F729 + 1))))), $F729 + 1, IF(NOT(ISBLANK(INDIRECT(_xlfn.CONCAT("$I", $F729 + 2)))), $F729 + 2, ""))</f>
        <v/>
      </c>
      <c r="I730" s="19" t="inlineStr">
        <is>
          <t>Core Set 2021 Promos PM21</t>
        </is>
      </c>
      <c r="J730" s="19" t="n">
        <v>137</v>
      </c>
      <c r="K730" s="19" t="n">
        <v>44015</v>
      </c>
      <c r="L730" s="19" t="inlineStr">
        <is>
          <t>en es fr de it pt ja ko ru 汉语 漢語</t>
        </is>
      </c>
    </row>
    <row r="731" ht="59.25" customHeight="1" s="20">
      <c r="A731" s="21">
        <f t="array" ref="A731:A731">INDIRECT(_xlfn.CONCAT("$I", $F731))</f>
        <v/>
      </c>
      <c r="B731" s="21">
        <f t="array" ref="B731:B731">INDIRECT(_xlfn.CONCAT("$J", $F731))</f>
        <v/>
      </c>
      <c r="C731" s="21">
        <f t="array" ref="C731:C731">INDIRECT(_xlfn.CONCAT("$K", $F731))</f>
        <v/>
      </c>
      <c r="D731" s="21" t="n"/>
      <c r="E731" s="21">
        <f t="array" ref="E731:E731">INDIRECT(_xlfn.CONCAT("$L", $F731))</f>
        <v/>
      </c>
      <c r="F731" s="21">
        <f t="array" ref="F731:F731">IF(NOT(OR(ISERROR(INDIRECT(_xlfn.CONCAT("$I", $F730 + 1))), ISBLANK(INDIRECT(_xlfn.CONCAT("$I", $F730 + 1))))), $F730 + 1, IF(NOT(ISBLANK(INDIRECT(_xlfn.CONCAT("$I", $F730 + 2)))), $F730 + 2, ""))</f>
        <v/>
      </c>
    </row>
    <row r="732" ht="59.25" customHeight="1" s="20">
      <c r="A732" s="21">
        <f t="array" ref="A732:A732">INDIRECT(_xlfn.CONCAT("$I", $F732))</f>
        <v/>
      </c>
      <c r="B732" s="21">
        <f t="array" ref="B732:B732">INDIRECT(_xlfn.CONCAT("$J", $F732))</f>
        <v/>
      </c>
      <c r="C732" s="21">
        <f t="array" ref="C732:C732">INDIRECT(_xlfn.CONCAT("$K", $F732))</f>
        <v/>
      </c>
      <c r="D732" s="21" t="n"/>
      <c r="E732" s="21">
        <f t="array" ref="E732:E732">INDIRECT(_xlfn.CONCAT("$L", $F732))</f>
        <v/>
      </c>
      <c r="F732" s="21">
        <f t="array" ref="F732:F732">IF(NOT(OR(ISERROR(INDIRECT(_xlfn.CONCAT("$I", $F731 + 1))), ISBLANK(INDIRECT(_xlfn.CONCAT("$I", $F731 + 1))))), $F731 + 1, IF(NOT(ISBLANK(INDIRECT(_xlfn.CONCAT("$I", $F731 + 2)))), $F731 + 2, ""))</f>
        <v/>
      </c>
      <c r="I732" s="19" t="inlineStr">
        <is>
          <t>Core Set 2021 Tokens TM21</t>
        </is>
      </c>
      <c r="J732" s="19" t="n">
        <v>20</v>
      </c>
      <c r="K732" s="19" t="n">
        <v>44015</v>
      </c>
      <c r="L732" s="19" t="inlineStr">
        <is>
          <t>en es fr de it pt ja ko ru 汉语 漢語</t>
        </is>
      </c>
    </row>
    <row r="733" ht="68.25" customHeight="1" s="20">
      <c r="A733" s="21">
        <f t="array" ref="A733:A733">INDIRECT(_xlfn.CONCAT("$I", $F733))</f>
        <v/>
      </c>
      <c r="B733" s="21">
        <f t="array" ref="B733:B733">INDIRECT(_xlfn.CONCAT("$J", $F733))</f>
        <v/>
      </c>
      <c r="C733" s="21">
        <f t="array" ref="C733:C733">INDIRECT(_xlfn.CONCAT("$K", $F733))</f>
        <v/>
      </c>
      <c r="D733" s="21" t="n"/>
      <c r="E733" s="21">
        <f t="array" ref="E733:E733">INDIRECT(_xlfn.CONCAT("$L", $F733))</f>
        <v/>
      </c>
      <c r="F733" s="21">
        <f t="array" ref="F733:F733">IF(NOT(OR(ISERROR(INDIRECT(_xlfn.CONCAT("$I", $F732 + 1))), ISBLANK(INDIRECT(_xlfn.CONCAT("$I", $F732 + 1))))), $F732 + 1, IF(NOT(ISBLANK(INDIRECT(_xlfn.CONCAT("$I", $F732 + 2)))), $F732 + 2, ""))</f>
        <v/>
      </c>
    </row>
    <row r="734" ht="81" customHeight="1" s="20">
      <c r="A734" s="21">
        <f t="array" ref="A734:A734">INDIRECT(_xlfn.CONCAT("$I", $F734))</f>
        <v/>
      </c>
      <c r="B734" s="21">
        <f t="array" ref="B734:B734">INDIRECT(_xlfn.CONCAT("$J", $F734))</f>
        <v/>
      </c>
      <c r="C734" s="21">
        <f t="array" ref="C734:C734">INDIRECT(_xlfn.CONCAT("$K", $F734))</f>
        <v/>
      </c>
      <c r="D734" s="21" t="n"/>
      <c r="E734" s="21">
        <f t="array" ref="E734:E734">INDIRECT(_xlfn.CONCAT("$L", $F734))</f>
        <v/>
      </c>
      <c r="F734" s="21">
        <f t="array" ref="F734:F734">IF(NOT(OR(ISERROR(INDIRECT(_xlfn.CONCAT("$I", $F733 + 1))), ISBLANK(INDIRECT(_xlfn.CONCAT("$I", $F733 + 1))))), $F733 + 1, IF(NOT(ISBLANK(INDIRECT(_xlfn.CONCAT("$I", $F733 + 2)))), $F733 + 2, ""))</f>
        <v/>
      </c>
      <c r="I734" s="19" t="inlineStr">
        <is>
          <t>Signature Spellbook: Chandra SS3</t>
        </is>
      </c>
      <c r="J734" s="19" t="n">
        <v>8</v>
      </c>
      <c r="K734" s="19" t="n">
        <v>44008</v>
      </c>
      <c r="L734" s="19" t="inlineStr">
        <is>
          <t>en es fr de it pt ja ko ru 汉语 漢語</t>
        </is>
      </c>
    </row>
    <row r="735" ht="59.25" customHeight="1" s="20">
      <c r="A735" s="21">
        <f t="array" ref="A735:A735">INDIRECT(_xlfn.CONCAT("$I", $F735))</f>
        <v/>
      </c>
      <c r="B735" s="21">
        <f t="array" ref="B735:B735">INDIRECT(_xlfn.CONCAT("$J", $F735))</f>
        <v/>
      </c>
      <c r="C735" s="21">
        <f t="array" ref="C735:C735">INDIRECT(_xlfn.CONCAT("$K", $F735))</f>
        <v/>
      </c>
      <c r="D735" s="21" t="n"/>
      <c r="E735" s="21">
        <f t="array" ref="E735:E735">INDIRECT(_xlfn.CONCAT("$L", $F735))</f>
        <v/>
      </c>
      <c r="F735" s="21">
        <f t="array" ref="F735:F735">IF(NOT(OR(ISERROR(INDIRECT(_xlfn.CONCAT("$I", $F734 + 1))), ISBLANK(INDIRECT(_xlfn.CONCAT("$I", $F734 + 1))))), $F734 + 1, IF(NOT(ISBLANK(INDIRECT(_xlfn.CONCAT("$I", $F734 + 2)))), $F734 + 2, ""))</f>
        <v/>
      </c>
    </row>
    <row r="736" ht="59.25" customHeight="1" s="20">
      <c r="A736" s="21">
        <f t="array" ref="A736:A736">INDIRECT(_xlfn.CONCAT("$I", $F736))</f>
        <v/>
      </c>
      <c r="B736" s="21">
        <f t="array" ref="B736:B736">INDIRECT(_xlfn.CONCAT("$J", $F736))</f>
        <v/>
      </c>
      <c r="C736" s="21">
        <f t="array" ref="C736:C736">INDIRECT(_xlfn.CONCAT("$K", $F736))</f>
        <v/>
      </c>
      <c r="D736" s="21" t="n"/>
      <c r="E736" s="21">
        <f t="array" ref="E736:E736">INDIRECT(_xlfn.CONCAT("$L", $F736))</f>
        <v/>
      </c>
      <c r="F736" s="21">
        <f t="array" ref="F736:F736">IF(NOT(OR(ISERROR(INDIRECT(_xlfn.CONCAT("$I", $F735 + 1))), ISBLANK(INDIRECT(_xlfn.CONCAT("$I", $F735 + 1))))), $F735 + 1, IF(NOT(ISBLANK(INDIRECT(_xlfn.CONCAT("$I", $F735 + 2)))), $F735 + 2, ""))</f>
        <v/>
      </c>
      <c r="I736" s="19" t="inlineStr">
        <is>
          <t>MTG Arena Cube ARENA</t>
        </is>
      </c>
      <c r="J736" s="19" t="n">
        <v>550</v>
      </c>
      <c r="K736" s="19" t="n">
        <v>43992</v>
      </c>
    </row>
    <row r="737" ht="59.25" customHeight="1" s="20">
      <c r="A737" s="21">
        <f t="array" ref="A737:A737">INDIRECT(_xlfn.CONCAT("$I", $F737))</f>
        <v/>
      </c>
      <c r="B737" s="21">
        <f t="array" ref="B737:B737">INDIRECT(_xlfn.CONCAT("$J", $F737))</f>
        <v/>
      </c>
      <c r="C737" s="21">
        <f t="array" ref="C737:C737">INDIRECT(_xlfn.CONCAT("$K", $F737))</f>
        <v/>
      </c>
      <c r="D737" s="21" t="n"/>
      <c r="E737" s="21">
        <f t="array" ref="E737:E737">INDIRECT(_xlfn.CONCAT("$L", $F737))</f>
        <v/>
      </c>
      <c r="F737" s="21">
        <f t="array" ref="F737:F737">IF(NOT(OR(ISERROR(INDIRECT(_xlfn.CONCAT("$I", $F736 + 1))), ISBLANK(INDIRECT(_xlfn.CONCAT("$I", $F736 + 1))))), $F736 + 1, IF(NOT(ISBLANK(INDIRECT(_xlfn.CONCAT("$I", $F736 + 2)))), $F736 + 2, ""))</f>
        <v/>
      </c>
    </row>
    <row r="738" ht="59.25" customHeight="1" s="20">
      <c r="A738" s="21">
        <f t="array" ref="A738:A738">INDIRECT(_xlfn.CONCAT("$I", $F738))</f>
        <v/>
      </c>
      <c r="B738" s="21">
        <f t="array" ref="B738:B738">INDIRECT(_xlfn.CONCAT("$J", $F738))</f>
        <v/>
      </c>
      <c r="C738" s="21">
        <f t="array" ref="C738:C738">INDIRECT(_xlfn.CONCAT("$K", $F738))</f>
        <v/>
      </c>
      <c r="D738" s="21" t="n"/>
      <c r="E738" s="21">
        <f t="array" ref="E738:E738">INDIRECT(_xlfn.CONCAT("$L", $F738))</f>
        <v/>
      </c>
      <c r="F738" s="21">
        <f t="array" ref="F738:F738">IF(NOT(OR(ISERROR(INDIRECT(_xlfn.CONCAT("$I", $F737 + 1))), ISBLANK(INDIRECT(_xlfn.CONCAT("$I", $F737 + 1))))), $F737 + 1, IF(NOT(ISBLANK(INDIRECT(_xlfn.CONCAT("$I", $F737 + 2)))), $F737 + 2, ""))</f>
        <v/>
      </c>
      <c r="I738" s="19" t="inlineStr">
        <is>
          <t>Historic Anthology 3 HA3</t>
        </is>
      </c>
      <c r="J738" s="19" t="n">
        <v>27</v>
      </c>
      <c r="K738" s="19" t="n">
        <v>43972</v>
      </c>
      <c r="L738" s="19" t="inlineStr">
        <is>
          <t>en es fr de it pt ja ko ru 汉语 漢語</t>
        </is>
      </c>
    </row>
    <row r="739" ht="59.25" customHeight="1" s="20">
      <c r="A739" s="21">
        <f t="array" ref="A739:A739">INDIRECT(_xlfn.CONCAT("$I", $F739))</f>
        <v/>
      </c>
      <c r="B739" s="21">
        <f t="array" ref="B739:B739">INDIRECT(_xlfn.CONCAT("$J", $F739))</f>
        <v/>
      </c>
      <c r="C739" s="21">
        <f t="array" ref="C739:C739">INDIRECT(_xlfn.CONCAT("$K", $F739))</f>
        <v/>
      </c>
      <c r="D739" s="21" t="n"/>
      <c r="E739" s="21">
        <f t="array" ref="E739:E739">INDIRECT(_xlfn.CONCAT("$L", $F739))</f>
        <v/>
      </c>
      <c r="F739" s="21">
        <f t="array" ref="F739:F739">IF(NOT(OR(ISERROR(INDIRECT(_xlfn.CONCAT("$I", $F738 + 1))), ISBLANK(INDIRECT(_xlfn.CONCAT("$I", $F738 + 1))))), $F738 + 1, IF(NOT(ISBLANK(INDIRECT(_xlfn.CONCAT("$I", $F738 + 2)))), $F738 + 2, ""))</f>
        <v/>
      </c>
    </row>
    <row r="740" ht="59.25" customHeight="1" s="20">
      <c r="A740" s="21">
        <f t="array" ref="A740:A740">INDIRECT(_xlfn.CONCAT("$I", $F740))</f>
        <v/>
      </c>
      <c r="B740" s="21">
        <f t="array" ref="B740:B740">INDIRECT(_xlfn.CONCAT("$J", $F740))</f>
        <v/>
      </c>
      <c r="C740" s="21">
        <f t="array" ref="C740:C740">INDIRECT(_xlfn.CONCAT("$K", $F740))</f>
        <v/>
      </c>
      <c r="D740" s="21" t="n"/>
      <c r="E740" s="21">
        <f t="array" ref="E740:E740">INDIRECT(_xlfn.CONCAT("$L", $F740))</f>
        <v/>
      </c>
      <c r="F740" s="21">
        <f t="array" ref="F740:F740">IF(NOT(OR(ISERROR(INDIRECT(_xlfn.CONCAT("$I", $F739 + 1))), ISBLANK(INDIRECT(_xlfn.CONCAT("$I", $F739 + 1))))), $F739 + 1, IF(NOT(ISBLANK(INDIRECT(_xlfn.CONCAT("$I", $F739 + 2)))), $F739 + 2, ""))</f>
        <v/>
      </c>
      <c r="I740" s="19" t="inlineStr">
        <is>
          <t>Love Your LGS 2020 PLG20</t>
        </is>
      </c>
      <c r="J740" s="19" t="n">
        <v>2</v>
      </c>
      <c r="K740" s="19" t="n">
        <v>43969</v>
      </c>
      <c r="L740" s="19" t="inlineStr">
        <is>
          <t>en es fr de it pt ja ko ru 汉语 漢語</t>
        </is>
      </c>
    </row>
    <row r="741" ht="81" customHeight="1" s="20">
      <c r="A741" s="21">
        <f t="array" ref="A741:A741">INDIRECT(_xlfn.CONCAT("$I", $F741))</f>
        <v/>
      </c>
      <c r="B741" s="21">
        <f t="array" ref="B741:B741">INDIRECT(_xlfn.CONCAT("$J", $F741))</f>
        <v/>
      </c>
      <c r="C741" s="21">
        <f t="array" ref="C741:C741">INDIRECT(_xlfn.CONCAT("$K", $F741))</f>
        <v/>
      </c>
      <c r="D741" s="21" t="n"/>
      <c r="E741" s="21">
        <f t="array" ref="E741:E741">INDIRECT(_xlfn.CONCAT("$L", $F741))</f>
        <v/>
      </c>
      <c r="F741" s="21">
        <f t="array" ref="F741:F741">IF(NOT(OR(ISERROR(INDIRECT(_xlfn.CONCAT("$I", $F740 + 1))), ISBLANK(INDIRECT(_xlfn.CONCAT("$I", $F740 + 1))))), $F740 + 1, IF(NOT(ISBLANK(INDIRECT(_xlfn.CONCAT("$I", $F740 + 2)))), $F740 + 2, ""))</f>
        <v/>
      </c>
    </row>
    <row r="742" ht="59.25" customHeight="1" s="20">
      <c r="A742" s="21">
        <f t="array" ref="A742:A742">INDIRECT(_xlfn.CONCAT("$I", $F742))</f>
        <v/>
      </c>
      <c r="B742" s="21">
        <f t="array" ref="B742:B742">INDIRECT(_xlfn.CONCAT("$J", $F742))</f>
        <v/>
      </c>
      <c r="C742" s="21">
        <f t="array" ref="C742:C742">INDIRECT(_xlfn.CONCAT("$K", $F742))</f>
        <v/>
      </c>
      <c r="D742" s="21" t="n"/>
      <c r="E742" s="21">
        <f t="array" ref="E742:E742">INDIRECT(_xlfn.CONCAT("$L", $F742))</f>
        <v/>
      </c>
      <c r="F742" s="21">
        <f t="array" ref="F742:F742">IF(NOT(OR(ISERROR(INDIRECT(_xlfn.CONCAT("$I", $F741 + 1))), ISBLANK(INDIRECT(_xlfn.CONCAT("$I", $F741 + 1))))), $F741 + 1, IF(NOT(ISBLANK(INDIRECT(_xlfn.CONCAT("$I", $F741 + 2)))), $F741 + 2, ""))</f>
        <v/>
      </c>
      <c r="I742" s="19" t="inlineStr">
        <is>
          <t>Ikoria: Lair of Behemoths IKO</t>
        </is>
      </c>
      <c r="J742" s="19" t="n">
        <v>390</v>
      </c>
      <c r="K742" s="19" t="n">
        <v>43945</v>
      </c>
      <c r="L742" s="19" t="inlineStr">
        <is>
          <t>en es fr de it pt ja ko ru 汉语 漢語</t>
        </is>
      </c>
    </row>
    <row r="743" ht="59.25" customHeight="1" s="20">
      <c r="A743" s="21">
        <f t="array" ref="A743:A743">INDIRECT(_xlfn.CONCAT("$I", $F743))</f>
        <v/>
      </c>
      <c r="B743" s="21">
        <f t="array" ref="B743:B743">INDIRECT(_xlfn.CONCAT("$J", $F743))</f>
        <v/>
      </c>
      <c r="C743" s="21">
        <f t="array" ref="C743:C743">INDIRECT(_xlfn.CONCAT("$K", $F743))</f>
        <v/>
      </c>
      <c r="D743" s="21" t="n"/>
      <c r="E743" s="21">
        <f t="array" ref="E743:E743">INDIRECT(_xlfn.CONCAT("$L", $F743))</f>
        <v/>
      </c>
      <c r="F743" s="21">
        <f t="array" ref="F743:F743">IF(NOT(OR(ISERROR(INDIRECT(_xlfn.CONCAT("$I", $F742 + 1))), ISBLANK(INDIRECT(_xlfn.CONCAT("$I", $F742 + 1))))), $F742 + 1, IF(NOT(ISBLANK(INDIRECT(_xlfn.CONCAT("$I", $F742 + 2)))), $F742 + 2, ""))</f>
        <v/>
      </c>
    </row>
    <row r="744" ht="59.25" customHeight="1" s="20">
      <c r="A744" s="21">
        <f t="array" ref="A744:A744">INDIRECT(_xlfn.CONCAT("$I", $F744))</f>
        <v/>
      </c>
      <c r="B744" s="21">
        <f t="array" ref="B744:B744">INDIRECT(_xlfn.CONCAT("$J", $F744))</f>
        <v/>
      </c>
      <c r="C744" s="21">
        <f t="array" ref="C744:C744">INDIRECT(_xlfn.CONCAT("$K", $F744))</f>
        <v/>
      </c>
      <c r="D744" s="21" t="n"/>
      <c r="E744" s="21">
        <f t="array" ref="E744:E744">INDIRECT(_xlfn.CONCAT("$L", $F744))</f>
        <v/>
      </c>
      <c r="F744" s="21">
        <f t="array" ref="F744:F744">IF(NOT(OR(ISERROR(INDIRECT(_xlfn.CONCAT("$I", $F743 + 1))), ISBLANK(INDIRECT(_xlfn.CONCAT("$I", $F743 + 1))))), $F743 + 1, IF(NOT(ISBLANK(INDIRECT(_xlfn.CONCAT("$I", $F743 + 2)))), $F743 + 2, ""))</f>
        <v/>
      </c>
      <c r="I744" s="19" t="inlineStr">
        <is>
          <t>Ikoria: Lair of Behemoths Promos PIKO</t>
        </is>
      </c>
      <c r="J744" s="19" t="n">
        <v>137</v>
      </c>
      <c r="K744" s="19" t="n">
        <v>43945</v>
      </c>
      <c r="L744" s="19" t="inlineStr">
        <is>
          <t>en es fr de it pt ja ko ru 汉语 漢語</t>
        </is>
      </c>
    </row>
    <row r="745" ht="59.25" customHeight="1" s="20">
      <c r="A745" s="21">
        <f t="array" ref="A745:A745">INDIRECT(_xlfn.CONCAT("$I", $F745))</f>
        <v/>
      </c>
      <c r="B745" s="21">
        <f t="array" ref="B745:B745">INDIRECT(_xlfn.CONCAT("$J", $F745))</f>
        <v/>
      </c>
      <c r="C745" s="21">
        <f t="array" ref="C745:C745">INDIRECT(_xlfn.CONCAT("$K", $F745))</f>
        <v/>
      </c>
      <c r="D745" s="21" t="n"/>
      <c r="E745" s="21">
        <f t="array" ref="E745:E745">INDIRECT(_xlfn.CONCAT("$L", $F745))</f>
        <v/>
      </c>
      <c r="F745" s="21">
        <f t="array" ref="F745:F745">IF(NOT(OR(ISERROR(INDIRECT(_xlfn.CONCAT("$I", $F744 + 1))), ISBLANK(INDIRECT(_xlfn.CONCAT("$I", $F744 + 1))))), $F744 + 1, IF(NOT(ISBLANK(INDIRECT(_xlfn.CONCAT("$I", $F744 + 2)))), $F744 + 2, ""))</f>
        <v/>
      </c>
    </row>
    <row r="746" ht="59.25" customHeight="1" s="20">
      <c r="A746" s="21">
        <f t="array" ref="A746:A746">INDIRECT(_xlfn.CONCAT("$I", $F746))</f>
        <v/>
      </c>
      <c r="B746" s="21">
        <f t="array" ref="B746:B746">INDIRECT(_xlfn.CONCAT("$J", $F746))</f>
        <v/>
      </c>
      <c r="C746" s="21">
        <f t="array" ref="C746:C746">INDIRECT(_xlfn.CONCAT("$K", $F746))</f>
        <v/>
      </c>
      <c r="D746" s="21" t="n"/>
      <c r="E746" s="21">
        <f t="array" ref="E746:E746">INDIRECT(_xlfn.CONCAT("$L", $F746))</f>
        <v/>
      </c>
      <c r="F746" s="21">
        <f t="array" ref="F746:F746">IF(NOT(OR(ISERROR(INDIRECT(_xlfn.CONCAT("$I", $F745 + 1))), ISBLANK(INDIRECT(_xlfn.CONCAT("$I", $F745 + 1))))), $F745 + 1, IF(NOT(ISBLANK(INDIRECT(_xlfn.CONCAT("$I", $F745 + 2)))), $F745 + 2, ""))</f>
        <v/>
      </c>
      <c r="I746" s="19" t="inlineStr">
        <is>
          <t>Ikoria: Lair of Behemoths Tokens TIKO</t>
        </is>
      </c>
      <c r="J746" s="19" t="n">
        <v>14</v>
      </c>
      <c r="K746" s="19" t="n">
        <v>43945</v>
      </c>
      <c r="L746" s="19" t="inlineStr">
        <is>
          <t>en es fr de it pt ja ko ru 汉语 漢語</t>
        </is>
      </c>
    </row>
    <row r="747" ht="81" customHeight="1" s="20">
      <c r="A747" s="21">
        <f t="array" ref="A747:A747">INDIRECT(_xlfn.CONCAT("$I", $F747))</f>
        <v/>
      </c>
      <c r="B747" s="21">
        <f t="array" ref="B747:B747">INDIRECT(_xlfn.CONCAT("$J", $F747))</f>
        <v/>
      </c>
      <c r="C747" s="21">
        <f t="array" ref="C747:C747">INDIRECT(_xlfn.CONCAT("$K", $F747))</f>
        <v/>
      </c>
      <c r="D747" s="21" t="n"/>
      <c r="E747" s="21">
        <f t="array" ref="E747:E747">INDIRECT(_xlfn.CONCAT("$L", $F747))</f>
        <v/>
      </c>
      <c r="F747" s="21">
        <f t="array" ref="F747:F747">IF(NOT(OR(ISERROR(INDIRECT(_xlfn.CONCAT("$I", $F746 + 1))), ISBLANK(INDIRECT(_xlfn.CONCAT("$I", $F746 + 1))))), $F746 + 1, IF(NOT(ISBLANK(INDIRECT(_xlfn.CONCAT("$I", $F746 + 2)))), $F746 + 2, ""))</f>
        <v/>
      </c>
    </row>
    <row r="748" ht="59.25" customHeight="1" s="20">
      <c r="A748" s="21">
        <f t="array" ref="A748:A748">INDIRECT(_xlfn.CONCAT("$I", $F748))</f>
        <v/>
      </c>
      <c r="B748" s="21">
        <f t="array" ref="B748:B748">INDIRECT(_xlfn.CONCAT("$J", $F748))</f>
        <v/>
      </c>
      <c r="C748" s="21">
        <f t="array" ref="C748:C748">INDIRECT(_xlfn.CONCAT("$K", $F748))</f>
        <v/>
      </c>
      <c r="D748" s="21" t="n"/>
      <c r="E748" s="21">
        <f t="array" ref="E748:E748">INDIRECT(_xlfn.CONCAT("$L", $F748))</f>
        <v/>
      </c>
      <c r="F748" s="21">
        <f t="array" ref="F748:F748">IF(NOT(OR(ISERROR(INDIRECT(_xlfn.CONCAT("$I", $F747 + 1))), ISBLANK(INDIRECT(_xlfn.CONCAT("$I", $F747 + 1))))), $F747 + 1, IF(NOT(ISBLANK(INDIRECT(_xlfn.CONCAT("$I", $F747 + 2)))), $F747 + 2, ""))</f>
        <v/>
      </c>
      <c r="I748" s="19" t="inlineStr">
        <is>
          <t>Commander 2020 C20</t>
        </is>
      </c>
      <c r="J748" s="19" t="n">
        <v>322</v>
      </c>
      <c r="K748" s="19" t="n">
        <v>43938</v>
      </c>
      <c r="L748" s="19" t="inlineStr">
        <is>
          <t>en es fr de it pt ja ko ru 汉语 漢語</t>
        </is>
      </c>
    </row>
    <row r="749" ht="59.25" customHeight="1" s="20">
      <c r="A749" s="21">
        <f t="array" ref="A749:A749">INDIRECT(_xlfn.CONCAT("$I", $F749))</f>
        <v/>
      </c>
      <c r="B749" s="21">
        <f t="array" ref="B749:B749">INDIRECT(_xlfn.CONCAT("$J", $F749))</f>
        <v/>
      </c>
      <c r="C749" s="21">
        <f t="array" ref="C749:C749">INDIRECT(_xlfn.CONCAT("$K", $F749))</f>
        <v/>
      </c>
      <c r="D749" s="21" t="n"/>
      <c r="E749" s="21">
        <f t="array" ref="E749:E749">INDIRECT(_xlfn.CONCAT("$L", $F749))</f>
        <v/>
      </c>
      <c r="F749" s="21">
        <f t="array" ref="F749:F749">IF(NOT(OR(ISERROR(INDIRECT(_xlfn.CONCAT("$I", $F748 + 1))), ISBLANK(INDIRECT(_xlfn.CONCAT("$I", $F748 + 1))))), $F748 + 1, IF(NOT(ISBLANK(INDIRECT(_xlfn.CONCAT("$I", $F748 + 2)))), $F748 + 2, ""))</f>
        <v/>
      </c>
    </row>
    <row r="750" ht="59.25" customHeight="1" s="20">
      <c r="A750" s="21">
        <f t="array" ref="A750:A750">INDIRECT(_xlfn.CONCAT("$I", $F750))</f>
        <v/>
      </c>
      <c r="B750" s="21">
        <f t="array" ref="B750:B750">INDIRECT(_xlfn.CONCAT("$J", $F750))</f>
        <v/>
      </c>
      <c r="C750" s="21">
        <f t="array" ref="C750:C750">INDIRECT(_xlfn.CONCAT("$K", $F750))</f>
        <v/>
      </c>
      <c r="D750" s="21" t="n"/>
      <c r="E750" s="21">
        <f t="array" ref="E750:E750">INDIRECT(_xlfn.CONCAT("$L", $F750))</f>
        <v/>
      </c>
      <c r="F750" s="21">
        <f t="array" ref="F750:F750">IF(NOT(OR(ISERROR(INDIRECT(_xlfn.CONCAT("$I", $F749 + 1))), ISBLANK(INDIRECT(_xlfn.CONCAT("$I", $F749 + 1))))), $F749 + 1, IF(NOT(ISBLANK(INDIRECT(_xlfn.CONCAT("$I", $F749 + 2)))), $F749 + 2, ""))</f>
        <v/>
      </c>
      <c r="I750" s="19" t="inlineStr">
        <is>
          <t>Commander 2020 Tokens TC20</t>
        </is>
      </c>
      <c r="J750" s="19" t="n">
        <v>20</v>
      </c>
      <c r="K750" s="19" t="n">
        <v>43938</v>
      </c>
      <c r="L750" s="19" t="inlineStr">
        <is>
          <t>en es fr de it pt ja ko ru 汉语 漢語</t>
        </is>
      </c>
    </row>
    <row r="751" ht="59.25" customHeight="1" s="20">
      <c r="A751" s="21">
        <f t="array" ref="A751:A751">INDIRECT(_xlfn.CONCAT("$I", $F751))</f>
        <v/>
      </c>
      <c r="B751" s="21">
        <f t="array" ref="B751:B751">INDIRECT(_xlfn.CONCAT("$J", $F751))</f>
        <v/>
      </c>
      <c r="C751" s="21">
        <f t="array" ref="C751:C751">INDIRECT(_xlfn.CONCAT("$K", $F751))</f>
        <v/>
      </c>
      <c r="D751" s="21" t="n"/>
      <c r="E751" s="21">
        <f t="array" ref="E751:E751">INDIRECT(_xlfn.CONCAT("$L", $F751))</f>
        <v/>
      </c>
      <c r="F751" s="21">
        <f t="array" ref="F751:F751">IF(NOT(OR(ISERROR(INDIRECT(_xlfn.CONCAT("$I", $F750 + 1))), ISBLANK(INDIRECT(_xlfn.CONCAT("$I", $F750 + 1))))), $F750 + 1, IF(NOT(ISBLANK(INDIRECT(_xlfn.CONCAT("$I", $F750 + 2)))), $F750 + 2, ""))</f>
        <v/>
      </c>
    </row>
    <row r="752" ht="68.25" customHeight="1" s="20">
      <c r="A752" s="21">
        <f t="array" ref="A752:A752">INDIRECT(_xlfn.CONCAT("$I", $F752))</f>
        <v/>
      </c>
      <c r="B752" s="21">
        <f t="array" ref="B752:B752">INDIRECT(_xlfn.CONCAT("$J", $F752))</f>
        <v/>
      </c>
      <c r="C752" s="21">
        <f t="array" ref="C752:C752">INDIRECT(_xlfn.CONCAT("$K", $F752))</f>
        <v/>
      </c>
      <c r="D752" s="21" t="n"/>
      <c r="E752" s="21">
        <f t="array" ref="E752:E752">INDIRECT(_xlfn.CONCAT("$L", $F752))</f>
        <v/>
      </c>
      <c r="F752" s="21">
        <f t="array" ref="F752:F752">IF(NOT(OR(ISERROR(INDIRECT(_xlfn.CONCAT("$I", $F751 + 1))), ISBLANK(INDIRECT(_xlfn.CONCAT("$I", $F751 + 1))))), $F751 + 1, IF(NOT(ISBLANK(INDIRECT(_xlfn.CONCAT("$I", $F751 + 2)))), $F751 + 2, ""))</f>
        <v/>
      </c>
      <c r="I752" s="19" t="inlineStr">
        <is>
          <t>Commander 2020 Oversized OC20</t>
        </is>
      </c>
      <c r="J752" s="19" t="n">
        <v>5</v>
      </c>
      <c r="K752" s="19" t="n">
        <v>43938</v>
      </c>
      <c r="L752" s="19" t="inlineStr">
        <is>
          <t>en es fr de it pt ja ko ru 汉语 漢語</t>
        </is>
      </c>
    </row>
    <row r="753" ht="81" customHeight="1" s="20">
      <c r="A753" s="21">
        <f t="array" ref="A753:A753">INDIRECT(_xlfn.CONCAT("$I", $F753))</f>
        <v/>
      </c>
      <c r="B753" s="21">
        <f t="array" ref="B753:B753">INDIRECT(_xlfn.CONCAT("$J", $F753))</f>
        <v/>
      </c>
      <c r="C753" s="21">
        <f t="array" ref="C753:C753">INDIRECT(_xlfn.CONCAT("$K", $F753))</f>
        <v/>
      </c>
      <c r="D753" s="21" t="n"/>
      <c r="E753" s="21">
        <f t="array" ref="E753:E753">INDIRECT(_xlfn.CONCAT("$L", $F753))</f>
        <v/>
      </c>
      <c r="F753" s="21">
        <f t="array" ref="F753:F753">IF(NOT(OR(ISERROR(INDIRECT(_xlfn.CONCAT("$I", $F752 + 1))), ISBLANK(INDIRECT(_xlfn.CONCAT("$I", $F752 + 1))))), $F752 + 1, IF(NOT(ISBLANK(INDIRECT(_xlfn.CONCAT("$I", $F752 + 2)))), $F752 + 2, ""))</f>
        <v/>
      </c>
    </row>
    <row r="754" ht="59.25" customHeight="1" s="20">
      <c r="A754" s="21">
        <f t="array" ref="A754:A754">INDIRECT(_xlfn.CONCAT("$I", $F754))</f>
        <v/>
      </c>
      <c r="B754" s="21">
        <f t="array" ref="B754:B754">INDIRECT(_xlfn.CONCAT("$J", $F754))</f>
        <v/>
      </c>
      <c r="C754" s="21">
        <f t="array" ref="C754:C754">INDIRECT(_xlfn.CONCAT("$K", $F754))</f>
        <v/>
      </c>
      <c r="D754" s="21" t="n"/>
      <c r="E754" s="21">
        <f t="array" ref="E754:E754">INDIRECT(_xlfn.CONCAT("$L", $F754))</f>
        <v/>
      </c>
      <c r="F754" s="21">
        <f t="array" ref="F754:F754">IF(NOT(OR(ISERROR(INDIRECT(_xlfn.CONCAT("$I", $F753 + 1))), ISBLANK(INDIRECT(_xlfn.CONCAT("$I", $F753 + 1))))), $F753 + 1, IF(NOT(ISBLANK(INDIRECT(_xlfn.CONCAT("$I", $F753 + 2)))), $F753 + 2, ""))</f>
        <v/>
      </c>
      <c r="I754" s="19" t="inlineStr">
        <is>
          <t>Historic Anthology 2 HA2</t>
        </is>
      </c>
      <c r="J754" s="19" t="n">
        <v>25</v>
      </c>
      <c r="K754" s="19" t="n">
        <v>43902</v>
      </c>
      <c r="L754" s="19" t="inlineStr">
        <is>
          <t>en es fr de it pt ja ko ru 汉语 漢語</t>
        </is>
      </c>
    </row>
    <row r="755" ht="59.25" customHeight="1" s="20">
      <c r="A755" s="21">
        <f t="array" ref="A755:A755">INDIRECT(_xlfn.CONCAT("$I", $F755))</f>
        <v/>
      </c>
      <c r="B755" s="21">
        <f t="array" ref="B755:B755">INDIRECT(_xlfn.CONCAT("$J", $F755))</f>
        <v/>
      </c>
      <c r="C755" s="21">
        <f t="array" ref="C755:C755">INDIRECT(_xlfn.CONCAT("$K", $F755))</f>
        <v/>
      </c>
      <c r="D755" s="21" t="n"/>
      <c r="E755" s="21">
        <f t="array" ref="E755:E755">INDIRECT(_xlfn.CONCAT("$L", $F755))</f>
        <v/>
      </c>
      <c r="F755" s="21">
        <f t="array" ref="F755:F755">IF(NOT(OR(ISERROR(INDIRECT(_xlfn.CONCAT("$I", $F754 + 1))), ISBLANK(INDIRECT(_xlfn.CONCAT("$I", $F754 + 1))))), $F754 + 1, IF(NOT(ISBLANK(INDIRECT(_xlfn.CONCAT("$I", $F754 + 2)))), $F754 + 2, ""))</f>
        <v/>
      </c>
    </row>
    <row r="756" ht="59.25" customHeight="1" s="20">
      <c r="A756" s="21">
        <f t="array" ref="A756:A756">INDIRECT(_xlfn.CONCAT("$I", $F756))</f>
        <v/>
      </c>
      <c r="B756" s="21">
        <f t="array" ref="B756:B756">INDIRECT(_xlfn.CONCAT("$J", $F756))</f>
        <v/>
      </c>
      <c r="C756" s="21">
        <f t="array" ref="C756:C756">INDIRECT(_xlfn.CONCAT("$K", $F756))</f>
        <v/>
      </c>
      <c r="D756" s="21" t="n"/>
      <c r="E756" s="21">
        <f t="array" ref="E756:E756">INDIRECT(_xlfn.CONCAT("$L", $F756))</f>
        <v/>
      </c>
      <c r="F756" s="21">
        <f t="array" ref="F756:F756">IF(NOT(OR(ISERROR(INDIRECT(_xlfn.CONCAT("$I", $F755 + 1))), ISBLANK(INDIRECT(_xlfn.CONCAT("$I", $F755 + 1))))), $F755 + 1, IF(NOT(ISBLANK(INDIRECT(_xlfn.CONCAT("$I", $F755 + 2)))), $F755 + 2, ""))</f>
        <v/>
      </c>
      <c r="I756" s="19" t="inlineStr">
        <is>
          <t>Unsanctioned UND</t>
        </is>
      </c>
      <c r="J756" s="19" t="n">
        <v>96</v>
      </c>
      <c r="K756" s="19" t="n">
        <v>43890</v>
      </c>
      <c r="L756" s="19" t="inlineStr">
        <is>
          <t>en es fr de it pt ja ko ru 汉语 漢語</t>
        </is>
      </c>
    </row>
    <row r="757" ht="59.25" customHeight="1" s="20">
      <c r="A757" s="21">
        <f t="array" ref="A757:A757">INDIRECT(_xlfn.CONCAT("$I", $F757))</f>
        <v/>
      </c>
      <c r="B757" s="21">
        <f t="array" ref="B757:B757">INDIRECT(_xlfn.CONCAT("$J", $F757))</f>
        <v/>
      </c>
      <c r="C757" s="21">
        <f t="array" ref="C757:C757">INDIRECT(_xlfn.CONCAT("$K", $F757))</f>
        <v/>
      </c>
      <c r="D757" s="21" t="n"/>
      <c r="E757" s="21">
        <f t="array" ref="E757:E757">INDIRECT(_xlfn.CONCAT("$L", $F757))</f>
        <v/>
      </c>
      <c r="F757" s="21">
        <f t="array" ref="F757:F757">IF(NOT(OR(ISERROR(INDIRECT(_xlfn.CONCAT("$I", $F756 + 1))), ISBLANK(INDIRECT(_xlfn.CONCAT("$I", $F756 + 1))))), $F756 + 1, IF(NOT(ISBLANK(INDIRECT(_xlfn.CONCAT("$I", $F756 + 2)))), $F756 + 2, ""))</f>
        <v/>
      </c>
    </row>
    <row r="758" ht="59.25" customHeight="1" s="20">
      <c r="A758" s="21">
        <f t="array" ref="A758:A758">INDIRECT(_xlfn.CONCAT("$I", $F758))</f>
        <v/>
      </c>
      <c r="B758" s="21">
        <f t="array" ref="B758:B758">INDIRECT(_xlfn.CONCAT("$J", $F758))</f>
        <v/>
      </c>
      <c r="C758" s="21">
        <f t="array" ref="C758:C758">INDIRECT(_xlfn.CONCAT("$K", $F758))</f>
        <v/>
      </c>
      <c r="D758" s="21" t="n"/>
      <c r="E758" s="21">
        <f t="array" ref="E758:E758">INDIRECT(_xlfn.CONCAT("$L", $F758))</f>
        <v/>
      </c>
      <c r="F758" s="21">
        <f t="array" ref="F758:F758">IF(NOT(OR(ISERROR(INDIRECT(_xlfn.CONCAT("$I", $F757 + 1))), ISBLANK(INDIRECT(_xlfn.CONCAT("$I", $F757 + 1))))), $F757 + 1, IF(NOT(ISBLANK(INDIRECT(_xlfn.CONCAT("$I", $F757 + 2)))), $F757 + 2, ""))</f>
        <v/>
      </c>
      <c r="I758" s="19" t="inlineStr">
        <is>
          <t>Unsanctioned Tokens TUND</t>
        </is>
      </c>
      <c r="J758" s="19" t="n">
        <v>6</v>
      </c>
      <c r="K758" s="19" t="n">
        <v>43890</v>
      </c>
      <c r="L758" s="19" t="inlineStr">
        <is>
          <t>en es fr de it pt ja ko ru 汉语 漢語</t>
        </is>
      </c>
    </row>
    <row r="759" ht="59.25" customHeight="1" s="20">
      <c r="A759" s="21">
        <f t="array" ref="A759:A759">INDIRECT(_xlfn.CONCAT("$I", $F759))</f>
        <v/>
      </c>
      <c r="B759" s="21">
        <f t="array" ref="B759:B759">INDIRECT(_xlfn.CONCAT("$J", $F759))</f>
        <v/>
      </c>
      <c r="C759" s="21">
        <f t="array" ref="C759:C759">INDIRECT(_xlfn.CONCAT("$K", $F759))</f>
        <v/>
      </c>
      <c r="D759" s="21" t="n"/>
      <c r="E759" s="21">
        <f t="array" ref="E759:E759">INDIRECT(_xlfn.CONCAT("$L", $F759))</f>
        <v/>
      </c>
      <c r="F759" s="21">
        <f t="array" ref="F759:F759">IF(NOT(OR(ISERROR(INDIRECT(_xlfn.CONCAT("$I", $F758 + 1))), ISBLANK(INDIRECT(_xlfn.CONCAT("$I", $F758 + 1))))), $F758 + 1, IF(NOT(ISBLANK(INDIRECT(_xlfn.CONCAT("$I", $F758 + 2)))), $F758 + 2, ""))</f>
        <v/>
      </c>
    </row>
    <row r="760" ht="59.25" customHeight="1" s="20">
      <c r="A760" s="21">
        <f t="array" ref="A760:A760">INDIRECT(_xlfn.CONCAT("$I", $F760))</f>
        <v/>
      </c>
      <c r="B760" s="21">
        <f t="array" ref="B760:B760">INDIRECT(_xlfn.CONCAT("$J", $F760))</f>
        <v/>
      </c>
      <c r="C760" s="21">
        <f t="array" ref="C760:C760">INDIRECT(_xlfn.CONCAT("$K", $F760))</f>
        <v/>
      </c>
      <c r="D760" s="21" t="n"/>
      <c r="E760" s="21">
        <f t="array" ref="E760:E760">INDIRECT(_xlfn.CONCAT("$L", $F760))</f>
        <v/>
      </c>
      <c r="F760" s="21">
        <f t="array" ref="F760:F760">IF(NOT(OR(ISERROR(INDIRECT(_xlfn.CONCAT("$I", $F759 + 1))), ISBLANK(INDIRECT(_xlfn.CONCAT("$I", $F759 + 1))))), $F759 + 1, IF(NOT(ISBLANK(INDIRECT(_xlfn.CONCAT("$I", $F759 + 2)))), $F759 + 2, ""))</f>
        <v/>
      </c>
      <c r="I760" s="19" t="inlineStr">
        <is>
          <t>Theros Beyond Death THB</t>
        </is>
      </c>
      <c r="J760" s="19" t="n">
        <v>358</v>
      </c>
      <c r="K760" s="19" t="n">
        <v>43854</v>
      </c>
      <c r="L760" s="19" t="inlineStr">
        <is>
          <t>en es fr de it pt ja ko ru 汉语 漢語</t>
        </is>
      </c>
    </row>
    <row r="761" ht="59.25" customHeight="1" s="20">
      <c r="A761" s="21">
        <f t="array" ref="A761:A761">INDIRECT(_xlfn.CONCAT("$I", $F761))</f>
        <v/>
      </c>
      <c r="B761" s="21">
        <f t="array" ref="B761:B761">INDIRECT(_xlfn.CONCAT("$J", $F761))</f>
        <v/>
      </c>
      <c r="C761" s="21">
        <f t="array" ref="C761:C761">INDIRECT(_xlfn.CONCAT("$K", $F761))</f>
        <v/>
      </c>
      <c r="D761" s="21" t="n"/>
      <c r="E761" s="21">
        <f t="array" ref="E761:E761">INDIRECT(_xlfn.CONCAT("$L", $F761))</f>
        <v/>
      </c>
      <c r="F761" s="21">
        <f t="array" ref="F761:F761">IF(NOT(OR(ISERROR(INDIRECT(_xlfn.CONCAT("$I", $F760 + 1))), ISBLANK(INDIRECT(_xlfn.CONCAT("$I", $F760 + 1))))), $F760 + 1, IF(NOT(ISBLANK(INDIRECT(_xlfn.CONCAT("$I", $F760 + 2)))), $F760 + 2, ""))</f>
        <v/>
      </c>
    </row>
    <row r="762" ht="59.25" customHeight="1" s="20">
      <c r="A762" s="21">
        <f t="array" ref="A762:A762">INDIRECT(_xlfn.CONCAT("$I", $F762))</f>
        <v/>
      </c>
      <c r="B762" s="21">
        <f t="array" ref="B762:B762">INDIRECT(_xlfn.CONCAT("$J", $F762))</f>
        <v/>
      </c>
      <c r="C762" s="21">
        <f t="array" ref="C762:C762">INDIRECT(_xlfn.CONCAT("$K", $F762))</f>
        <v/>
      </c>
      <c r="D762" s="21" t="n"/>
      <c r="E762" s="21">
        <f t="array" ref="E762:E762">INDIRECT(_xlfn.CONCAT("$L", $F762))</f>
        <v/>
      </c>
      <c r="F762" s="21">
        <f t="array" ref="F762:F762">IF(NOT(OR(ISERROR(INDIRECT(_xlfn.CONCAT("$I", $F761 + 1))), ISBLANK(INDIRECT(_xlfn.CONCAT("$I", $F761 + 1))))), $F761 + 1, IF(NOT(ISBLANK(INDIRECT(_xlfn.CONCAT("$I", $F761 + 2)))), $F761 + 2, ""))</f>
        <v/>
      </c>
      <c r="I762" s="19" t="inlineStr">
        <is>
          <t>Theros Beyond Death Promos PTHB</t>
        </is>
      </c>
      <c r="J762" s="19" t="n">
        <v>137</v>
      </c>
      <c r="K762" s="19" t="n">
        <v>43854</v>
      </c>
      <c r="L762" s="19" t="inlineStr">
        <is>
          <t>en es fr de it pt ja ko ru 汉语 漢語</t>
        </is>
      </c>
    </row>
    <row r="763" ht="59.25" customHeight="1" s="20">
      <c r="A763" s="21">
        <f t="array" ref="A763:A763">INDIRECT(_xlfn.CONCAT("$I", $F763))</f>
        <v/>
      </c>
      <c r="B763" s="21">
        <f t="array" ref="B763:B763">INDIRECT(_xlfn.CONCAT("$J", $F763))</f>
        <v/>
      </c>
      <c r="C763" s="21">
        <f t="array" ref="C763:C763">INDIRECT(_xlfn.CONCAT("$K", $F763))</f>
        <v/>
      </c>
      <c r="D763" s="21" t="n"/>
      <c r="E763" s="21">
        <f t="array" ref="E763:E763">INDIRECT(_xlfn.CONCAT("$L", $F763))</f>
        <v/>
      </c>
      <c r="F763" s="21">
        <f t="array" ref="F763:F763">IF(NOT(OR(ISERROR(INDIRECT(_xlfn.CONCAT("$I", $F762 + 1))), ISBLANK(INDIRECT(_xlfn.CONCAT("$I", $F762 + 1))))), $F762 + 1, IF(NOT(ISBLANK(INDIRECT(_xlfn.CONCAT("$I", $F762 + 2)))), $F762 + 2, ""))</f>
        <v/>
      </c>
    </row>
    <row r="764" ht="81" customHeight="1" s="20">
      <c r="A764" s="21">
        <f t="array" ref="A764:A764">INDIRECT(_xlfn.CONCAT("$I", $F764))</f>
        <v/>
      </c>
      <c r="B764" s="21">
        <f t="array" ref="B764:B764">INDIRECT(_xlfn.CONCAT("$J", $F764))</f>
        <v/>
      </c>
      <c r="C764" s="21">
        <f t="array" ref="C764:C764">INDIRECT(_xlfn.CONCAT("$K", $F764))</f>
        <v/>
      </c>
      <c r="D764" s="21" t="n"/>
      <c r="E764" s="21">
        <f t="array" ref="E764:E764">INDIRECT(_xlfn.CONCAT("$L", $F764))</f>
        <v/>
      </c>
      <c r="F764" s="21">
        <f t="array" ref="F764:F764">IF(NOT(OR(ISERROR(INDIRECT(_xlfn.CONCAT("$I", $F763 + 1))), ISBLANK(INDIRECT(_xlfn.CONCAT("$I", $F763 + 1))))), $F763 + 1, IF(NOT(ISBLANK(INDIRECT(_xlfn.CONCAT("$I", $F763 + 2)))), $F763 + 2, ""))</f>
        <v/>
      </c>
      <c r="I764" s="19" t="inlineStr">
        <is>
          <t>Theros Beyond Death Tokens TTHB</t>
        </is>
      </c>
      <c r="J764" s="19" t="n">
        <v>14</v>
      </c>
      <c r="K764" s="19" t="n">
        <v>43854</v>
      </c>
      <c r="L764" s="19" t="inlineStr">
        <is>
          <t>en es fr de it pt ja ko ru 汉语 漢語</t>
        </is>
      </c>
    </row>
    <row r="765" ht="94.5" customHeight="1" s="20">
      <c r="A765" s="21">
        <f t="array" ref="A765:A765">INDIRECT(_xlfn.CONCAT("$I", $F765))</f>
        <v/>
      </c>
      <c r="B765" s="21">
        <f t="array" ref="B765:B765">INDIRECT(_xlfn.CONCAT("$J", $F765))</f>
        <v/>
      </c>
      <c r="C765" s="21">
        <f t="array" ref="C765:C765">INDIRECT(_xlfn.CONCAT("$K", $F765))</f>
        <v/>
      </c>
      <c r="D765" s="21" t="n"/>
      <c r="E765" s="21">
        <f t="array" ref="E765:E765">INDIRECT(_xlfn.CONCAT("$L", $F765))</f>
        <v/>
      </c>
      <c r="F765" s="21">
        <f t="array" ref="F765:F765">IF(NOT(OR(ISERROR(INDIRECT(_xlfn.CONCAT("$I", $F764 + 1))), ISBLANK(INDIRECT(_xlfn.CONCAT("$I", $F764 + 1))))), $F764 + 1, IF(NOT(ISBLANK(INDIRECT(_xlfn.CONCAT("$I", $F764 + 2)))), $F764 + 2, ""))</f>
        <v/>
      </c>
    </row>
    <row r="766" ht="59.25" customHeight="1" s="20">
      <c r="A766" s="21">
        <f t="array" ref="A766:A766">INDIRECT(_xlfn.CONCAT("$I", $F766))</f>
        <v/>
      </c>
      <c r="B766" s="21">
        <f t="array" ref="B766:B766">INDIRECT(_xlfn.CONCAT("$J", $F766))</f>
        <v/>
      </c>
      <c r="C766" s="21">
        <f t="array" ref="C766:C766">INDIRECT(_xlfn.CONCAT("$K", $F766))</f>
        <v/>
      </c>
      <c r="D766" s="21" t="n"/>
      <c r="E766" s="21">
        <f t="array" ref="E766:E766">INDIRECT(_xlfn.CONCAT("$L", $F766))</f>
        <v/>
      </c>
      <c r="F766" s="21">
        <f t="array" ref="F766:F766">IF(NOT(OR(ISERROR(INDIRECT(_xlfn.CONCAT("$I", $F765 + 1))), ISBLANK(INDIRECT(_xlfn.CONCAT("$I", $F765 + 1))))), $F765 + 1, IF(NOT(ISBLANK(INDIRECT(_xlfn.CONCAT("$I", $F765 + 2)))), $F765 + 2, ""))</f>
        <v/>
      </c>
      <c r="I766" s="19" t="inlineStr">
        <is>
          <t>MagicFest 2020 PF20</t>
        </is>
      </c>
      <c r="J766" s="19" t="n">
        <v>6</v>
      </c>
      <c r="K766" s="19" t="n">
        <v>43831</v>
      </c>
      <c r="L766" s="19" t="inlineStr">
        <is>
          <t>en es fr de it pt ja ko ru 汉语 漢語</t>
        </is>
      </c>
    </row>
    <row r="767" ht="59.25" customHeight="1" s="20">
      <c r="A767" s="21">
        <f t="array" ref="A767:A767">INDIRECT(_xlfn.CONCAT("$I", $F767))</f>
        <v/>
      </c>
      <c r="B767" s="21">
        <f t="array" ref="B767:B767">INDIRECT(_xlfn.CONCAT("$J", $F767))</f>
        <v/>
      </c>
      <c r="C767" s="21">
        <f t="array" ref="C767:C767">INDIRECT(_xlfn.CONCAT("$K", $F767))</f>
        <v/>
      </c>
      <c r="D767" s="21" t="n"/>
      <c r="E767" s="21">
        <f t="array" ref="E767:E767">INDIRECT(_xlfn.CONCAT("$L", $F767))</f>
        <v/>
      </c>
      <c r="F767" s="21">
        <f t="array" ref="F767:F767">IF(NOT(OR(ISERROR(INDIRECT(_xlfn.CONCAT("$I", $F766 + 1))), ISBLANK(INDIRECT(_xlfn.CONCAT("$I", $F766 + 1))))), $F766 + 1, IF(NOT(ISBLANK(INDIRECT(_xlfn.CONCAT("$I", $F766 + 2)))), $F766 + 2, ""))</f>
        <v/>
      </c>
    </row>
    <row r="768" ht="59.25" customHeight="1" s="20">
      <c r="A768" s="21">
        <f t="array" ref="A768:A768">INDIRECT(_xlfn.CONCAT("$I", $F768))</f>
        <v/>
      </c>
      <c r="B768" s="21">
        <f t="array" ref="B768:B768">INDIRECT(_xlfn.CONCAT("$J", $F768))</f>
        <v/>
      </c>
      <c r="C768" s="21">
        <f t="array" ref="C768:C768">INDIRECT(_xlfn.CONCAT("$K", $F768))</f>
        <v/>
      </c>
      <c r="D768" s="21" t="n"/>
      <c r="E768" s="21">
        <f t="array" ref="E768:E768">INDIRECT(_xlfn.CONCAT("$L", $F768))</f>
        <v/>
      </c>
      <c r="F768" s="21">
        <f t="array" ref="F768:F768">IF(NOT(OR(ISERROR(INDIRECT(_xlfn.CONCAT("$I", $F767 + 1))), ISBLANK(INDIRECT(_xlfn.CONCAT("$I", $F767 + 1))))), $F767 + 1, IF(NOT(ISBLANK(INDIRECT(_xlfn.CONCAT("$I", $F767 + 2)))), $F767 + 2, ""))</f>
        <v/>
      </c>
      <c r="I768" s="19" t="inlineStr">
        <is>
          <t>Judge Gift Cards 2020 J20</t>
        </is>
      </c>
      <c r="J768" s="19" t="n">
        <v>10</v>
      </c>
      <c r="K768" s="19" t="n">
        <v>43831</v>
      </c>
      <c r="L768" s="19" t="inlineStr">
        <is>
          <t>en es fr de it pt ja ko ru 汉语 漢語</t>
        </is>
      </c>
    </row>
    <row r="769" ht="81" customHeight="1" s="20">
      <c r="A769" s="21">
        <f t="array" ref="A769:A769">INDIRECT(_xlfn.CONCAT("$I", $F769))</f>
        <v/>
      </c>
      <c r="B769" s="21">
        <f t="array" ref="B769:B769">INDIRECT(_xlfn.CONCAT("$J", $F769))</f>
        <v/>
      </c>
      <c r="C769" s="21">
        <f t="array" ref="C769:C769">INDIRECT(_xlfn.CONCAT("$K", $F769))</f>
        <v/>
      </c>
      <c r="D769" s="21" t="n"/>
      <c r="E769" s="21">
        <f t="array" ref="E769:E769">INDIRECT(_xlfn.CONCAT("$L", $F769))</f>
        <v/>
      </c>
      <c r="F769" s="21">
        <f t="array" ref="F769:F769">IF(NOT(OR(ISERROR(INDIRECT(_xlfn.CONCAT("$I", $F768 + 1))), ISBLANK(INDIRECT(_xlfn.CONCAT("$I", $F768 + 1))))), $F768 + 1, IF(NOT(ISBLANK(INDIRECT(_xlfn.CONCAT("$I", $F768 + 2)))), $F768 + 2, ""))</f>
        <v/>
      </c>
    </row>
    <row r="770" ht="59.25" customHeight="1" s="20">
      <c r="A770" s="21">
        <f t="array" ref="A770:A770">INDIRECT(_xlfn.CONCAT("$I", $F770))</f>
        <v/>
      </c>
      <c r="B770" s="21">
        <f t="array" ref="B770:B770">INDIRECT(_xlfn.CONCAT("$J", $F770))</f>
        <v/>
      </c>
      <c r="C770" s="21">
        <f t="array" ref="C770:C770">INDIRECT(_xlfn.CONCAT("$K", $F770))</f>
        <v/>
      </c>
      <c r="D770" s="21" t="n"/>
      <c r="E770" s="21">
        <f t="array" ref="E770:E770">INDIRECT(_xlfn.CONCAT("$L", $F770))</f>
        <v/>
      </c>
      <c r="F770" s="21">
        <f t="array" ref="F770:F770">IF(NOT(OR(ISERROR(INDIRECT(_xlfn.CONCAT("$I", $F769 + 1))), ISBLANK(INDIRECT(_xlfn.CONCAT("$I", $F769 + 1))))), $F769 + 1, IF(NOT(ISBLANK(INDIRECT(_xlfn.CONCAT("$I", $F769 + 2)))), $F769 + 2, ""))</f>
        <v/>
      </c>
      <c r="I770" s="19" t="inlineStr">
        <is>
          <t>Secret Lair Drop SLD</t>
        </is>
      </c>
      <c r="J770" s="19" t="n">
        <v>2302</v>
      </c>
      <c r="K770" s="19" t="n">
        <v>43801</v>
      </c>
      <c r="L770" s="19" t="inlineStr">
        <is>
          <t>en es fr de it pt ja ko ru 汉语 漢語</t>
        </is>
      </c>
    </row>
    <row r="771" ht="59.25" customHeight="1" s="20">
      <c r="A771" s="21">
        <f t="array" ref="A771:A771">INDIRECT(_xlfn.CONCAT("$I", $F771))</f>
        <v/>
      </c>
      <c r="B771" s="21">
        <f t="array" ref="B771:B771">INDIRECT(_xlfn.CONCAT("$J", $F771))</f>
        <v/>
      </c>
      <c r="C771" s="21">
        <f t="array" ref="C771:C771">INDIRECT(_xlfn.CONCAT("$K", $F771))</f>
        <v/>
      </c>
      <c r="D771" s="21" t="n"/>
      <c r="E771" s="21">
        <f t="array" ref="E771:E771">INDIRECT(_xlfn.CONCAT("$L", $F771))</f>
        <v/>
      </c>
      <c r="F771" s="21">
        <f t="array" ref="F771:F771">IF(NOT(OR(ISERROR(INDIRECT(_xlfn.CONCAT("$I", $F770 + 1))), ISBLANK(INDIRECT(_xlfn.CONCAT("$I", $F770 + 1))))), $F770 + 1, IF(NOT(ISBLANK(INDIRECT(_xlfn.CONCAT("$I", $F770 + 2)))), $F770 + 2, ""))</f>
        <v/>
      </c>
    </row>
    <row r="772" ht="59.25" customHeight="1" s="20">
      <c r="A772" s="21">
        <f t="array" ref="A772:A772">INDIRECT(_xlfn.CONCAT("$I", $F772))</f>
        <v/>
      </c>
      <c r="B772" s="21">
        <f t="array" ref="B772:B772">INDIRECT(_xlfn.CONCAT("$J", $F772))</f>
        <v/>
      </c>
      <c r="C772" s="21">
        <f t="array" ref="C772:C772">INDIRECT(_xlfn.CONCAT("$K", $F772))</f>
        <v/>
      </c>
      <c r="D772" s="21" t="n"/>
      <c r="E772" s="21">
        <f t="array" ref="E772:E772">INDIRECT(_xlfn.CONCAT("$L", $F772))</f>
        <v/>
      </c>
      <c r="F772" s="21">
        <f t="array" ref="F772:F772">IF(NOT(OR(ISERROR(INDIRECT(_xlfn.CONCAT("$I", $F771 + 1))), ISBLANK(INDIRECT(_xlfn.CONCAT("$I", $F771 + 1))))), $F771 + 1, IF(NOT(ISBLANK(INDIRECT(_xlfn.CONCAT("$I", $F771 + 2)))), $F771 + 2, ""))</f>
        <v/>
      </c>
      <c r="I772" s="19" t="inlineStr">
        <is>
          <t>Secret Lair Showcase Planes PSSC</t>
        </is>
      </c>
      <c r="J772" s="19" t="n">
        <v>10</v>
      </c>
      <c r="K772" s="19" t="n">
        <v>45709</v>
      </c>
      <c r="L772" s="19" t="inlineStr">
        <is>
          <t>en es fr de it pt ja ko ru 汉语 漢語</t>
        </is>
      </c>
    </row>
    <row r="773" ht="59.25" customHeight="1" s="20">
      <c r="A773" s="21">
        <f t="array" ref="A773:A773">INDIRECT(_xlfn.CONCAT("$I", $F773))</f>
        <v/>
      </c>
      <c r="B773" s="21">
        <f t="array" ref="B773:B773">INDIRECT(_xlfn.CONCAT("$J", $F773))</f>
        <v/>
      </c>
      <c r="C773" s="21">
        <f t="array" ref="C773:C773">INDIRECT(_xlfn.CONCAT("$K", $F773))</f>
        <v/>
      </c>
      <c r="D773" s="21" t="n"/>
      <c r="E773" s="21">
        <f t="array" ref="E773:E773">INDIRECT(_xlfn.CONCAT("$L", $F773))</f>
        <v/>
      </c>
      <c r="F773" s="21">
        <f t="array" ref="F773:F773">IF(NOT(OR(ISERROR(INDIRECT(_xlfn.CONCAT("$I", $F772 + 1))), ISBLANK(INDIRECT(_xlfn.CONCAT("$I", $F772 + 1))))), $F772 + 1, IF(NOT(ISBLANK(INDIRECT(_xlfn.CONCAT("$I", $F772 + 2)))), $F772 + 2, ""))</f>
        <v/>
      </c>
    </row>
    <row r="774" ht="59.25" customHeight="1" s="20">
      <c r="A774" s="21">
        <f t="array" ref="A774:A774">INDIRECT(_xlfn.CONCAT("$I", $F774))</f>
        <v/>
      </c>
      <c r="B774" s="21">
        <f t="array" ref="B774:B774">INDIRECT(_xlfn.CONCAT("$J", $F774))</f>
        <v/>
      </c>
      <c r="C774" s="21">
        <f t="array" ref="C774:C774">INDIRECT(_xlfn.CONCAT("$K", $F774))</f>
        <v/>
      </c>
      <c r="D774" s="21" t="n"/>
      <c r="E774" s="21">
        <f t="array" ref="E774:E774">INDIRECT(_xlfn.CONCAT("$L", $F774))</f>
        <v/>
      </c>
      <c r="F774" s="21">
        <f t="array" ref="F774:F774">IF(NOT(OR(ISERROR(INDIRECT(_xlfn.CONCAT("$I", $F773 + 1))), ISBLANK(INDIRECT(_xlfn.CONCAT("$I", $F773 + 1))))), $F773 + 1, IF(NOT(ISBLANK(INDIRECT(_xlfn.CONCAT("$I", $F773 + 2)))), $F773 + 2, ""))</f>
        <v/>
      </c>
      <c r="I774" s="19" t="inlineStr">
        <is>
          <t>Secret Lair Promo SLP</t>
        </is>
      </c>
      <c r="J774" s="19" t="n">
        <v>47</v>
      </c>
      <c r="K774" s="19" t="n">
        <v>44974</v>
      </c>
      <c r="L774" s="19" t="inlineStr">
        <is>
          <t>en es fr de it pt ja ko ru 汉语 漢語</t>
        </is>
      </c>
    </row>
    <row r="775" ht="68.25" customHeight="1" s="20">
      <c r="A775" s="21">
        <f t="array" ref="A775:A775">INDIRECT(_xlfn.CONCAT("$I", $F775))</f>
        <v/>
      </c>
      <c r="B775" s="21">
        <f t="array" ref="B775:B775">INDIRECT(_xlfn.CONCAT("$J", $F775))</f>
        <v/>
      </c>
      <c r="C775" s="21">
        <f t="array" ref="C775:C775">INDIRECT(_xlfn.CONCAT("$K", $F775))</f>
        <v/>
      </c>
      <c r="D775" s="21" t="n"/>
      <c r="E775" s="21">
        <f t="array" ref="E775:E775">INDIRECT(_xlfn.CONCAT("$L", $F775))</f>
        <v/>
      </c>
      <c r="F775" s="21">
        <f t="array" ref="F775:F775">IF(NOT(OR(ISERROR(INDIRECT(_xlfn.CONCAT("$I", $F774 + 1))), ISBLANK(INDIRECT(_xlfn.CONCAT("$I", $F774 + 1))))), $F774 + 1, IF(NOT(ISBLANK(INDIRECT(_xlfn.CONCAT("$I", $F774 + 2)))), $F774 + 2, ""))</f>
        <v/>
      </c>
    </row>
    <row r="776" ht="81" customHeight="1" s="20">
      <c r="A776" s="21">
        <f t="array" ref="A776:A776">INDIRECT(_xlfn.CONCAT("$I", $F776))</f>
        <v/>
      </c>
      <c r="B776" s="21">
        <f t="array" ref="B776:B776">INDIRECT(_xlfn.CONCAT("$J", $F776))</f>
        <v/>
      </c>
      <c r="C776" s="21">
        <f t="array" ref="C776:C776">INDIRECT(_xlfn.CONCAT("$K", $F776))</f>
        <v/>
      </c>
      <c r="D776" s="21" t="n"/>
      <c r="E776" s="21">
        <f t="array" ref="E776:E776">INDIRECT(_xlfn.CONCAT("$L", $F776))</f>
        <v/>
      </c>
      <c r="F776" s="21">
        <f t="array" ref="F776:F776">IF(NOT(OR(ISERROR(INDIRECT(_xlfn.CONCAT("$I", $F775 + 1))), ISBLANK(INDIRECT(_xlfn.CONCAT("$I", $F775 + 1))))), $F775 + 1, IF(NOT(ISBLANK(INDIRECT(_xlfn.CONCAT("$I", $F775 + 2)))), $F775 + 2, ""))</f>
        <v/>
      </c>
      <c r="I776" s="19" t="inlineStr">
        <is>
          <t>Secret Lair Countdown SLC</t>
        </is>
      </c>
      <c r="J776" s="19" t="n">
        <v>84</v>
      </c>
      <c r="K776" s="19" t="n">
        <v>44866</v>
      </c>
      <c r="L776" s="19" t="inlineStr">
        <is>
          <t>en es fr de it pt ja ko ru 汉语 漢語</t>
        </is>
      </c>
    </row>
    <row r="777" ht="59.25" customHeight="1" s="20">
      <c r="A777" s="21">
        <f t="array" ref="A777:A777">INDIRECT(_xlfn.CONCAT("$I", $F777))</f>
        <v/>
      </c>
      <c r="B777" s="21">
        <f t="array" ref="B777:B777">INDIRECT(_xlfn.CONCAT("$J", $F777))</f>
        <v/>
      </c>
      <c r="C777" s="21">
        <f t="array" ref="C777:C777">INDIRECT(_xlfn.CONCAT("$K", $F777))</f>
        <v/>
      </c>
      <c r="D777" s="21" t="n"/>
      <c r="E777" s="21">
        <f t="array" ref="E777:E777">INDIRECT(_xlfn.CONCAT("$L", $F777))</f>
        <v/>
      </c>
      <c r="F777" s="21">
        <f t="array" ref="F777:F777">IF(NOT(OR(ISERROR(INDIRECT(_xlfn.CONCAT("$I", $F776 + 1))), ISBLANK(INDIRECT(_xlfn.CONCAT("$I", $F776 + 1))))), $F776 + 1, IF(NOT(ISBLANK(INDIRECT(_xlfn.CONCAT("$I", $F776 + 2)))), $F776 + 2, ""))</f>
        <v/>
      </c>
    </row>
    <row r="778" ht="59.25" customHeight="1" s="20">
      <c r="A778" s="21">
        <f t="array" ref="A778:A778">INDIRECT(_xlfn.CONCAT("$I", $F778))</f>
        <v/>
      </c>
      <c r="B778" s="21">
        <f t="array" ref="B778:B778">INDIRECT(_xlfn.CONCAT("$J", $F778))</f>
        <v/>
      </c>
      <c r="C778" s="21">
        <f t="array" ref="C778:C778">INDIRECT(_xlfn.CONCAT("$K", $F778))</f>
        <v/>
      </c>
      <c r="D778" s="21" t="n"/>
      <c r="E778" s="21">
        <f t="array" ref="E778:E778">INDIRECT(_xlfn.CONCAT("$L", $F778))</f>
        <v/>
      </c>
      <c r="F778" s="21">
        <f t="array" ref="F778:F778">IF(NOT(OR(ISERROR(INDIRECT(_xlfn.CONCAT("$I", $F777 + 1))), ISBLANK(INDIRECT(_xlfn.CONCAT("$I", $F777 + 1))))), $F777 + 1, IF(NOT(ISBLANK(INDIRECT(_xlfn.CONCAT("$I", $F777 + 2)))), $F777 + 2, ""))</f>
        <v/>
      </c>
      <c r="I778" s="19" t="inlineStr">
        <is>
          <t>Universes Within SLX</t>
        </is>
      </c>
      <c r="J778" s="19" t="n">
        <v>30</v>
      </c>
      <c r="K778" s="19" t="n">
        <v>44623</v>
      </c>
      <c r="L778" s="19" t="inlineStr">
        <is>
          <t>en es fr de it pt ja ko ru 汉语 漢語</t>
        </is>
      </c>
    </row>
    <row r="779" ht="59.25" customHeight="1" s="20">
      <c r="A779" s="21">
        <f t="array" ref="A779:A779">INDIRECT(_xlfn.CONCAT("$I", $F779))</f>
        <v/>
      </c>
      <c r="B779" s="21">
        <f t="array" ref="B779:B779">INDIRECT(_xlfn.CONCAT("$J", $F779))</f>
        <v/>
      </c>
      <c r="C779" s="21">
        <f t="array" ref="C779:C779">INDIRECT(_xlfn.CONCAT("$K", $F779))</f>
        <v/>
      </c>
      <c r="D779" s="21" t="n"/>
      <c r="E779" s="21">
        <f t="array" ref="E779:E779">INDIRECT(_xlfn.CONCAT("$L", $F779))</f>
        <v/>
      </c>
      <c r="F779" s="21">
        <f t="array" ref="F779:F779">IF(NOT(OR(ISERROR(INDIRECT(_xlfn.CONCAT("$I", $F778 + 1))), ISBLANK(INDIRECT(_xlfn.CONCAT("$I", $F778 + 1))))), $F778 + 1, IF(NOT(ISBLANK(INDIRECT(_xlfn.CONCAT("$I", $F778 + 2)))), $F778 + 2, ""))</f>
        <v/>
      </c>
    </row>
    <row r="780" ht="59.25" customHeight="1" s="20">
      <c r="A780" s="21">
        <f t="array" ref="A780:A780">INDIRECT(_xlfn.CONCAT("$I", $F780))</f>
        <v/>
      </c>
      <c r="B780" s="21">
        <f t="array" ref="B780:B780">INDIRECT(_xlfn.CONCAT("$J", $F780))</f>
        <v/>
      </c>
      <c r="C780" s="21">
        <f t="array" ref="C780:C780">INDIRECT(_xlfn.CONCAT("$K", $F780))</f>
        <v/>
      </c>
      <c r="D780" s="21" t="n"/>
      <c r="E780" s="21">
        <f t="array" ref="E780:E780">INDIRECT(_xlfn.CONCAT("$L", $F780))</f>
        <v/>
      </c>
      <c r="F780" s="21">
        <f t="array" ref="F780:F780">IF(NOT(OR(ISERROR(INDIRECT(_xlfn.CONCAT("$I", $F779 + 1))), ISBLANK(INDIRECT(_xlfn.CONCAT("$I", $F779 + 1))))), $F779 + 1, IF(NOT(ISBLANK(INDIRECT(_xlfn.CONCAT("$I", $F779 + 2)))), $F779 + 2, ""))</f>
        <v/>
      </c>
      <c r="I780" s="19" t="inlineStr">
        <is>
          <t>Secret Lair: Ultimate Edition SLU</t>
        </is>
      </c>
      <c r="J780" s="19" t="n">
        <v>16</v>
      </c>
      <c r="K780" s="19" t="n">
        <v>43980</v>
      </c>
      <c r="L780" s="19" t="inlineStr">
        <is>
          <t>en es fr de it pt ja ko ru 汉语 漢語</t>
        </is>
      </c>
    </row>
    <row r="781" ht="59.25" customHeight="1" s="20">
      <c r="A781" s="21">
        <f t="array" ref="A781:A781">INDIRECT(_xlfn.CONCAT("$I", $F781))</f>
        <v/>
      </c>
      <c r="B781" s="21">
        <f t="array" ref="B781:B781">INDIRECT(_xlfn.CONCAT("$J", $F781))</f>
        <v/>
      </c>
      <c r="C781" s="21">
        <f t="array" ref="C781:C781">INDIRECT(_xlfn.CONCAT("$K", $F781))</f>
        <v/>
      </c>
      <c r="D781" s="21" t="n"/>
      <c r="E781" s="21">
        <f t="array" ref="E781:E781">INDIRECT(_xlfn.CONCAT("$L", $F781))</f>
        <v/>
      </c>
      <c r="F781" s="21">
        <f t="array" ref="F781:F781">IF(NOT(OR(ISERROR(INDIRECT(_xlfn.CONCAT("$I", $F780 + 1))), ISBLANK(INDIRECT(_xlfn.CONCAT("$I", $F780 + 1))))), $F780 + 1, IF(NOT(ISBLANK(INDIRECT(_xlfn.CONCAT("$I", $F780 + 2)))), $F780 + 2, ""))</f>
        <v/>
      </c>
    </row>
    <row r="782" ht="59.25" customHeight="1" s="20">
      <c r="A782" s="21">
        <f t="array" ref="A782:A782">INDIRECT(_xlfn.CONCAT("$I", $F782))</f>
        <v/>
      </c>
      <c r="B782" s="21">
        <f t="array" ref="B782:B782">INDIRECT(_xlfn.CONCAT("$J", $F782))</f>
        <v/>
      </c>
      <c r="C782" s="21">
        <f t="array" ref="C782:C782">INDIRECT(_xlfn.CONCAT("$K", $F782))</f>
        <v/>
      </c>
      <c r="D782" s="21" t="n"/>
      <c r="E782" s="21">
        <f t="array" ref="E782:E782">INDIRECT(_xlfn.CONCAT("$L", $F782))</f>
        <v/>
      </c>
      <c r="F782" s="21">
        <f t="array" ref="F782:F782">IF(NOT(OR(ISERROR(INDIRECT(_xlfn.CONCAT("$I", $F781 + 1))), ISBLANK(INDIRECT(_xlfn.CONCAT("$I", $F781 + 1))))), $F781 + 1, IF(NOT(ISBLANK(INDIRECT(_xlfn.CONCAT("$I", $F781 + 2)))), $F781 + 2, ""))</f>
        <v/>
      </c>
      <c r="I782" s="19" t="inlineStr">
        <is>
          <t>Historic Anthology 1 HA1</t>
        </is>
      </c>
      <c r="J782" s="19" t="n">
        <v>20</v>
      </c>
      <c r="K782" s="19" t="n">
        <v>43790</v>
      </c>
      <c r="L782" s="19" t="inlineStr">
        <is>
          <t>en es fr de it pt ja ko ru 汉语 漢語</t>
        </is>
      </c>
    </row>
    <row r="783" ht="59.25" customHeight="1" s="20">
      <c r="A783" s="21">
        <f t="array" ref="A783:A783">INDIRECT(_xlfn.CONCAT("$I", $F783))</f>
        <v/>
      </c>
      <c r="B783" s="21">
        <f t="array" ref="B783:B783">INDIRECT(_xlfn.CONCAT("$J", $F783))</f>
        <v/>
      </c>
      <c r="C783" s="21">
        <f t="array" ref="C783:C783">INDIRECT(_xlfn.CONCAT("$K", $F783))</f>
        <v/>
      </c>
      <c r="D783" s="21" t="n"/>
      <c r="E783" s="21">
        <f t="array" ref="E783:E783">INDIRECT(_xlfn.CONCAT("$L", $F783))</f>
        <v/>
      </c>
      <c r="F783" s="21">
        <f t="array" ref="F783:F783">IF(NOT(OR(ISERROR(INDIRECT(_xlfn.CONCAT("$I", $F782 + 1))), ISBLANK(INDIRECT(_xlfn.CONCAT("$I", $F782 + 1))))), $F782 + 1, IF(NOT(ISBLANK(INDIRECT(_xlfn.CONCAT("$I", $F782 + 2)))), $F782 + 2, ""))</f>
        <v/>
      </c>
    </row>
    <row r="784" ht="59.25" customHeight="1" s="20">
      <c r="A784" s="21">
        <f t="array" ref="A784:A784">INDIRECT(_xlfn.CONCAT("$I", $F784))</f>
        <v/>
      </c>
      <c r="B784" s="21">
        <f t="array" ref="B784:B784">INDIRECT(_xlfn.CONCAT("$J", $F784))</f>
        <v/>
      </c>
      <c r="C784" s="21">
        <f t="array" ref="C784:C784">INDIRECT(_xlfn.CONCAT("$K", $F784))</f>
        <v/>
      </c>
      <c r="D784" s="21" t="n"/>
      <c r="E784" s="21">
        <f t="array" ref="E784:E784">INDIRECT(_xlfn.CONCAT("$L", $F784))</f>
        <v/>
      </c>
      <c r="F784" s="21">
        <f t="array" ref="F784:F784">IF(NOT(OR(ISERROR(INDIRECT(_xlfn.CONCAT("$I", $F783 + 1))), ISBLANK(INDIRECT(_xlfn.CONCAT("$I", $F783 + 1))))), $F783 + 1, IF(NOT(ISBLANK(INDIRECT(_xlfn.CONCAT("$I", $F783 + 2)))), $F783 + 2, ""))</f>
        <v/>
      </c>
      <c r="I784" s="19" t="inlineStr">
        <is>
          <t>Game Night 2019 GN2</t>
        </is>
      </c>
      <c r="J784" s="19" t="n">
        <v>64</v>
      </c>
      <c r="K784" s="19" t="n">
        <v>43784</v>
      </c>
      <c r="L784" s="19" t="inlineStr">
        <is>
          <t>en es fr de it pt ja ko ru 汉语 漢語</t>
        </is>
      </c>
    </row>
    <row r="785" ht="59.25" customHeight="1" s="20">
      <c r="A785" s="21">
        <f t="array" ref="A785:A785">INDIRECT(_xlfn.CONCAT("$I", $F785))</f>
        <v/>
      </c>
      <c r="B785" s="21">
        <f t="array" ref="B785:B785">INDIRECT(_xlfn.CONCAT("$J", $F785))</f>
        <v/>
      </c>
      <c r="C785" s="21">
        <f t="array" ref="C785:C785">INDIRECT(_xlfn.CONCAT("$K", $F785))</f>
        <v/>
      </c>
      <c r="D785" s="21" t="n"/>
      <c r="E785" s="21">
        <f t="array" ref="E785:E785">INDIRECT(_xlfn.CONCAT("$L", $F785))</f>
        <v/>
      </c>
      <c r="F785" s="21">
        <f t="array" ref="F785:F785">IF(NOT(OR(ISERROR(INDIRECT(_xlfn.CONCAT("$I", $F784 + 1))), ISBLANK(INDIRECT(_xlfn.CONCAT("$I", $F784 + 1))))), $F784 + 1, IF(NOT(ISBLANK(INDIRECT(_xlfn.CONCAT("$I", $F784 + 2)))), $F784 + 2, ""))</f>
        <v/>
      </c>
    </row>
    <row r="786" ht="59.25" customHeight="1" s="20">
      <c r="A786" s="21">
        <f t="array" ref="A786:A786">INDIRECT(_xlfn.CONCAT("$I", $F786))</f>
        <v/>
      </c>
      <c r="B786" s="21">
        <f t="array" ref="B786:B786">INDIRECT(_xlfn.CONCAT("$J", $F786))</f>
        <v/>
      </c>
      <c r="C786" s="21">
        <f t="array" ref="C786:C786">INDIRECT(_xlfn.CONCAT("$K", $F786))</f>
        <v/>
      </c>
      <c r="D786" s="21" t="n"/>
      <c r="E786" s="21">
        <f t="array" ref="E786:E786">INDIRECT(_xlfn.CONCAT("$L", $F786))</f>
        <v/>
      </c>
      <c r="F786" s="21">
        <f t="array" ref="F786:F786">IF(NOT(OR(ISERROR(INDIRECT(_xlfn.CONCAT("$I", $F785 + 1))), ISBLANK(INDIRECT(_xlfn.CONCAT("$I", $F785 + 1))))), $F785 + 1, IF(NOT(ISBLANK(INDIRECT(_xlfn.CONCAT("$I", $F785 + 2)))), $F785 + 2, ""))</f>
        <v/>
      </c>
      <c r="I786" s="19" t="inlineStr">
        <is>
          <t>Game Night 2019 Tokens TGN2</t>
        </is>
      </c>
      <c r="J786" s="19" t="n">
        <v>3</v>
      </c>
      <c r="K786" s="19" t="n">
        <v>43784</v>
      </c>
      <c r="L786" s="19" t="inlineStr">
        <is>
          <t>en es fr de it pt ja ko ru 汉语 漢語</t>
        </is>
      </c>
    </row>
    <row r="787" ht="59.25" customHeight="1" s="20">
      <c r="A787" s="21">
        <f t="array" ref="A787:A787">INDIRECT(_xlfn.CONCAT("$I", $F787))</f>
        <v/>
      </c>
      <c r="B787" s="21">
        <f t="array" ref="B787:B787">INDIRECT(_xlfn.CONCAT("$J", $F787))</f>
        <v/>
      </c>
      <c r="C787" s="21">
        <f t="array" ref="C787:C787">INDIRECT(_xlfn.CONCAT("$K", $F787))</f>
        <v/>
      </c>
      <c r="D787" s="21" t="n"/>
      <c r="E787" s="21">
        <f t="array" ref="E787:E787">INDIRECT(_xlfn.CONCAT("$L", $F787))</f>
        <v/>
      </c>
      <c r="F787" s="21">
        <f t="array" ref="F787:F787">IF(NOT(OR(ISERROR(INDIRECT(_xlfn.CONCAT("$I", $F786 + 1))), ISBLANK(INDIRECT(_xlfn.CONCAT("$I", $F786 + 1))))), $F786 + 1, IF(NOT(ISBLANK(INDIRECT(_xlfn.CONCAT("$I", $F786 + 2)))), $F786 + 2, ""))</f>
        <v/>
      </c>
    </row>
    <row r="788" ht="59.25" customHeight="1" s="20">
      <c r="A788" s="21">
        <f t="array" ref="A788:A788">INDIRECT(_xlfn.CONCAT("$I", $F788))</f>
        <v/>
      </c>
      <c r="B788" s="21">
        <f t="array" ref="B788:B788">INDIRECT(_xlfn.CONCAT("$J", $F788))</f>
        <v/>
      </c>
      <c r="C788" s="21">
        <f t="array" ref="C788:C788">INDIRECT(_xlfn.CONCAT("$K", $F788))</f>
        <v/>
      </c>
      <c r="D788" s="21" t="n"/>
      <c r="E788" s="21">
        <f t="array" ref="E788:E788">INDIRECT(_xlfn.CONCAT("$L", $F788))</f>
        <v/>
      </c>
      <c r="F788" s="21">
        <f t="array" ref="F788:F788">IF(NOT(OR(ISERROR(INDIRECT(_xlfn.CONCAT("$I", $F787 + 1))), ISBLANK(INDIRECT(_xlfn.CONCAT("$I", $F787 + 1))))), $F787 + 1, IF(NOT(ISBLANK(INDIRECT(_xlfn.CONCAT("$I", $F787 + 2)))), $F787 + 2, ""))</f>
        <v/>
      </c>
      <c r="I788" s="19" t="inlineStr">
        <is>
          <t>Mystery Booster Playtest Cards 2019 CMB1</t>
        </is>
      </c>
      <c r="J788" s="19" t="n">
        <v>121</v>
      </c>
      <c r="K788" s="19" t="n">
        <v>43776</v>
      </c>
      <c r="L788" s="19" t="inlineStr">
        <is>
          <t>en es fr de it pt ja ko ru 汉语 漢語</t>
        </is>
      </c>
    </row>
    <row r="789" ht="59.25" customHeight="1" s="20">
      <c r="A789" s="21">
        <f t="array" ref="A789:A789">INDIRECT(_xlfn.CONCAT("$I", $F789))</f>
        <v/>
      </c>
      <c r="B789" s="21">
        <f t="array" ref="B789:B789">INDIRECT(_xlfn.CONCAT("$J", $F789))</f>
        <v/>
      </c>
      <c r="C789" s="21">
        <f t="array" ref="C789:C789">INDIRECT(_xlfn.CONCAT("$K", $F789))</f>
        <v/>
      </c>
      <c r="D789" s="21" t="n"/>
      <c r="E789" s="21">
        <f t="array" ref="E789:E789">INDIRECT(_xlfn.CONCAT("$L", $F789))</f>
        <v/>
      </c>
      <c r="F789" s="21">
        <f t="array" ref="F789:F789">IF(NOT(OR(ISERROR(INDIRECT(_xlfn.CONCAT("$I", $F788 + 1))), ISBLANK(INDIRECT(_xlfn.CONCAT("$I", $F788 + 1))))), $F788 + 1, IF(NOT(ISBLANK(INDIRECT(_xlfn.CONCAT("$I", $F788 + 2)))), $F788 + 2, ""))</f>
        <v/>
      </c>
    </row>
    <row r="790" ht="59.25" customHeight="1" s="20">
      <c r="A790" s="21">
        <f t="array" ref="A790:A790">INDIRECT(_xlfn.CONCAT("$I", $F790))</f>
        <v/>
      </c>
      <c r="B790" s="21">
        <f t="array" ref="B790:B790">INDIRECT(_xlfn.CONCAT("$J", $F790))</f>
        <v/>
      </c>
      <c r="C790" s="21">
        <f t="array" ref="C790:C790">INDIRECT(_xlfn.CONCAT("$K", $F790))</f>
        <v/>
      </c>
      <c r="D790" s="21" t="n"/>
      <c r="E790" s="21">
        <f t="array" ref="E790:E790">INDIRECT(_xlfn.CONCAT("$L", $F790))</f>
        <v/>
      </c>
      <c r="F790" s="21">
        <f t="array" ref="F790:F790">IF(NOT(OR(ISERROR(INDIRECT(_xlfn.CONCAT("$I", $F789 + 1))), ISBLANK(INDIRECT(_xlfn.CONCAT("$I", $F789 + 1))))), $F789 + 1, IF(NOT(ISBLANK(INDIRECT(_xlfn.CONCAT("$I", $F789 + 2)))), $F789 + 2, ""))</f>
        <v/>
      </c>
      <c r="I790" s="19" t="inlineStr">
        <is>
          <t>Ponies: The Galloping PTG</t>
        </is>
      </c>
      <c r="J790" s="19" t="n">
        <v>3</v>
      </c>
      <c r="K790" s="19" t="n">
        <v>43760</v>
      </c>
      <c r="L790" s="19" t="inlineStr">
        <is>
          <t>en es fr de it pt ja ko ru 汉语 漢語</t>
        </is>
      </c>
    </row>
    <row r="791" ht="68.25" customHeight="1" s="20">
      <c r="A791" s="21">
        <f t="array" ref="A791:A791">INDIRECT(_xlfn.CONCAT("$I", $F791))</f>
        <v/>
      </c>
      <c r="B791" s="21">
        <f t="array" ref="B791:B791">INDIRECT(_xlfn.CONCAT("$J", $F791))</f>
        <v/>
      </c>
      <c r="C791" s="21">
        <f t="array" ref="C791:C791">INDIRECT(_xlfn.CONCAT("$K", $F791))</f>
        <v/>
      </c>
      <c r="D791" s="21" t="n"/>
      <c r="E791" s="21">
        <f t="array" ref="E791:E791">INDIRECT(_xlfn.CONCAT("$L", $F791))</f>
        <v/>
      </c>
      <c r="F791" s="21">
        <f t="array" ref="F791:F791">IF(NOT(OR(ISERROR(INDIRECT(_xlfn.CONCAT("$I", $F790 + 1))), ISBLANK(INDIRECT(_xlfn.CONCAT("$I", $F790 + 1))))), $F790 + 1, IF(NOT(ISBLANK(INDIRECT(_xlfn.CONCAT("$I", $F790 + 2)))), $F790 + 2, ""))</f>
        <v/>
      </c>
    </row>
    <row r="792" ht="81" customHeight="1" s="20">
      <c r="A792" s="21">
        <f t="array" ref="A792:A792">INDIRECT(_xlfn.CONCAT("$I", $F792))</f>
        <v/>
      </c>
      <c r="B792" s="21">
        <f t="array" ref="B792:B792">INDIRECT(_xlfn.CONCAT("$J", $F792))</f>
        <v/>
      </c>
      <c r="C792" s="21">
        <f t="array" ref="C792:C792">INDIRECT(_xlfn.CONCAT("$K", $F792))</f>
        <v/>
      </c>
      <c r="D792" s="21" t="n"/>
      <c r="E792" s="21">
        <f t="array" ref="E792:E792">INDIRECT(_xlfn.CONCAT("$L", $F792))</f>
        <v/>
      </c>
      <c r="F792" s="21">
        <f t="array" ref="F792:F792">IF(NOT(OR(ISERROR(INDIRECT(_xlfn.CONCAT("$I", $F791 + 1))), ISBLANK(INDIRECT(_xlfn.CONCAT("$I", $F791 + 1))))), $F791 + 1, IF(NOT(ISBLANK(INDIRECT(_xlfn.CONCAT("$I", $F791 + 2)))), $F791 + 2, ""))</f>
        <v/>
      </c>
      <c r="I792" s="19" t="inlineStr">
        <is>
          <t>Throne of Eldraine ELD</t>
        </is>
      </c>
      <c r="J792" s="19" t="n">
        <v>398</v>
      </c>
      <c r="K792" s="19" t="n">
        <v>43742</v>
      </c>
      <c r="L792" s="19" t="inlineStr">
        <is>
          <t>en es fr de it pt ja ko ru 汉语 漢語</t>
        </is>
      </c>
    </row>
    <row r="793" ht="59.25" customHeight="1" s="20">
      <c r="A793" s="21">
        <f t="array" ref="A793:A793">INDIRECT(_xlfn.CONCAT("$I", $F793))</f>
        <v/>
      </c>
      <c r="B793" s="21">
        <f t="array" ref="B793:B793">INDIRECT(_xlfn.CONCAT("$J", $F793))</f>
        <v/>
      </c>
      <c r="C793" s="21">
        <f t="array" ref="C793:C793">INDIRECT(_xlfn.CONCAT("$K", $F793))</f>
        <v/>
      </c>
      <c r="D793" s="21" t="n"/>
      <c r="E793" s="21">
        <f t="array" ref="E793:E793">INDIRECT(_xlfn.CONCAT("$L", $F793))</f>
        <v/>
      </c>
      <c r="F793" s="21">
        <f t="array" ref="F793:F793">IF(NOT(OR(ISERROR(INDIRECT(_xlfn.CONCAT("$I", $F792 + 1))), ISBLANK(INDIRECT(_xlfn.CONCAT("$I", $F792 + 1))))), $F792 + 1, IF(NOT(ISBLANK(INDIRECT(_xlfn.CONCAT("$I", $F792 + 2)))), $F792 + 2, ""))</f>
        <v/>
      </c>
    </row>
    <row r="794" ht="59.25" customHeight="1" s="20">
      <c r="A794" s="21">
        <f t="array" ref="A794:A794">INDIRECT(_xlfn.CONCAT("$I", $F794))</f>
        <v/>
      </c>
      <c r="B794" s="21">
        <f t="array" ref="B794:B794">INDIRECT(_xlfn.CONCAT("$J", $F794))</f>
        <v/>
      </c>
      <c r="C794" s="21">
        <f t="array" ref="C794:C794">INDIRECT(_xlfn.CONCAT("$K", $F794))</f>
        <v/>
      </c>
      <c r="D794" s="21" t="n"/>
      <c r="E794" s="21">
        <f t="array" ref="E794:E794">INDIRECT(_xlfn.CONCAT("$L", $F794))</f>
        <v/>
      </c>
      <c r="F794" s="21">
        <f t="array" ref="F794:F794">IF(NOT(OR(ISERROR(INDIRECT(_xlfn.CONCAT("$I", $F793 + 1))), ISBLANK(INDIRECT(_xlfn.CONCAT("$I", $F793 + 1))))), $F793 + 1, IF(NOT(ISBLANK(INDIRECT(_xlfn.CONCAT("$I", $F793 + 2)))), $F793 + 2, ""))</f>
        <v/>
      </c>
      <c r="I794" s="19" t="inlineStr">
        <is>
          <t>Throne of Eldraine Promos PELD</t>
        </is>
      </c>
      <c r="J794" s="19" t="n">
        <v>138</v>
      </c>
      <c r="K794" s="19" t="n">
        <v>43742</v>
      </c>
      <c r="L794" s="19" t="inlineStr">
        <is>
          <t>en es fr de it pt ja ko ru 汉语 漢語</t>
        </is>
      </c>
    </row>
    <row r="795" ht="59.25" customHeight="1" s="20">
      <c r="A795" s="21">
        <f t="array" ref="A795:A795">INDIRECT(_xlfn.CONCAT("$I", $F795))</f>
        <v/>
      </c>
      <c r="B795" s="21">
        <f t="array" ref="B795:B795">INDIRECT(_xlfn.CONCAT("$J", $F795))</f>
        <v/>
      </c>
      <c r="C795" s="21">
        <f t="array" ref="C795:C795">INDIRECT(_xlfn.CONCAT("$K", $F795))</f>
        <v/>
      </c>
      <c r="D795" s="21" t="n"/>
      <c r="E795" s="21">
        <f t="array" ref="E795:E795">INDIRECT(_xlfn.CONCAT("$L", $F795))</f>
        <v/>
      </c>
      <c r="F795" s="21">
        <f t="array" ref="F795:F795">IF(NOT(OR(ISERROR(INDIRECT(_xlfn.CONCAT("$I", $F794 + 1))), ISBLANK(INDIRECT(_xlfn.CONCAT("$I", $F794 + 1))))), $F794 + 1, IF(NOT(ISBLANK(INDIRECT(_xlfn.CONCAT("$I", $F794 + 2)))), $F794 + 2, ""))</f>
        <v/>
      </c>
    </row>
    <row r="796" ht="59.25" customHeight="1" s="20">
      <c r="A796" s="21">
        <f t="array" ref="A796:A796">INDIRECT(_xlfn.CONCAT("$I", $F796))</f>
        <v/>
      </c>
      <c r="B796" s="21">
        <f t="array" ref="B796:B796">INDIRECT(_xlfn.CONCAT("$J", $F796))</f>
        <v/>
      </c>
      <c r="C796" s="21">
        <f t="array" ref="C796:C796">INDIRECT(_xlfn.CONCAT("$K", $F796))</f>
        <v/>
      </c>
      <c r="D796" s="21" t="n"/>
      <c r="E796" s="21">
        <f t="array" ref="E796:E796">INDIRECT(_xlfn.CONCAT("$L", $F796))</f>
        <v/>
      </c>
      <c r="F796" s="21">
        <f t="array" ref="F796:F796">IF(NOT(OR(ISERROR(INDIRECT(_xlfn.CONCAT("$I", $F795 + 1))), ISBLANK(INDIRECT(_xlfn.CONCAT("$I", $F795 + 1))))), $F795 + 1, IF(NOT(ISBLANK(INDIRECT(_xlfn.CONCAT("$I", $F795 + 2)))), $F795 + 2, ""))</f>
        <v/>
      </c>
      <c r="I796" s="19" t="inlineStr">
        <is>
          <t>Throne of Eldraine Tokens TELD</t>
        </is>
      </c>
      <c r="J796" s="19" t="n">
        <v>20</v>
      </c>
      <c r="K796" s="19" t="n">
        <v>43742</v>
      </c>
      <c r="L796" s="19" t="inlineStr">
        <is>
          <t>en es fr de it pt ja ko ru 汉语 漢語</t>
        </is>
      </c>
    </row>
    <row r="797" ht="81" customHeight="1" s="20">
      <c r="A797" s="21">
        <f t="array" ref="A797:A797">INDIRECT(_xlfn.CONCAT("$I", $F797))</f>
        <v/>
      </c>
      <c r="B797" s="21">
        <f t="array" ref="B797:B797">INDIRECT(_xlfn.CONCAT("$J", $F797))</f>
        <v/>
      </c>
      <c r="C797" s="21">
        <f t="array" ref="C797:C797">INDIRECT(_xlfn.CONCAT("$K", $F797))</f>
        <v/>
      </c>
      <c r="D797" s="21" t="n"/>
      <c r="E797" s="21">
        <f t="array" ref="E797:E797">INDIRECT(_xlfn.CONCAT("$L", $F797))</f>
        <v/>
      </c>
      <c r="F797" s="21">
        <f t="array" ref="F797:F797">IF(NOT(OR(ISERROR(INDIRECT(_xlfn.CONCAT("$I", $F796 + 1))), ISBLANK(INDIRECT(_xlfn.CONCAT("$I", $F796 + 1))))), $F796 + 1, IF(NOT(ISBLANK(INDIRECT(_xlfn.CONCAT("$I", $F796 + 2)))), $F796 + 2, ""))</f>
        <v/>
      </c>
    </row>
    <row r="798" ht="59.25" customHeight="1" s="20">
      <c r="A798" s="21">
        <f t="array" ref="A798:A798">INDIRECT(_xlfn.CONCAT("$I", $F798))</f>
        <v/>
      </c>
      <c r="B798" s="21">
        <f t="array" ref="B798:B798">INDIRECT(_xlfn.CONCAT("$J", $F798))</f>
        <v/>
      </c>
      <c r="C798" s="21">
        <f t="array" ref="C798:C798">INDIRECT(_xlfn.CONCAT("$K", $F798))</f>
        <v/>
      </c>
      <c r="D798" s="21" t="n"/>
      <c r="E798" s="21">
        <f t="array" ref="E798:E798">INDIRECT(_xlfn.CONCAT("$L", $F798))</f>
        <v/>
      </c>
      <c r="F798" s="21">
        <f t="array" ref="F798:F798">IF(NOT(OR(ISERROR(INDIRECT(_xlfn.CONCAT("$I", $F797 + 1))), ISBLANK(INDIRECT(_xlfn.CONCAT("$I", $F797 + 1))))), $F797 + 1, IF(NOT(ISBLANK(INDIRECT(_xlfn.CONCAT("$I", $F797 + 2)))), $F797 + 2, ""))</f>
        <v/>
      </c>
      <c r="I798" s="19" t="inlineStr">
        <is>
          <t>Planeswalker Championship Promos PWCS</t>
        </is>
      </c>
      <c r="J798" s="19" t="n">
        <v>42</v>
      </c>
      <c r="K798" s="19" t="n">
        <v>43739</v>
      </c>
      <c r="L798" s="19" t="inlineStr">
        <is>
          <t>en es fr de it pt ja ko ru 汉语 漢語</t>
        </is>
      </c>
    </row>
    <row r="799" ht="59.25" customHeight="1" s="20">
      <c r="A799" s="21">
        <f t="array" ref="A799:A799">INDIRECT(_xlfn.CONCAT("$I", $F799))</f>
        <v/>
      </c>
      <c r="B799" s="21">
        <f t="array" ref="B799:B799">INDIRECT(_xlfn.CONCAT("$J", $F799))</f>
        <v/>
      </c>
      <c r="C799" s="21">
        <f t="array" ref="C799:C799">INDIRECT(_xlfn.CONCAT("$K", $F799))</f>
        <v/>
      </c>
      <c r="D799" s="21" t="n"/>
      <c r="E799" s="21">
        <f t="array" ref="E799:E799">INDIRECT(_xlfn.CONCAT("$L", $F799))</f>
        <v/>
      </c>
      <c r="F799" s="21">
        <f t="array" ref="F799:F799">IF(NOT(OR(ISERROR(INDIRECT(_xlfn.CONCAT("$I", $F798 + 1))), ISBLANK(INDIRECT(_xlfn.CONCAT("$I", $F798 + 1))))), $F798 + 1, IF(NOT(ISBLANK(INDIRECT(_xlfn.CONCAT("$I", $F798 + 2)))), $F798 + 2, ""))</f>
        <v/>
      </c>
    </row>
    <row r="800" ht="59.25" customHeight="1" s="20">
      <c r="A800" s="21">
        <f t="array" ref="A800:A800">INDIRECT(_xlfn.CONCAT("$I", $F800))</f>
        <v/>
      </c>
      <c r="B800" s="21">
        <f t="array" ref="B800:B800">INDIRECT(_xlfn.CONCAT("$J", $F800))</f>
        <v/>
      </c>
      <c r="C800" s="21">
        <f t="array" ref="C800:C800">INDIRECT(_xlfn.CONCAT("$K", $F800))</f>
        <v/>
      </c>
      <c r="D800" s="21" t="n"/>
      <c r="E800" s="21">
        <f t="array" ref="E800:E800">INDIRECT(_xlfn.CONCAT("$L", $F800))</f>
        <v/>
      </c>
      <c r="F800" s="21">
        <f t="array" ref="F800:F800">IF(NOT(OR(ISERROR(INDIRECT(_xlfn.CONCAT("$I", $F799 + 1))), ISBLANK(INDIRECT(_xlfn.CONCAT("$I", $F799 + 1))))), $F799 + 1, IF(NOT(ISBLANK(INDIRECT(_xlfn.CONCAT("$I", $F799 + 2)))), $F799 + 2, ""))</f>
        <v/>
      </c>
      <c r="I800" s="19" t="inlineStr">
        <is>
          <t>Grixis Cube GRIXIS</t>
        </is>
      </c>
      <c r="J800" s="19" t="n">
        <v>540</v>
      </c>
      <c r="K800" s="19" t="n">
        <v>43705</v>
      </c>
    </row>
    <row r="801" ht="59.25" customHeight="1" s="20">
      <c r="A801" s="21">
        <f t="array" ref="A801:A801">INDIRECT(_xlfn.CONCAT("$I", $F801))</f>
        <v/>
      </c>
      <c r="B801" s="21">
        <f t="array" ref="B801:B801">INDIRECT(_xlfn.CONCAT("$J", $F801))</f>
        <v/>
      </c>
      <c r="C801" s="21">
        <f t="array" ref="C801:C801">INDIRECT(_xlfn.CONCAT("$K", $F801))</f>
        <v/>
      </c>
      <c r="D801" s="21" t="n"/>
      <c r="E801" s="21">
        <f t="array" ref="E801:E801">INDIRECT(_xlfn.CONCAT("$L", $F801))</f>
        <v/>
      </c>
      <c r="F801" s="21">
        <f t="array" ref="F801:F801">IF(NOT(OR(ISERROR(INDIRECT(_xlfn.CONCAT("$I", $F800 + 1))), ISBLANK(INDIRECT(_xlfn.CONCAT("$I", $F800 + 1))))), $F800 + 1, IF(NOT(ISBLANK(INDIRECT(_xlfn.CONCAT("$I", $F800 + 2)))), $F800 + 2, ""))</f>
        <v/>
      </c>
    </row>
    <row r="802" ht="68.25" customHeight="1" s="20">
      <c r="A802" s="21">
        <f t="array" ref="A802:A802">INDIRECT(_xlfn.CONCAT("$I", $F802))</f>
        <v/>
      </c>
      <c r="B802" s="21">
        <f t="array" ref="B802:B802">INDIRECT(_xlfn.CONCAT("$J", $F802))</f>
        <v/>
      </c>
      <c r="C802" s="21">
        <f t="array" ref="C802:C802">INDIRECT(_xlfn.CONCAT("$K", $F802))</f>
        <v/>
      </c>
      <c r="D802" s="21" t="n"/>
      <c r="E802" s="21">
        <f t="array" ref="E802:E802">INDIRECT(_xlfn.CONCAT("$L", $F802))</f>
        <v/>
      </c>
      <c r="F802" s="21">
        <f t="array" ref="F802:F802">IF(NOT(OR(ISERROR(INDIRECT(_xlfn.CONCAT("$I", $F801 + 1))), ISBLANK(INDIRECT(_xlfn.CONCAT("$I", $F801 + 1))))), $F801 + 1, IF(NOT(ISBLANK(INDIRECT(_xlfn.CONCAT("$I", $F801 + 2)))), $F801 + 2, ""))</f>
        <v/>
      </c>
      <c r="I802" s="19" t="inlineStr">
        <is>
          <t>Commander 2019 C19</t>
        </is>
      </c>
      <c r="J802" s="19" t="n">
        <v>302</v>
      </c>
      <c r="K802" s="19" t="n">
        <v>43700</v>
      </c>
      <c r="L802" s="19" t="inlineStr">
        <is>
          <t>en es fr de it pt ja ko ru 汉语 漢語</t>
        </is>
      </c>
    </row>
    <row r="803" ht="81" customHeight="1" s="20">
      <c r="A803" s="21">
        <f t="array" ref="A803:A803">INDIRECT(_xlfn.CONCAT("$I", $F803))</f>
        <v/>
      </c>
      <c r="B803" s="21">
        <f t="array" ref="B803:B803">INDIRECT(_xlfn.CONCAT("$J", $F803))</f>
        <v/>
      </c>
      <c r="C803" s="21">
        <f t="array" ref="C803:C803">INDIRECT(_xlfn.CONCAT("$K", $F803))</f>
        <v/>
      </c>
      <c r="D803" s="21" t="n"/>
      <c r="E803" s="21">
        <f t="array" ref="E803:E803">INDIRECT(_xlfn.CONCAT("$L", $F803))</f>
        <v/>
      </c>
      <c r="F803" s="21">
        <f t="array" ref="F803:F803">IF(NOT(OR(ISERROR(INDIRECT(_xlfn.CONCAT("$I", $F802 + 1))), ISBLANK(INDIRECT(_xlfn.CONCAT("$I", $F802 + 1))))), $F802 + 1, IF(NOT(ISBLANK(INDIRECT(_xlfn.CONCAT("$I", $F802 + 2)))), $F802 + 2, ""))</f>
        <v/>
      </c>
    </row>
    <row r="804" ht="59.25" customHeight="1" s="20">
      <c r="A804" s="21">
        <f t="array" ref="A804:A804">INDIRECT(_xlfn.CONCAT("$I", $F804))</f>
        <v/>
      </c>
      <c r="B804" s="21">
        <f t="array" ref="B804:B804">INDIRECT(_xlfn.CONCAT("$J", $F804))</f>
        <v/>
      </c>
      <c r="C804" s="21">
        <f t="array" ref="C804:C804">INDIRECT(_xlfn.CONCAT("$K", $F804))</f>
        <v/>
      </c>
      <c r="D804" s="21" t="n"/>
      <c r="E804" s="21">
        <f t="array" ref="E804:E804">INDIRECT(_xlfn.CONCAT("$L", $F804))</f>
        <v/>
      </c>
      <c r="F804" s="21">
        <f t="array" ref="F804:F804">IF(NOT(OR(ISERROR(INDIRECT(_xlfn.CONCAT("$I", $F803 + 1))), ISBLANK(INDIRECT(_xlfn.CONCAT("$I", $F803 + 1))))), $F803 + 1, IF(NOT(ISBLANK(INDIRECT(_xlfn.CONCAT("$I", $F803 + 2)))), $F803 + 2, ""))</f>
        <v/>
      </c>
      <c r="I804" s="19" t="inlineStr">
        <is>
          <t>Commander 2019 Tokens TC19</t>
        </is>
      </c>
      <c r="J804" s="19" t="n">
        <v>29</v>
      </c>
      <c r="K804" s="19" t="n">
        <v>43678</v>
      </c>
      <c r="L804" s="19" t="inlineStr">
        <is>
          <t>en es fr de it pt ja ko ru 汉语 漢語</t>
        </is>
      </c>
    </row>
    <row r="805" ht="59.25" customHeight="1" s="20">
      <c r="A805" s="21">
        <f t="array" ref="A805:A805">INDIRECT(_xlfn.CONCAT("$I", $F805))</f>
        <v/>
      </c>
      <c r="B805" s="21">
        <f t="array" ref="B805:B805">INDIRECT(_xlfn.CONCAT("$J", $F805))</f>
        <v/>
      </c>
      <c r="C805" s="21">
        <f t="array" ref="C805:C805">INDIRECT(_xlfn.CONCAT("$K", $F805))</f>
        <v/>
      </c>
      <c r="D805" s="21" t="n"/>
      <c r="E805" s="21">
        <f t="array" ref="E805:E805">INDIRECT(_xlfn.CONCAT("$L", $F805))</f>
        <v/>
      </c>
      <c r="F805" s="21">
        <f t="array" ref="F805:F805">IF(NOT(OR(ISERROR(INDIRECT(_xlfn.CONCAT("$I", $F804 + 1))), ISBLANK(INDIRECT(_xlfn.CONCAT("$I", $F804 + 1))))), $F804 + 1, IF(NOT(ISBLANK(INDIRECT(_xlfn.CONCAT("$I", $F804 + 2)))), $F804 + 2, ""))</f>
        <v/>
      </c>
    </row>
    <row r="806" ht="59.25" customHeight="1" s="20">
      <c r="A806" s="21">
        <f t="array" ref="A806:A806">INDIRECT(_xlfn.CONCAT("$I", $F806))</f>
        <v/>
      </c>
      <c r="B806" s="21">
        <f t="array" ref="B806:B806">INDIRECT(_xlfn.CONCAT("$J", $F806))</f>
        <v/>
      </c>
      <c r="C806" s="21">
        <f t="array" ref="C806:C806">INDIRECT(_xlfn.CONCAT("$K", $F806))</f>
        <v/>
      </c>
      <c r="D806" s="21" t="n"/>
      <c r="E806" s="21">
        <f t="array" ref="E806:E806">INDIRECT(_xlfn.CONCAT("$L", $F806))</f>
        <v/>
      </c>
      <c r="F806" s="21">
        <f t="array" ref="F806:F806">IF(NOT(OR(ISERROR(INDIRECT(_xlfn.CONCAT("$I", $F805 + 1))), ISBLANK(INDIRECT(_xlfn.CONCAT("$I", $F805 + 1))))), $F805 + 1, IF(NOT(ISBLANK(INDIRECT(_xlfn.CONCAT("$I", $F805 + 2)))), $F805 + 2, ""))</f>
        <v/>
      </c>
      <c r="I806" s="19" t="inlineStr">
        <is>
          <t>Commander 2019 Oversized OC19</t>
        </is>
      </c>
      <c r="J806" s="19" t="n">
        <v>4</v>
      </c>
      <c r="K806" s="19" t="n">
        <v>43708</v>
      </c>
      <c r="L806" s="19" t="inlineStr">
        <is>
          <t>en es fr de it pt ja ko ru 汉语 漢語</t>
        </is>
      </c>
    </row>
    <row r="807" ht="59.25" customHeight="1" s="20">
      <c r="A807" s="21">
        <f t="array" ref="A807:A807">INDIRECT(_xlfn.CONCAT("$I", $F807))</f>
        <v/>
      </c>
      <c r="B807" s="21">
        <f t="array" ref="B807:B807">INDIRECT(_xlfn.CONCAT("$J", $F807))</f>
        <v/>
      </c>
      <c r="C807" s="21">
        <f t="array" ref="C807:C807">INDIRECT(_xlfn.CONCAT("$K", $F807))</f>
        <v/>
      </c>
      <c r="D807" s="21" t="n"/>
      <c r="E807" s="21">
        <f t="array" ref="E807:E807">INDIRECT(_xlfn.CONCAT("$L", $F807))</f>
        <v/>
      </c>
      <c r="F807" s="21">
        <f t="array" ref="F807:F807">IF(NOT(OR(ISERROR(INDIRECT(_xlfn.CONCAT("$I", $F806 + 1))), ISBLANK(INDIRECT(_xlfn.CONCAT("$I", $F806 + 1))))), $F806 + 1, IF(NOT(ISBLANK(INDIRECT(_xlfn.CONCAT("$I", $F806 + 2)))), $F806 + 2, ""))</f>
        <v/>
      </c>
    </row>
    <row r="808" ht="59.25" customHeight="1" s="20">
      <c r="A808" s="21">
        <f t="array" ref="A808:A808">INDIRECT(_xlfn.CONCAT("$I", $F808))</f>
        <v/>
      </c>
      <c r="B808" s="21">
        <f t="array" ref="B808:B808">INDIRECT(_xlfn.CONCAT("$J", $F808))</f>
        <v/>
      </c>
      <c r="C808" s="21">
        <f t="array" ref="C808:C808">INDIRECT(_xlfn.CONCAT("$K", $F808))</f>
        <v/>
      </c>
      <c r="D808" s="21" t="n"/>
      <c r="E808" s="21">
        <f t="array" ref="E808:E808">INDIRECT(_xlfn.CONCAT("$L", $F808))</f>
        <v/>
      </c>
      <c r="F808" s="21">
        <f t="array" ref="F808:F808">IF(NOT(OR(ISERROR(INDIRECT(_xlfn.CONCAT("$I", $F807 + 1))), ISBLANK(INDIRECT(_xlfn.CONCAT("$I", $F807 + 1))))), $F807 + 1, IF(NOT(ISBLANK(INDIRECT(_xlfn.CONCAT("$I", $F807 + 2)))), $F807 + 2, ""))</f>
        <v/>
      </c>
      <c r="I808" s="19" t="inlineStr">
        <is>
          <t>2018 Heroes of the Realm PH18</t>
        </is>
      </c>
      <c r="J808" s="19" t="n">
        <v>5</v>
      </c>
      <c r="K808" s="19" t="n">
        <v>43678</v>
      </c>
      <c r="L808" s="19" t="inlineStr">
        <is>
          <t>en es fr de it pt ja ko ru 汉语 漢語</t>
        </is>
      </c>
    </row>
    <row r="809" ht="59.25" customHeight="1" s="20">
      <c r="A809" s="21">
        <f t="array" ref="A809:A809">INDIRECT(_xlfn.CONCAT("$I", $F809))</f>
        <v/>
      </c>
      <c r="B809" s="21">
        <f t="array" ref="B809:B809">INDIRECT(_xlfn.CONCAT("$J", $F809))</f>
        <v/>
      </c>
      <c r="C809" s="21">
        <f t="array" ref="C809:C809">INDIRECT(_xlfn.CONCAT("$K", $F809))</f>
        <v/>
      </c>
      <c r="D809" s="21" t="n"/>
      <c r="E809" s="21">
        <f t="array" ref="E809:E809">INDIRECT(_xlfn.CONCAT("$L", $F809))</f>
        <v/>
      </c>
      <c r="F809" s="21">
        <f t="array" ref="F809:F809">IF(NOT(OR(ISERROR(INDIRECT(_xlfn.CONCAT("$I", $F808 + 1))), ISBLANK(INDIRECT(_xlfn.CONCAT("$I", $F808 + 1))))), $F808 + 1, IF(NOT(ISBLANK(INDIRECT(_xlfn.CONCAT("$I", $F808 + 2)))), $F808 + 2, ""))</f>
        <v/>
      </c>
    </row>
    <row r="810" ht="59.25" customHeight="1" s="20">
      <c r="A810" s="21">
        <f t="array" ref="A810:A810">INDIRECT(_xlfn.CONCAT("$I", $F810))</f>
        <v/>
      </c>
      <c r="B810" s="21">
        <f t="array" ref="B810:B810">INDIRECT(_xlfn.CONCAT("$J", $F810))</f>
        <v/>
      </c>
      <c r="C810" s="21">
        <f t="array" ref="C810:C810">INDIRECT(_xlfn.CONCAT("$K", $F810))</f>
        <v/>
      </c>
      <c r="D810" s="21" t="n"/>
      <c r="E810" s="21">
        <f t="array" ref="E810:E810">INDIRECT(_xlfn.CONCAT("$L", $F810))</f>
        <v/>
      </c>
      <c r="F810" s="21">
        <f t="array" ref="F810:F810">IF(NOT(OR(ISERROR(INDIRECT(_xlfn.CONCAT("$I", $F809 + 1))), ISBLANK(INDIRECT(_xlfn.CONCAT("$I", $F809 + 1))))), $F809 + 1, IF(NOT(ISBLANK(INDIRECT(_xlfn.CONCAT("$I", $F809 + 2)))), $F809 + 2, ""))</f>
        <v/>
      </c>
      <c r="I810" s="19" t="inlineStr">
        <is>
          <t>San Diego Comic-Con 2019 PS19</t>
        </is>
      </c>
      <c r="J810" s="19" t="n">
        <v>5</v>
      </c>
      <c r="K810" s="19" t="n">
        <v>43664</v>
      </c>
      <c r="L810" s="19" t="inlineStr">
        <is>
          <t>en es fr de it pt ja ko ru 汉语 漢語</t>
        </is>
      </c>
    </row>
    <row r="811" ht="59.25" customHeight="1" s="20">
      <c r="A811" s="21">
        <f t="array" ref="A811:A811">INDIRECT(_xlfn.CONCAT("$I", $F811))</f>
        <v/>
      </c>
      <c r="B811" s="21">
        <f t="array" ref="B811:B811">INDIRECT(_xlfn.CONCAT("$J", $F811))</f>
        <v/>
      </c>
      <c r="C811" s="21">
        <f t="array" ref="C811:C811">INDIRECT(_xlfn.CONCAT("$K", $F811))</f>
        <v/>
      </c>
      <c r="D811" s="21" t="n"/>
      <c r="E811" s="21">
        <f t="array" ref="E811:E811">INDIRECT(_xlfn.CONCAT("$L", $F811))</f>
        <v/>
      </c>
      <c r="F811" s="21">
        <f t="array" ref="F811:F811">IF(NOT(OR(ISERROR(INDIRECT(_xlfn.CONCAT("$I", $F810 + 1))), ISBLANK(INDIRECT(_xlfn.CONCAT("$I", $F810 + 1))))), $F810 + 1, IF(NOT(ISBLANK(INDIRECT(_xlfn.CONCAT("$I", $F810 + 2)))), $F810 + 2, ""))</f>
        <v/>
      </c>
    </row>
    <row r="812" ht="59.25" customHeight="1" s="20">
      <c r="A812" s="21">
        <f t="array" ref="A812:A812">INDIRECT(_xlfn.CONCAT("$I", $F812))</f>
        <v/>
      </c>
      <c r="B812" s="21">
        <f t="array" ref="B812:B812">INDIRECT(_xlfn.CONCAT("$J", $F812))</f>
        <v/>
      </c>
      <c r="C812" s="21">
        <f t="array" ref="C812:C812">INDIRECT(_xlfn.CONCAT("$K", $F812))</f>
        <v/>
      </c>
      <c r="D812" s="21" t="n"/>
      <c r="E812" s="21">
        <f t="array" ref="E812:E812">INDIRECT(_xlfn.CONCAT("$L", $F812))</f>
        <v/>
      </c>
      <c r="F812" s="21">
        <f t="array" ref="F812:F812">IF(NOT(OR(ISERROR(INDIRECT(_xlfn.CONCAT("$I", $F811 + 1))), ISBLANK(INDIRECT(_xlfn.CONCAT("$I", $F811 + 1))))), $F811 + 1, IF(NOT(ISBLANK(INDIRECT(_xlfn.CONCAT("$I", $F811 + 2)))), $F811 + 2, ""))</f>
        <v/>
      </c>
      <c r="I812" s="19" t="inlineStr">
        <is>
          <t>Core Set 2020 M20</t>
        </is>
      </c>
      <c r="J812" s="19" t="n">
        <v>346</v>
      </c>
      <c r="K812" s="19" t="n">
        <v>43658</v>
      </c>
      <c r="L812" s="19" t="inlineStr">
        <is>
          <t>en es fr de it pt ja ko ru 汉语 漢語</t>
        </is>
      </c>
    </row>
    <row r="813" ht="59.25" customHeight="1" s="20">
      <c r="A813" s="21">
        <f t="array" ref="A813:A813">INDIRECT(_xlfn.CONCAT("$I", $F813))</f>
        <v/>
      </c>
      <c r="B813" s="21">
        <f t="array" ref="B813:B813">INDIRECT(_xlfn.CONCAT("$J", $F813))</f>
        <v/>
      </c>
      <c r="C813" s="21">
        <f t="array" ref="C813:C813">INDIRECT(_xlfn.CONCAT("$K", $F813))</f>
        <v/>
      </c>
      <c r="D813" s="21" t="n"/>
      <c r="E813" s="21">
        <f t="array" ref="E813:E813">INDIRECT(_xlfn.CONCAT("$L", $F813))</f>
        <v/>
      </c>
      <c r="F813" s="21">
        <f t="array" ref="F813:F813">IF(NOT(OR(ISERROR(INDIRECT(_xlfn.CONCAT("$I", $F812 + 1))), ISBLANK(INDIRECT(_xlfn.CONCAT("$I", $F812 + 1))))), $F812 + 1, IF(NOT(ISBLANK(INDIRECT(_xlfn.CONCAT("$I", $F812 + 2)))), $F812 + 2, ""))</f>
        <v/>
      </c>
    </row>
    <row r="814" ht="59.25" customHeight="1" s="20">
      <c r="A814" s="21">
        <f t="array" ref="A814:A814">INDIRECT(_xlfn.CONCAT("$I", $F814))</f>
        <v/>
      </c>
      <c r="B814" s="21">
        <f t="array" ref="B814:B814">INDIRECT(_xlfn.CONCAT("$J", $F814))</f>
        <v/>
      </c>
      <c r="C814" s="21">
        <f t="array" ref="C814:C814">INDIRECT(_xlfn.CONCAT("$K", $F814))</f>
        <v/>
      </c>
      <c r="D814" s="21" t="n"/>
      <c r="E814" s="21">
        <f t="array" ref="E814:E814">INDIRECT(_xlfn.CONCAT("$L", $F814))</f>
        <v/>
      </c>
      <c r="F814" s="21">
        <f t="array" ref="F814:F814">IF(NOT(OR(ISERROR(INDIRECT(_xlfn.CONCAT("$I", $F813 + 1))), ISBLANK(INDIRECT(_xlfn.CONCAT("$I", $F813 + 1))))), $F813 + 1, IF(NOT(ISBLANK(INDIRECT(_xlfn.CONCAT("$I", $F813 + 2)))), $F813 + 2, ""))</f>
        <v/>
      </c>
      <c r="I814" s="19" t="inlineStr">
        <is>
          <t>Core Set 2020 Promos PM20</t>
        </is>
      </c>
      <c r="J814" s="19" t="n">
        <v>144</v>
      </c>
      <c r="K814" s="19" t="n">
        <v>43658</v>
      </c>
      <c r="L814" s="19" t="inlineStr">
        <is>
          <t>en es fr de it pt ja ko ru 汉语 漢語</t>
        </is>
      </c>
    </row>
    <row r="815" ht="59.25" customHeight="1" s="20">
      <c r="A815" s="21">
        <f t="array" ref="A815:A815">INDIRECT(_xlfn.CONCAT("$I", $F815))</f>
        <v/>
      </c>
      <c r="B815" s="21">
        <f t="array" ref="B815:B815">INDIRECT(_xlfn.CONCAT("$J", $F815))</f>
        <v/>
      </c>
      <c r="C815" s="21">
        <f t="array" ref="C815:C815">INDIRECT(_xlfn.CONCAT("$K", $F815))</f>
        <v/>
      </c>
      <c r="D815" s="21" t="n"/>
      <c r="E815" s="21">
        <f t="array" ref="E815:E815">INDIRECT(_xlfn.CONCAT("$L", $F815))</f>
        <v/>
      </c>
      <c r="F815" s="21">
        <f t="array" ref="F815:F815">IF(NOT(OR(ISERROR(INDIRECT(_xlfn.CONCAT("$I", $F814 + 1))), ISBLANK(INDIRECT(_xlfn.CONCAT("$I", $F814 + 1))))), $F814 + 1, IF(NOT(ISBLANK(INDIRECT(_xlfn.CONCAT("$I", $F814 + 2)))), $F814 + 2, ""))</f>
        <v/>
      </c>
    </row>
    <row r="816" ht="59.25" customHeight="1" s="20">
      <c r="A816" s="21">
        <f t="array" ref="A816:A816">INDIRECT(_xlfn.CONCAT("$I", $F816))</f>
        <v/>
      </c>
      <c r="B816" s="21">
        <f t="array" ref="B816:B816">INDIRECT(_xlfn.CONCAT("$J", $F816))</f>
        <v/>
      </c>
      <c r="C816" s="21">
        <f t="array" ref="C816:C816">INDIRECT(_xlfn.CONCAT("$K", $F816))</f>
        <v/>
      </c>
      <c r="D816" s="21" t="n"/>
      <c r="E816" s="21">
        <f t="array" ref="E816:E816">INDIRECT(_xlfn.CONCAT("$L", $F816))</f>
        <v/>
      </c>
      <c r="F816" s="21">
        <f t="array" ref="F816:F816">IF(NOT(OR(ISERROR(INDIRECT(_xlfn.CONCAT("$I", $F815 + 1))), ISBLANK(INDIRECT(_xlfn.CONCAT("$I", $F815 + 1))))), $F815 + 1, IF(NOT(ISBLANK(INDIRECT(_xlfn.CONCAT("$I", $F815 + 2)))), $F815 + 2, ""))</f>
        <v/>
      </c>
      <c r="I816" s="19" t="inlineStr">
        <is>
          <t>Core Set 2020 Tokens TM20</t>
        </is>
      </c>
      <c r="J816" s="19" t="n">
        <v>12</v>
      </c>
      <c r="K816" s="19" t="n">
        <v>43658</v>
      </c>
      <c r="L816" s="19" t="inlineStr">
        <is>
          <t>en es fr de it pt ja ko ru 汉语 漢語</t>
        </is>
      </c>
    </row>
    <row r="817" ht="59.25" customHeight="1" s="20">
      <c r="A817" s="21">
        <f t="array" ref="A817:A817">INDIRECT(_xlfn.CONCAT("$I", $F817))</f>
        <v/>
      </c>
      <c r="B817" s="21">
        <f t="array" ref="B817:B817">INDIRECT(_xlfn.CONCAT("$J", $F817))</f>
        <v/>
      </c>
      <c r="C817" s="21">
        <f t="array" ref="C817:C817">INDIRECT(_xlfn.CONCAT("$K", $F817))</f>
        <v/>
      </c>
      <c r="D817" s="21" t="n"/>
      <c r="E817" s="21">
        <f t="array" ref="E817:E817">INDIRECT(_xlfn.CONCAT("$L", $F817))</f>
        <v/>
      </c>
      <c r="F817" s="21">
        <f t="array" ref="F817:F817">IF(NOT(OR(ISERROR(INDIRECT(_xlfn.CONCAT("$I", $F816 + 1))), ISBLANK(INDIRECT(_xlfn.CONCAT("$I", $F816 + 1))))), $F816 + 1, IF(NOT(ISBLANK(INDIRECT(_xlfn.CONCAT("$I", $F816 + 2)))), $F816 + 2, ""))</f>
        <v/>
      </c>
    </row>
    <row r="818" ht="59.25" customHeight="1" s="20">
      <c r="A818" s="21">
        <f t="array" ref="A818:A818">INDIRECT(_xlfn.CONCAT("$I", $F818))</f>
        <v/>
      </c>
      <c r="B818" s="21">
        <f t="array" ref="B818:B818">INDIRECT(_xlfn.CONCAT("$J", $F818))</f>
        <v/>
      </c>
      <c r="C818" s="21">
        <f t="array" ref="C818:C818">INDIRECT(_xlfn.CONCAT("$K", $F818))</f>
        <v/>
      </c>
      <c r="D818" s="21" t="n"/>
      <c r="E818" s="21">
        <f t="array" ref="E818:E818">INDIRECT(_xlfn.CONCAT("$L", $F818))</f>
        <v/>
      </c>
      <c r="F818" s="21">
        <f t="array" ref="F818:F818">IF(NOT(OR(ISERROR(INDIRECT(_xlfn.CONCAT("$I", $F817 + 1))), ISBLANK(INDIRECT(_xlfn.CONCAT("$I", $F817 + 1))))), $F817 + 1, IF(NOT(ISBLANK(INDIRECT(_xlfn.CONCAT("$I", $F817 + 2)))), $F817 + 2, ""))</f>
        <v/>
      </c>
      <c r="I818" s="19" t="inlineStr">
        <is>
          <t>M20 Promo Packs PPP1</t>
        </is>
      </c>
      <c r="J818" s="19" t="n">
        <v>5</v>
      </c>
      <c r="K818" s="19" t="n">
        <v>43658</v>
      </c>
      <c r="L818" s="19" t="inlineStr">
        <is>
          <t>en es fr de it pt ja ko ru 汉语 漢語</t>
        </is>
      </c>
    </row>
    <row r="819" ht="59.25" customHeight="1" s="20">
      <c r="A819" s="21">
        <f t="array" ref="A819:A819">INDIRECT(_xlfn.CONCAT("$I", $F819))</f>
        <v/>
      </c>
      <c r="B819" s="21">
        <f t="array" ref="B819:B819">INDIRECT(_xlfn.CONCAT("$J", $F819))</f>
        <v/>
      </c>
      <c r="C819" s="21">
        <f t="array" ref="C819:C819">INDIRECT(_xlfn.CONCAT("$K", $F819))</f>
        <v/>
      </c>
      <c r="D819" s="21" t="n"/>
      <c r="E819" s="21">
        <f t="array" ref="E819:E819">INDIRECT(_xlfn.CONCAT("$L", $F819))</f>
        <v/>
      </c>
      <c r="F819" s="21">
        <f t="array" ref="F819:F819">IF(NOT(OR(ISERROR(INDIRECT(_xlfn.CONCAT("$I", $F818 + 1))), ISBLANK(INDIRECT(_xlfn.CONCAT("$I", $F818 + 1))))), $F818 + 1, IF(NOT(ISBLANK(INDIRECT(_xlfn.CONCAT("$I", $F818 + 2)))), $F818 + 2, ""))</f>
        <v/>
      </c>
    </row>
    <row r="820" ht="59.25" customHeight="1" s="20">
      <c r="A820" s="21">
        <f t="array" ref="A820:A820">INDIRECT(_xlfn.CONCAT("$I", $F820))</f>
        <v/>
      </c>
      <c r="B820" s="21">
        <f t="array" ref="B820:B820">INDIRECT(_xlfn.CONCAT("$J", $F820))</f>
        <v/>
      </c>
      <c r="C820" s="21">
        <f t="array" ref="C820:C820">INDIRECT(_xlfn.CONCAT("$K", $F820))</f>
        <v/>
      </c>
      <c r="D820" s="21" t="n"/>
      <c r="E820" s="21">
        <f t="array" ref="E820:E820">INDIRECT(_xlfn.CONCAT("$L", $F820))</f>
        <v/>
      </c>
      <c r="F820" s="21">
        <f t="array" ref="F820:F820">IF(NOT(OR(ISERROR(INDIRECT(_xlfn.CONCAT("$I", $F819 + 1))), ISBLANK(INDIRECT(_xlfn.CONCAT("$I", $F819 + 1))))), $F819 + 1, IF(NOT(ISBLANK(INDIRECT(_xlfn.CONCAT("$I", $F819 + 2)))), $F819 + 2, ""))</f>
        <v/>
      </c>
      <c r="I820" s="19" t="inlineStr">
        <is>
          <t>Signature Spellbook: Gideon SS2</t>
        </is>
      </c>
      <c r="J820" s="19" t="n">
        <v>8</v>
      </c>
      <c r="K820" s="19" t="n">
        <v>43644</v>
      </c>
      <c r="L820" s="19" t="inlineStr">
        <is>
          <t>en es fr de it pt ja ko ru 汉语 漢語</t>
        </is>
      </c>
    </row>
    <row r="821" ht="59.25" customHeight="1" s="20">
      <c r="A821" s="21">
        <f t="array" ref="A821:A821">INDIRECT(_xlfn.CONCAT("$I", $F821))</f>
        <v/>
      </c>
      <c r="B821" s="21">
        <f t="array" ref="B821:B821">INDIRECT(_xlfn.CONCAT("$J", $F821))</f>
        <v/>
      </c>
      <c r="C821" s="21">
        <f t="array" ref="C821:C821">INDIRECT(_xlfn.CONCAT("$K", $F821))</f>
        <v/>
      </c>
      <c r="D821" s="21" t="n"/>
      <c r="E821" s="21">
        <f t="array" ref="E821:E821">INDIRECT(_xlfn.CONCAT("$L", $F821))</f>
        <v/>
      </c>
      <c r="F821" s="21">
        <f t="array" ref="F821:F821">IF(NOT(OR(ISERROR(INDIRECT(_xlfn.CONCAT("$I", $F820 + 1))), ISBLANK(INDIRECT(_xlfn.CONCAT("$I", $F820 + 1))))), $F820 + 1, IF(NOT(ISBLANK(INDIRECT(_xlfn.CONCAT("$I", $F820 + 2)))), $F820 + 2, ""))</f>
        <v/>
      </c>
    </row>
    <row r="822" ht="59.25" customHeight="1" s="20">
      <c r="A822" s="21">
        <f t="array" ref="A822:A822">INDIRECT(_xlfn.CONCAT("$I", $F822))</f>
        <v/>
      </c>
      <c r="B822" s="21">
        <f t="array" ref="B822:B822">INDIRECT(_xlfn.CONCAT("$J", $F822))</f>
        <v/>
      </c>
      <c r="C822" s="21">
        <f t="array" ref="C822:C822">INDIRECT(_xlfn.CONCAT("$K", $F822))</f>
        <v/>
      </c>
      <c r="D822" s="21" t="n"/>
      <c r="E822" s="21">
        <f t="array" ref="E822:E822">INDIRECT(_xlfn.CONCAT("$L", $F822))</f>
        <v/>
      </c>
      <c r="F822" s="21">
        <f t="array" ref="F822:F822">IF(NOT(OR(ISERROR(INDIRECT(_xlfn.CONCAT("$I", $F821 + 1))), ISBLANK(INDIRECT(_xlfn.CONCAT("$I", $F821 + 1))))), $F821 + 1, IF(NOT(ISBLANK(INDIRECT(_xlfn.CONCAT("$I", $F821 + 2)))), $F821 + 2, ""))</f>
        <v/>
      </c>
      <c r="I822" s="19" t="inlineStr">
        <is>
          <t>Modern Horizons MH1</t>
        </is>
      </c>
      <c r="J822" s="19" t="n">
        <v>255</v>
      </c>
      <c r="K822" s="19" t="n">
        <v>43630</v>
      </c>
      <c r="L822" s="19" t="inlineStr">
        <is>
          <t>en es fr de it pt ja ko ru 汉语 漢語</t>
        </is>
      </c>
    </row>
    <row r="823" ht="68.25" customHeight="1" s="20">
      <c r="A823" s="21">
        <f t="array" ref="A823:A823">INDIRECT(_xlfn.CONCAT("$I", $F823))</f>
        <v/>
      </c>
      <c r="B823" s="21">
        <f t="array" ref="B823:B823">INDIRECT(_xlfn.CONCAT("$J", $F823))</f>
        <v/>
      </c>
      <c r="C823" s="21">
        <f t="array" ref="C823:C823">INDIRECT(_xlfn.CONCAT("$K", $F823))</f>
        <v/>
      </c>
      <c r="D823" s="21" t="n"/>
      <c r="E823" s="21">
        <f t="array" ref="E823:E823">INDIRECT(_xlfn.CONCAT("$L", $F823))</f>
        <v/>
      </c>
      <c r="F823" s="21">
        <f t="array" ref="F823:F823">IF(NOT(OR(ISERROR(INDIRECT(_xlfn.CONCAT("$I", $F822 + 1))), ISBLANK(INDIRECT(_xlfn.CONCAT("$I", $F822 + 1))))), $F822 + 1, IF(NOT(ISBLANK(INDIRECT(_xlfn.CONCAT("$I", $F822 + 2)))), $F822 + 2, ""))</f>
        <v/>
      </c>
    </row>
    <row r="824" ht="81" customHeight="1" s="20">
      <c r="A824" s="21">
        <f t="array" ref="A824:A824">INDIRECT(_xlfn.CONCAT("$I", $F824))</f>
        <v/>
      </c>
      <c r="B824" s="21">
        <f t="array" ref="B824:B824">INDIRECT(_xlfn.CONCAT("$J", $F824))</f>
        <v/>
      </c>
      <c r="C824" s="21">
        <f t="array" ref="C824:C824">INDIRECT(_xlfn.CONCAT("$K", $F824))</f>
        <v/>
      </c>
      <c r="D824" s="21" t="n"/>
      <c r="E824" s="21">
        <f t="array" ref="E824:E824">INDIRECT(_xlfn.CONCAT("$L", $F824))</f>
        <v/>
      </c>
      <c r="F824" s="21">
        <f t="array" ref="F824:F824">IF(NOT(OR(ISERROR(INDIRECT(_xlfn.CONCAT("$I", $F823 + 1))), ISBLANK(INDIRECT(_xlfn.CONCAT("$I", $F823 + 1))))), $F823 + 1, IF(NOT(ISBLANK(INDIRECT(_xlfn.CONCAT("$I", $F823 + 2)))), $F823 + 2, ""))</f>
        <v/>
      </c>
      <c r="I824" s="19" t="inlineStr">
        <is>
          <t>Modern Horizons Promos PMH1</t>
        </is>
      </c>
      <c r="J824" s="19" t="n">
        <v>2</v>
      </c>
      <c r="K824" s="19" t="n">
        <v>43630</v>
      </c>
      <c r="L824" s="19" t="inlineStr">
        <is>
          <t>en es fr de it pt ja ko ru 汉语 漢語</t>
        </is>
      </c>
    </row>
    <row r="825" ht="59.25" customHeight="1" s="20">
      <c r="A825" s="21">
        <f t="array" ref="A825:A825">INDIRECT(_xlfn.CONCAT("$I", $F825))</f>
        <v/>
      </c>
      <c r="B825" s="21">
        <f t="array" ref="B825:B825">INDIRECT(_xlfn.CONCAT("$J", $F825))</f>
        <v/>
      </c>
      <c r="C825" s="21">
        <f t="array" ref="C825:C825">INDIRECT(_xlfn.CONCAT("$K", $F825))</f>
        <v/>
      </c>
      <c r="D825" s="21" t="n"/>
      <c r="E825" s="21">
        <f t="array" ref="E825:E825">INDIRECT(_xlfn.CONCAT("$L", $F825))</f>
        <v/>
      </c>
      <c r="F825" s="21">
        <f t="array" ref="F825:F825">IF(NOT(OR(ISERROR(INDIRECT(_xlfn.CONCAT("$I", $F824 + 1))), ISBLANK(INDIRECT(_xlfn.CONCAT("$I", $F824 + 1))))), $F824 + 1, IF(NOT(ISBLANK(INDIRECT(_xlfn.CONCAT("$I", $F824 + 2)))), $F824 + 2, ""))</f>
        <v/>
      </c>
    </row>
    <row r="826" ht="59.25" customHeight="1" s="20">
      <c r="A826" s="21">
        <f t="array" ref="A826:A826">INDIRECT(_xlfn.CONCAT("$I", $F826))</f>
        <v/>
      </c>
      <c r="B826" s="21">
        <f t="array" ref="B826:B826">INDIRECT(_xlfn.CONCAT("$J", $F826))</f>
        <v/>
      </c>
      <c r="C826" s="21">
        <f t="array" ref="C826:C826">INDIRECT(_xlfn.CONCAT("$K", $F826))</f>
        <v/>
      </c>
      <c r="D826" s="21" t="n"/>
      <c r="E826" s="21">
        <f t="array" ref="E826:E826">INDIRECT(_xlfn.CONCAT("$L", $F826))</f>
        <v/>
      </c>
      <c r="F826" s="21">
        <f t="array" ref="F826:F826">IF(NOT(OR(ISERROR(INDIRECT(_xlfn.CONCAT("$I", $F825 + 1))), ISBLANK(INDIRECT(_xlfn.CONCAT("$I", $F825 + 1))))), $F825 + 1, IF(NOT(ISBLANK(INDIRECT(_xlfn.CONCAT("$I", $F825 + 2)))), $F825 + 2, ""))</f>
        <v/>
      </c>
      <c r="I826" s="19" t="inlineStr">
        <is>
          <t>Modern Horizons Tokens TMH1</t>
        </is>
      </c>
      <c r="J826" s="19" t="n">
        <v>21</v>
      </c>
      <c r="K826" s="19" t="n">
        <v>43615</v>
      </c>
      <c r="L826" s="19" t="inlineStr">
        <is>
          <t>en es fr de it pt ja ko ru 汉语 漢語</t>
        </is>
      </c>
    </row>
    <row r="827" ht="59.25" customHeight="1" s="20">
      <c r="A827" s="21">
        <f t="array" ref="A827:A827">INDIRECT(_xlfn.CONCAT("$I", $F827))</f>
        <v/>
      </c>
      <c r="B827" s="21">
        <f t="array" ref="B827:B827">INDIRECT(_xlfn.CONCAT("$J", $F827))</f>
        <v/>
      </c>
      <c r="C827" s="21">
        <f t="array" ref="C827:C827">INDIRECT(_xlfn.CONCAT("$K", $F827))</f>
        <v/>
      </c>
      <c r="D827" s="21" t="n"/>
      <c r="E827" s="21">
        <f t="array" ref="E827:E827">INDIRECT(_xlfn.CONCAT("$L", $F827))</f>
        <v/>
      </c>
      <c r="F827" s="21">
        <f t="array" ref="F827:F827">IF(NOT(OR(ISERROR(INDIRECT(_xlfn.CONCAT("$I", $F826 + 1))), ISBLANK(INDIRECT(_xlfn.CONCAT("$I", $F826 + 1))))), $F826 + 1, IF(NOT(ISBLANK(INDIRECT(_xlfn.CONCAT("$I", $F826 + 2)))), $F826 + 2, ""))</f>
        <v/>
      </c>
    </row>
    <row r="828" ht="59.25" customHeight="1" s="20">
      <c r="A828" s="21">
        <f t="array" ref="A828:A828">INDIRECT(_xlfn.CONCAT("$I", $F828))</f>
        <v/>
      </c>
      <c r="B828" s="21">
        <f t="array" ref="B828:B828">INDIRECT(_xlfn.CONCAT("$J", $F828))</f>
        <v/>
      </c>
      <c r="C828" s="21">
        <f t="array" ref="C828:C828">INDIRECT(_xlfn.CONCAT("$K", $F828))</f>
        <v/>
      </c>
      <c r="D828" s="21" t="n"/>
      <c r="E828" s="21">
        <f t="array" ref="E828:E828">INDIRECT(_xlfn.CONCAT("$L", $F828))</f>
        <v/>
      </c>
      <c r="F828" s="21">
        <f t="array" ref="F828:F828">IF(NOT(OR(ISERROR(INDIRECT(_xlfn.CONCAT("$I", $F827 + 1))), ISBLANK(INDIRECT(_xlfn.CONCAT("$I", $F827 + 1))))), $F827 + 1, IF(NOT(ISBLANK(INDIRECT(_xlfn.CONCAT("$I", $F827 + 2)))), $F827 + 2, ""))</f>
        <v/>
      </c>
      <c r="I828" s="19" t="inlineStr">
        <is>
          <t>Modern Horizons Art Series AMH1</t>
        </is>
      </c>
      <c r="J828" s="19" t="n">
        <v>54</v>
      </c>
      <c r="K828" s="19" t="n">
        <v>43621</v>
      </c>
      <c r="L828" s="19" t="inlineStr">
        <is>
          <t>en es fr de it pt ja ko ru 汉语 漢語</t>
        </is>
      </c>
    </row>
    <row r="829" ht="59.25" customHeight="1" s="20">
      <c r="A829" s="21">
        <f t="array" ref="A829:A829">INDIRECT(_xlfn.CONCAT("$I", $F829))</f>
        <v/>
      </c>
      <c r="B829" s="21">
        <f t="array" ref="B829:B829">INDIRECT(_xlfn.CONCAT("$J", $F829))</f>
        <v/>
      </c>
      <c r="C829" s="21">
        <f t="array" ref="C829:C829">INDIRECT(_xlfn.CONCAT("$K", $F829))</f>
        <v/>
      </c>
      <c r="D829" s="21" t="n"/>
      <c r="E829" s="21">
        <f t="array" ref="E829:E829">INDIRECT(_xlfn.CONCAT("$L", $F829))</f>
        <v/>
      </c>
      <c r="F829" s="21">
        <f t="array" ref="F829:F829">IF(NOT(OR(ISERROR(INDIRECT(_xlfn.CONCAT("$I", $F828 + 1))), ISBLANK(INDIRECT(_xlfn.CONCAT("$I", $F828 + 1))))), $F828 + 1, IF(NOT(ISBLANK(INDIRECT(_xlfn.CONCAT("$I", $F828 + 2)))), $F828 + 2, ""))</f>
        <v/>
      </c>
    </row>
    <row r="830" ht="59.25" customHeight="1" s="20">
      <c r="A830" s="21">
        <f t="array" ref="A830:A830">INDIRECT(_xlfn.CONCAT("$I", $F830))</f>
        <v/>
      </c>
      <c r="B830" s="21">
        <f t="array" ref="B830:B830">INDIRECT(_xlfn.CONCAT("$J", $F830))</f>
        <v/>
      </c>
      <c r="C830" s="21">
        <f t="array" ref="C830:C830">INDIRECT(_xlfn.CONCAT("$K", $F830))</f>
        <v/>
      </c>
      <c r="D830" s="21" t="n"/>
      <c r="E830" s="21">
        <f t="array" ref="E830:E830">INDIRECT(_xlfn.CONCAT("$L", $F830))</f>
        <v/>
      </c>
      <c r="F830" s="21">
        <f t="array" ref="F830:F830">IF(NOT(OR(ISERROR(INDIRECT(_xlfn.CONCAT("$I", $F829 + 1))), ISBLANK(INDIRECT(_xlfn.CONCAT("$I", $F829 + 1))))), $F829 + 1, IF(NOT(ISBLANK(INDIRECT(_xlfn.CONCAT("$I", $F829 + 2)))), $F829 + 2, ""))</f>
        <v/>
      </c>
      <c r="I830" s="19" t="inlineStr">
        <is>
          <t>War of the Spark WAR</t>
        </is>
      </c>
      <c r="J830" s="19" t="n">
        <v>312</v>
      </c>
      <c r="K830" s="19" t="n">
        <v>43588</v>
      </c>
      <c r="L830" s="19" t="inlineStr">
        <is>
          <t>en es fr de it pt ja ko ru 汉语 漢語</t>
        </is>
      </c>
    </row>
    <row r="831" ht="59.25" customHeight="1" s="20">
      <c r="A831" s="21">
        <f t="array" ref="A831:A831">INDIRECT(_xlfn.CONCAT("$I", $F831))</f>
        <v/>
      </c>
      <c r="B831" s="21">
        <f t="array" ref="B831:B831">INDIRECT(_xlfn.CONCAT("$J", $F831))</f>
        <v/>
      </c>
      <c r="C831" s="21">
        <f t="array" ref="C831:C831">INDIRECT(_xlfn.CONCAT("$K", $F831))</f>
        <v/>
      </c>
      <c r="D831" s="21" t="n"/>
      <c r="E831" s="21">
        <f t="array" ref="E831:E831">INDIRECT(_xlfn.CONCAT("$L", $F831))</f>
        <v/>
      </c>
      <c r="F831" s="21">
        <f t="array" ref="F831:F831">IF(NOT(OR(ISERROR(INDIRECT(_xlfn.CONCAT("$I", $F830 + 1))), ISBLANK(INDIRECT(_xlfn.CONCAT("$I", $F830 + 1))))), $F830 + 1, IF(NOT(ISBLANK(INDIRECT(_xlfn.CONCAT("$I", $F830 + 2)))), $F830 + 2, ""))</f>
        <v/>
      </c>
    </row>
    <row r="832" ht="59.25" customHeight="1" s="20">
      <c r="A832" s="21">
        <f t="array" ref="A832:A832">INDIRECT(_xlfn.CONCAT("$I", $F832))</f>
        <v/>
      </c>
      <c r="B832" s="21">
        <f t="array" ref="B832:B832">INDIRECT(_xlfn.CONCAT("$J", $F832))</f>
        <v/>
      </c>
      <c r="C832" s="21">
        <f t="array" ref="C832:C832">INDIRECT(_xlfn.CONCAT("$K", $F832))</f>
        <v/>
      </c>
      <c r="D832" s="21" t="n"/>
      <c r="E832" s="21">
        <f t="array" ref="E832:E832">INDIRECT(_xlfn.CONCAT("$L", $F832))</f>
        <v/>
      </c>
      <c r="F832" s="21">
        <f t="array" ref="F832:F832">IF(NOT(OR(ISERROR(INDIRECT(_xlfn.CONCAT("$I", $F831 + 1))), ISBLANK(INDIRECT(_xlfn.CONCAT("$I", $F831 + 1))))), $F831 + 1, IF(NOT(ISBLANK(INDIRECT(_xlfn.CONCAT("$I", $F831 + 2)))), $F831 + 2, ""))</f>
        <v/>
      </c>
      <c r="I832" s="19" t="inlineStr">
        <is>
          <t>War of the Spark Promos PWAR</t>
        </is>
      </c>
      <c r="J832" s="19" t="n">
        <v>176</v>
      </c>
      <c r="K832" s="19" t="n">
        <v>43588</v>
      </c>
      <c r="L832" s="19" t="inlineStr">
        <is>
          <t>en es fr de it pt ja ko ru 汉语 漢語</t>
        </is>
      </c>
    </row>
    <row r="833" ht="59.25" customHeight="1" s="20">
      <c r="A833" s="21">
        <f t="array" ref="A833:A833">INDIRECT(_xlfn.CONCAT("$I", $F833))</f>
        <v/>
      </c>
      <c r="B833" s="21">
        <f t="array" ref="B833:B833">INDIRECT(_xlfn.CONCAT("$J", $F833))</f>
        <v/>
      </c>
      <c r="C833" s="21">
        <f t="array" ref="C833:C833">INDIRECT(_xlfn.CONCAT("$K", $F833))</f>
        <v/>
      </c>
      <c r="D833" s="21" t="n"/>
      <c r="E833" s="21">
        <f t="array" ref="E833:E833">INDIRECT(_xlfn.CONCAT("$L", $F833))</f>
        <v/>
      </c>
      <c r="F833" s="21">
        <f t="array" ref="F833:F833">IF(NOT(OR(ISERROR(INDIRECT(_xlfn.CONCAT("$I", $F832 + 1))), ISBLANK(INDIRECT(_xlfn.CONCAT("$I", $F832 + 1))))), $F832 + 1, IF(NOT(ISBLANK(INDIRECT(_xlfn.CONCAT("$I", $F832 + 2)))), $F832 + 2, ""))</f>
        <v/>
      </c>
    </row>
    <row r="834" ht="59.25" customHeight="1" s="20">
      <c r="A834" s="21">
        <f t="array" ref="A834:A834">INDIRECT(_xlfn.CONCAT("$I", $F834))</f>
        <v/>
      </c>
      <c r="B834" s="21">
        <f t="array" ref="B834:B834">INDIRECT(_xlfn.CONCAT("$J", $F834))</f>
        <v/>
      </c>
      <c r="C834" s="21">
        <f t="array" ref="C834:C834">INDIRECT(_xlfn.CONCAT("$K", $F834))</f>
        <v/>
      </c>
      <c r="D834" s="21" t="n"/>
      <c r="E834" s="21">
        <f t="array" ref="E834:E834">INDIRECT(_xlfn.CONCAT("$L", $F834))</f>
        <v/>
      </c>
      <c r="F834" s="21">
        <f t="array" ref="F834:F834">IF(NOT(OR(ISERROR(INDIRECT(_xlfn.CONCAT("$I", $F833 + 1))), ISBLANK(INDIRECT(_xlfn.CONCAT("$I", $F833 + 1))))), $F833 + 1, IF(NOT(ISBLANK(INDIRECT(_xlfn.CONCAT("$I", $F833 + 2)))), $F833 + 2, ""))</f>
        <v/>
      </c>
      <c r="I834" s="19" t="inlineStr">
        <is>
          <t>War of the Spark Tokens TWAR</t>
        </is>
      </c>
      <c r="J834" s="19" t="n">
        <v>19</v>
      </c>
      <c r="K834" s="19" t="n">
        <v>43588</v>
      </c>
      <c r="L834" s="19" t="inlineStr">
        <is>
          <t>en es fr de it pt ja ko ru 汉语 漢語</t>
        </is>
      </c>
    </row>
    <row r="835" ht="59.25" customHeight="1" s="20">
      <c r="A835" s="21">
        <f t="array" ref="A835:A835">INDIRECT(_xlfn.CONCAT("$I", $F835))</f>
        <v/>
      </c>
      <c r="B835" s="21">
        <f t="array" ref="B835:B835">INDIRECT(_xlfn.CONCAT("$J", $F835))</f>
        <v/>
      </c>
      <c r="C835" s="21">
        <f t="array" ref="C835:C835">INDIRECT(_xlfn.CONCAT("$K", $F835))</f>
        <v/>
      </c>
      <c r="D835" s="21" t="n"/>
      <c r="E835" s="21">
        <f t="array" ref="E835:E835">INDIRECT(_xlfn.CONCAT("$L", $F835))</f>
        <v/>
      </c>
      <c r="F835" s="21">
        <f t="array" ref="F835:F835">IF(NOT(OR(ISERROR(INDIRECT(_xlfn.CONCAT("$I", $F834 + 1))), ISBLANK(INDIRECT(_xlfn.CONCAT("$I", $F834 + 1))))), $F834 + 1, IF(NOT(ISBLANK(INDIRECT(_xlfn.CONCAT("$I", $F834 + 2)))), $F834 + 2, ""))</f>
        <v/>
      </c>
    </row>
    <row r="836" ht="59.25" customHeight="1" s="20">
      <c r="A836" s="21">
        <f t="array" ref="A836:A836">INDIRECT(_xlfn.CONCAT("$I", $F836))</f>
        <v/>
      </c>
      <c r="B836" s="21">
        <f t="array" ref="B836:B836">INDIRECT(_xlfn.CONCAT("$J", $F836))</f>
        <v/>
      </c>
      <c r="C836" s="21">
        <f t="array" ref="C836:C836">INDIRECT(_xlfn.CONCAT("$K", $F836))</f>
        <v/>
      </c>
      <c r="D836" s="21" t="n"/>
      <c r="E836" s="21">
        <f t="array" ref="E836:E836">INDIRECT(_xlfn.CONCAT("$L", $F836))</f>
        <v/>
      </c>
      <c r="F836" s="21">
        <f t="array" ref="F836:F836">IF(NOT(OR(ISERROR(INDIRECT(_xlfn.CONCAT("$I", $F835 + 1))), ISBLANK(INDIRECT(_xlfn.CONCAT("$I", $F835 + 1))))), $F835 + 1, IF(NOT(ISBLANK(INDIRECT(_xlfn.CONCAT("$I", $F835 + 2)))), $F835 + 2, ""))</f>
        <v/>
      </c>
      <c r="I836" s="19" t="inlineStr">
        <is>
          <t>Judge Gift Cards 2019 J19</t>
        </is>
      </c>
      <c r="J836" s="19" t="n">
        <v>8</v>
      </c>
      <c r="K836" s="19" t="n">
        <v>43565</v>
      </c>
      <c r="L836" s="19" t="inlineStr">
        <is>
          <t>en es fr de it pt ja ko ru 汉语 漢語</t>
        </is>
      </c>
    </row>
    <row r="837" ht="59.25" customHeight="1" s="20">
      <c r="A837" s="21">
        <f t="array" ref="A837:A837">INDIRECT(_xlfn.CONCAT("$I", $F837))</f>
        <v/>
      </c>
      <c r="B837" s="21">
        <f t="array" ref="B837:B837">INDIRECT(_xlfn.CONCAT("$J", $F837))</f>
        <v/>
      </c>
      <c r="C837" s="21">
        <f t="array" ref="C837:C837">INDIRECT(_xlfn.CONCAT("$K", $F837))</f>
        <v/>
      </c>
      <c r="D837" s="21" t="n"/>
      <c r="E837" s="21">
        <f t="array" ref="E837:E837">INDIRECT(_xlfn.CONCAT("$L", $F837))</f>
        <v/>
      </c>
      <c r="F837" s="21">
        <f t="array" ref="F837:F837">IF(NOT(OR(ISERROR(INDIRECT(_xlfn.CONCAT("$I", $F836 + 1))), ISBLANK(INDIRECT(_xlfn.CONCAT("$I", $F836 + 1))))), $F836 + 1, IF(NOT(ISBLANK(INDIRECT(_xlfn.CONCAT("$I", $F836 + 2)))), $F836 + 2, ""))</f>
        <v/>
      </c>
    </row>
    <row r="838" ht="59.25" customHeight="1" s="20">
      <c r="A838" s="21">
        <f t="array" ref="A838:A838">INDIRECT(_xlfn.CONCAT("$I", $F838))</f>
        <v/>
      </c>
      <c r="B838" s="21">
        <f t="array" ref="B838:B838">INDIRECT(_xlfn.CONCAT("$J", $F838))</f>
        <v/>
      </c>
      <c r="C838" s="21">
        <f t="array" ref="C838:C838">INDIRECT(_xlfn.CONCAT("$K", $F838))</f>
        <v/>
      </c>
      <c r="D838" s="21" t="n"/>
      <c r="E838" s="21">
        <f t="array" ref="E838:E838">INDIRECT(_xlfn.CONCAT("$L", $F838))</f>
        <v/>
      </c>
      <c r="F838" s="21">
        <f t="array" ref="F838:F838">IF(NOT(OR(ISERROR(INDIRECT(_xlfn.CONCAT("$I", $F837 + 1))), ISBLANK(INDIRECT(_xlfn.CONCAT("$I", $F837 + 1))))), $F837 + 1, IF(NOT(ISBLANK(INDIRECT(_xlfn.CONCAT("$I", $F837 + 2)))), $F837 + 2, ""))</f>
        <v/>
      </c>
      <c r="I838" s="19" t="inlineStr">
        <is>
          <t>RNA Guild Kit GK2</t>
        </is>
      </c>
      <c r="J838" s="19" t="n">
        <v>133</v>
      </c>
      <c r="K838" s="19" t="n">
        <v>43511</v>
      </c>
      <c r="L838" s="19" t="inlineStr">
        <is>
          <t>en es fr de it pt ja ko ru 汉语 漢語</t>
        </is>
      </c>
    </row>
    <row r="839" ht="59.25" customHeight="1" s="20">
      <c r="A839" s="21">
        <f t="array" ref="A839:A839">INDIRECT(_xlfn.CONCAT("$I", $F839))</f>
        <v/>
      </c>
      <c r="B839" s="21">
        <f t="array" ref="B839:B839">INDIRECT(_xlfn.CONCAT("$J", $F839))</f>
        <v/>
      </c>
      <c r="C839" s="21">
        <f t="array" ref="C839:C839">INDIRECT(_xlfn.CONCAT("$K", $F839))</f>
        <v/>
      </c>
      <c r="D839" s="21" t="n"/>
      <c r="E839" s="21">
        <f t="array" ref="E839:E839">INDIRECT(_xlfn.CONCAT("$L", $F839))</f>
        <v/>
      </c>
      <c r="F839" s="21">
        <f t="array" ref="F839:F839">IF(NOT(OR(ISERROR(INDIRECT(_xlfn.CONCAT("$I", $F838 + 1))), ISBLANK(INDIRECT(_xlfn.CONCAT("$I", $F838 + 1))))), $F838 + 1, IF(NOT(ISBLANK(INDIRECT(_xlfn.CONCAT("$I", $F838 + 2)))), $F838 + 2, ""))</f>
        <v/>
      </c>
    </row>
    <row r="840" ht="59.25" customHeight="1" s="20">
      <c r="A840" s="21">
        <f t="array" ref="A840:A840">INDIRECT(_xlfn.CONCAT("$I", $F840))</f>
        <v/>
      </c>
      <c r="B840" s="21">
        <f t="array" ref="B840:B840">INDIRECT(_xlfn.CONCAT("$J", $F840))</f>
        <v/>
      </c>
      <c r="C840" s="21">
        <f t="array" ref="C840:C840">INDIRECT(_xlfn.CONCAT("$K", $F840))</f>
        <v/>
      </c>
      <c r="D840" s="21" t="n"/>
      <c r="E840" s="21">
        <f t="array" ref="E840:E840">INDIRECT(_xlfn.CONCAT("$L", $F840))</f>
        <v/>
      </c>
      <c r="F840" s="21">
        <f t="array" ref="F840:F840">IF(NOT(OR(ISERROR(INDIRECT(_xlfn.CONCAT("$I", $F839 + 1))), ISBLANK(INDIRECT(_xlfn.CONCAT("$I", $F839 + 1))))), $F839 + 1, IF(NOT(ISBLANK(INDIRECT(_xlfn.CONCAT("$I", $F839 + 2)))), $F839 + 2, ""))</f>
        <v/>
      </c>
      <c r="I840" s="19" t="inlineStr">
        <is>
          <t>RNA Guild Kit Tokens TGK2</t>
        </is>
      </c>
      <c r="J840" s="19" t="n">
        <v>9</v>
      </c>
      <c r="K840" s="19" t="n">
        <v>43511</v>
      </c>
      <c r="L840" s="19" t="inlineStr">
        <is>
          <t>en es fr de it pt ja ko ru 汉语 漢語</t>
        </is>
      </c>
    </row>
    <row r="841" ht="59.25" customHeight="1" s="20">
      <c r="A841" s="21">
        <f t="array" ref="A841:A841">INDIRECT(_xlfn.CONCAT("$I", $F841))</f>
        <v/>
      </c>
      <c r="B841" s="21">
        <f t="array" ref="B841:B841">INDIRECT(_xlfn.CONCAT("$J", $F841))</f>
        <v/>
      </c>
      <c r="C841" s="21">
        <f t="array" ref="C841:C841">INDIRECT(_xlfn.CONCAT("$K", $F841))</f>
        <v/>
      </c>
      <c r="D841" s="21" t="n"/>
      <c r="E841" s="21">
        <f t="array" ref="E841:E841">INDIRECT(_xlfn.CONCAT("$L", $F841))</f>
        <v/>
      </c>
      <c r="F841" s="21">
        <f t="array" ref="F841:F841">IF(NOT(OR(ISERROR(INDIRECT(_xlfn.CONCAT("$I", $F840 + 1))), ISBLANK(INDIRECT(_xlfn.CONCAT("$I", $F840 + 1))))), $F840 + 1, IF(NOT(ISBLANK(INDIRECT(_xlfn.CONCAT("$I", $F840 + 2)))), $F840 + 2, ""))</f>
        <v/>
      </c>
    </row>
    <row r="842" ht="59.25" customHeight="1" s="20">
      <c r="A842" s="21">
        <f t="array" ref="A842:A842">INDIRECT(_xlfn.CONCAT("$I", $F842))</f>
        <v/>
      </c>
      <c r="B842" s="21">
        <f t="array" ref="B842:B842">INDIRECT(_xlfn.CONCAT("$J", $F842))</f>
        <v/>
      </c>
      <c r="C842" s="21">
        <f t="array" ref="C842:C842">INDIRECT(_xlfn.CONCAT("$K", $F842))</f>
        <v/>
      </c>
      <c r="D842" s="21" t="n"/>
      <c r="E842" s="21">
        <f t="array" ref="E842:E842">INDIRECT(_xlfn.CONCAT("$L", $F842))</f>
        <v/>
      </c>
      <c r="F842" s="21">
        <f t="array" ref="F842:F842">IF(NOT(OR(ISERROR(INDIRECT(_xlfn.CONCAT("$I", $F841 + 1))), ISBLANK(INDIRECT(_xlfn.CONCAT("$I", $F841 + 1))))), $F841 + 1, IF(NOT(ISBLANK(INDIRECT(_xlfn.CONCAT("$I", $F841 + 2)))), $F841 + 2, ""))</f>
        <v/>
      </c>
      <c r="I842" s="19" t="inlineStr">
        <is>
          <t>Ravnica Allegiance RNA</t>
        </is>
      </c>
      <c r="J842" s="19" t="n">
        <v>273</v>
      </c>
      <c r="K842" s="19" t="n">
        <v>43490</v>
      </c>
      <c r="L842" s="19" t="inlineStr">
        <is>
          <t>en es fr de it pt ja ko ru 汉语 漢語</t>
        </is>
      </c>
    </row>
    <row r="843" ht="59.25" customHeight="1" s="20">
      <c r="A843" s="21">
        <f t="array" ref="A843:A843">INDIRECT(_xlfn.CONCAT("$I", $F843))</f>
        <v/>
      </c>
      <c r="B843" s="21">
        <f t="array" ref="B843:B843">INDIRECT(_xlfn.CONCAT("$J", $F843))</f>
        <v/>
      </c>
      <c r="C843" s="21">
        <f t="array" ref="C843:C843">INDIRECT(_xlfn.CONCAT("$K", $F843))</f>
        <v/>
      </c>
      <c r="D843" s="21" t="n"/>
      <c r="E843" s="21">
        <f t="array" ref="E843:E843">INDIRECT(_xlfn.CONCAT("$L", $F843))</f>
        <v/>
      </c>
      <c r="F843" s="21">
        <f t="array" ref="F843:F843">IF(NOT(OR(ISERROR(INDIRECT(_xlfn.CONCAT("$I", $F842 + 1))), ISBLANK(INDIRECT(_xlfn.CONCAT("$I", $F842 + 1))))), $F842 + 1, IF(NOT(ISBLANK(INDIRECT(_xlfn.CONCAT("$I", $F842 + 2)))), $F842 + 2, ""))</f>
        <v/>
      </c>
    </row>
    <row r="844" ht="59.25" customHeight="1" s="20">
      <c r="A844" s="21">
        <f t="array" ref="A844:A844">INDIRECT(_xlfn.CONCAT("$I", $F844))</f>
        <v/>
      </c>
      <c r="B844" s="21">
        <f t="array" ref="B844:B844">INDIRECT(_xlfn.CONCAT("$J", $F844))</f>
        <v/>
      </c>
      <c r="C844" s="21">
        <f t="array" ref="C844:C844">INDIRECT(_xlfn.CONCAT("$K", $F844))</f>
        <v/>
      </c>
      <c r="D844" s="21" t="n"/>
      <c r="E844" s="21">
        <f t="array" ref="E844:E844">INDIRECT(_xlfn.CONCAT("$L", $F844))</f>
        <v/>
      </c>
      <c r="F844" s="21">
        <f t="array" ref="F844:F844">IF(NOT(OR(ISERROR(INDIRECT(_xlfn.CONCAT("$I", $F843 + 1))), ISBLANK(INDIRECT(_xlfn.CONCAT("$I", $F843 + 1))))), $F843 + 1, IF(NOT(ISBLANK(INDIRECT(_xlfn.CONCAT("$I", $F843 + 2)))), $F843 + 2, ""))</f>
        <v/>
      </c>
      <c r="I844" s="19" t="inlineStr">
        <is>
          <t>Ravnica Allegiance Promos PRNA</t>
        </is>
      </c>
      <c r="J844" s="19" t="n">
        <v>81</v>
      </c>
      <c r="K844" s="19" t="n">
        <v>43490</v>
      </c>
      <c r="L844" s="19" t="inlineStr">
        <is>
          <t>en es fr de it pt ja ko ru 汉语 漢語</t>
        </is>
      </c>
    </row>
    <row r="845" ht="59.25" customHeight="1" s="20">
      <c r="A845" s="21">
        <f t="array" ref="A845:A845">INDIRECT(_xlfn.CONCAT("$I", $F845))</f>
        <v/>
      </c>
      <c r="B845" s="21">
        <f t="array" ref="B845:B845">INDIRECT(_xlfn.CONCAT("$J", $F845))</f>
        <v/>
      </c>
      <c r="C845" s="21">
        <f t="array" ref="C845:C845">INDIRECT(_xlfn.CONCAT("$K", $F845))</f>
        <v/>
      </c>
      <c r="D845" s="21" t="n"/>
      <c r="E845" s="21">
        <f t="array" ref="E845:E845">INDIRECT(_xlfn.CONCAT("$L", $F845))</f>
        <v/>
      </c>
      <c r="F845" s="21">
        <f t="array" ref="F845:F845">IF(NOT(OR(ISERROR(INDIRECT(_xlfn.CONCAT("$I", $F844 + 1))), ISBLANK(INDIRECT(_xlfn.CONCAT("$I", $F844 + 1))))), $F844 + 1, IF(NOT(ISBLANK(INDIRECT(_xlfn.CONCAT("$I", $F844 + 2)))), $F844 + 2, ""))</f>
        <v/>
      </c>
    </row>
    <row r="846" ht="59.25" customHeight="1" s="20">
      <c r="A846" s="21">
        <f t="array" ref="A846:A846">INDIRECT(_xlfn.CONCAT("$I", $F846))</f>
        <v/>
      </c>
      <c r="B846" s="21">
        <f t="array" ref="B846:B846">INDIRECT(_xlfn.CONCAT("$J", $F846))</f>
        <v/>
      </c>
      <c r="C846" s="21">
        <f t="array" ref="C846:C846">INDIRECT(_xlfn.CONCAT("$K", $F846))</f>
        <v/>
      </c>
      <c r="D846" s="21" t="n"/>
      <c r="E846" s="21">
        <f t="array" ref="E846:E846">INDIRECT(_xlfn.CONCAT("$L", $F846))</f>
        <v/>
      </c>
      <c r="F846" s="21">
        <f t="array" ref="F846:F846">IF(NOT(OR(ISERROR(INDIRECT(_xlfn.CONCAT("$I", $F845 + 1))), ISBLANK(INDIRECT(_xlfn.CONCAT("$I", $F845 + 1))))), $F845 + 1, IF(NOT(ISBLANK(INDIRECT(_xlfn.CONCAT("$I", $F845 + 2)))), $F845 + 2, ""))</f>
        <v/>
      </c>
      <c r="I846" s="19" t="inlineStr">
        <is>
          <t>Ravnica Allegiance Tokens TRNA</t>
        </is>
      </c>
      <c r="J846" s="19" t="n">
        <v>13</v>
      </c>
      <c r="K846" s="19" t="n">
        <v>43490</v>
      </c>
      <c r="L846" s="19" t="inlineStr">
        <is>
          <t>en es fr de it pt ja ko ru 汉语 漢語</t>
        </is>
      </c>
    </row>
    <row r="847" ht="59.25" customHeight="1" s="20">
      <c r="A847" s="21">
        <f t="array" ref="A847:A847">INDIRECT(_xlfn.CONCAT("$I", $F847))</f>
        <v/>
      </c>
      <c r="B847" s="21">
        <f t="array" ref="B847:B847">INDIRECT(_xlfn.CONCAT("$J", $F847))</f>
        <v/>
      </c>
      <c r="C847" s="21">
        <f t="array" ref="C847:C847">INDIRECT(_xlfn.CONCAT("$K", $F847))</f>
        <v/>
      </c>
      <c r="D847" s="21" t="n"/>
      <c r="E847" s="21">
        <f t="array" ref="E847:E847">INDIRECT(_xlfn.CONCAT("$L", $F847))</f>
        <v/>
      </c>
      <c r="F847" s="21">
        <f t="array" ref="F847:F847">IF(NOT(OR(ISERROR(INDIRECT(_xlfn.CONCAT("$I", $F846 + 1))), ISBLANK(INDIRECT(_xlfn.CONCAT("$I", $F846 + 1))))), $F846 + 1, IF(NOT(ISBLANK(INDIRECT(_xlfn.CONCAT("$I", $F846 + 2)))), $F846 + 2, ""))</f>
        <v/>
      </c>
    </row>
    <row r="848" ht="59.25" customHeight="1" s="20">
      <c r="A848" s="21">
        <f t="array" ref="A848:A848">INDIRECT(_xlfn.CONCAT("$I", $F848))</f>
        <v/>
      </c>
      <c r="B848" s="21">
        <f t="array" ref="B848:B848">INDIRECT(_xlfn.CONCAT("$J", $F848))</f>
        <v/>
      </c>
      <c r="C848" s="21">
        <f t="array" ref="C848:C848">INDIRECT(_xlfn.CONCAT("$K", $F848))</f>
        <v/>
      </c>
      <c r="D848" s="21" t="n"/>
      <c r="E848" s="21">
        <f t="array" ref="E848:E848">INDIRECT(_xlfn.CONCAT("$L", $F848))</f>
        <v/>
      </c>
      <c r="F848" s="21">
        <f t="array" ref="F848:F848">IF(NOT(OR(ISERROR(INDIRECT(_xlfn.CONCAT("$I", $F847 + 1))), ISBLANK(INDIRECT(_xlfn.CONCAT("$I", $F847 + 1))))), $F847 + 1, IF(NOT(ISBLANK(INDIRECT(_xlfn.CONCAT("$I", $F847 + 2)))), $F847 + 2, ""))</f>
        <v/>
      </c>
      <c r="I848" s="19" t="inlineStr">
        <is>
          <t>RNA Ravnica Weekend PRW2</t>
        </is>
      </c>
      <c r="J848" s="19" t="n">
        <v>10</v>
      </c>
      <c r="K848" s="19" t="n">
        <v>43512</v>
      </c>
      <c r="L848" s="19" t="inlineStr">
        <is>
          <t>en es fr de it pt ja ko ru 汉语 漢語</t>
        </is>
      </c>
    </row>
    <row r="849" ht="59.25" customHeight="1" s="20">
      <c r="A849" s="21">
        <f t="array" ref="A849:A849">INDIRECT(_xlfn.CONCAT("$I", $F849))</f>
        <v/>
      </c>
      <c r="B849" s="21">
        <f t="array" ref="B849:B849">INDIRECT(_xlfn.CONCAT("$J", $F849))</f>
        <v/>
      </c>
      <c r="C849" s="21">
        <f t="array" ref="C849:C849">INDIRECT(_xlfn.CONCAT("$K", $F849))</f>
        <v/>
      </c>
      <c r="D849" s="21" t="n"/>
      <c r="E849" s="21">
        <f t="array" ref="E849:E849">INDIRECT(_xlfn.CONCAT("$L", $F849))</f>
        <v/>
      </c>
      <c r="F849" s="21">
        <f t="array" ref="F849:F849">IF(NOT(OR(ISERROR(INDIRECT(_xlfn.CONCAT("$I", $F848 + 1))), ISBLANK(INDIRECT(_xlfn.CONCAT("$I", $F848 + 1))))), $F848 + 1, IF(NOT(ISBLANK(INDIRECT(_xlfn.CONCAT("$I", $F848 + 2)))), $F848 + 2, ""))</f>
        <v/>
      </c>
    </row>
    <row r="850" ht="59.25" customHeight="1" s="20">
      <c r="A850" s="21">
        <f t="array" ref="A850:A850">INDIRECT(_xlfn.CONCAT("$I", $F850))</f>
        <v/>
      </c>
      <c r="B850" s="21">
        <f t="array" ref="B850:B850">INDIRECT(_xlfn.CONCAT("$J", $F850))</f>
        <v/>
      </c>
      <c r="C850" s="21">
        <f t="array" ref="C850:C850">INDIRECT(_xlfn.CONCAT("$K", $F850))</f>
        <v/>
      </c>
      <c r="D850" s="21" t="n"/>
      <c r="E850" s="21">
        <f t="array" ref="E850:E850">INDIRECT(_xlfn.CONCAT("$L", $F850))</f>
        <v/>
      </c>
      <c r="F850" s="21">
        <f t="array" ref="F850:F850">IF(NOT(OR(ISERROR(INDIRECT(_xlfn.CONCAT("$I", $F849 + 1))), ISBLANK(INDIRECT(_xlfn.CONCAT("$I", $F849 + 1))))), $F849 + 1, IF(NOT(ISBLANK(INDIRECT(_xlfn.CONCAT("$I", $F849 + 2)))), $F849 + 2, ""))</f>
        <v/>
      </c>
      <c r="I850" s="19" t="inlineStr">
        <is>
          <t>MagicFest 2019 PF19</t>
        </is>
      </c>
      <c r="J850" s="19" t="n">
        <v>7</v>
      </c>
      <c r="K850" s="19" t="n">
        <v>43466</v>
      </c>
      <c r="L850" s="19" t="inlineStr">
        <is>
          <t>en es fr de it pt ja ko ru 汉语 漢語</t>
        </is>
      </c>
    </row>
    <row r="851" ht="59.25" customHeight="1" s="20">
      <c r="A851" s="21">
        <f t="array" ref="A851:A851">INDIRECT(_xlfn.CONCAT("$I", $F851))</f>
        <v/>
      </c>
      <c r="B851" s="21">
        <f t="array" ref="B851:B851">INDIRECT(_xlfn.CONCAT("$J", $F851))</f>
        <v/>
      </c>
      <c r="C851" s="21">
        <f t="array" ref="C851:C851">INDIRECT(_xlfn.CONCAT("$K", $F851))</f>
        <v/>
      </c>
      <c r="D851" s="21" t="n"/>
      <c r="E851" s="21">
        <f t="array" ref="E851:E851">INDIRECT(_xlfn.CONCAT("$L", $F851))</f>
        <v/>
      </c>
      <c r="F851" s="21">
        <f t="array" ref="F851:F851">IF(NOT(OR(ISERROR(INDIRECT(_xlfn.CONCAT("$I", $F850 + 1))), ISBLANK(INDIRECT(_xlfn.CONCAT("$I", $F850 + 1))))), $F850 + 1, IF(NOT(ISBLANK(INDIRECT(_xlfn.CONCAT("$I", $F850 + 2)))), $F850 + 2, ""))</f>
        <v/>
      </c>
    </row>
    <row r="852" ht="59.25" customHeight="1" s="20">
      <c r="A852" s="21">
        <f t="array" ref="A852:A852">INDIRECT(_xlfn.CONCAT("$I", $F852))</f>
        <v/>
      </c>
      <c r="B852" s="21">
        <f t="array" ref="B852:B852">INDIRECT(_xlfn.CONCAT("$J", $F852))</f>
        <v/>
      </c>
      <c r="C852" s="21">
        <f t="array" ref="C852:C852">INDIRECT(_xlfn.CONCAT("$K", $F852))</f>
        <v/>
      </c>
      <c r="D852" s="21" t="n"/>
      <c r="E852" s="21">
        <f t="array" ref="E852:E852">INDIRECT(_xlfn.CONCAT("$L", $F852))</f>
        <v/>
      </c>
      <c r="F852" s="21">
        <f t="array" ref="F852:F852">IF(NOT(OR(ISERROR(INDIRECT(_xlfn.CONCAT("$I", $F851 + 1))), ISBLANK(INDIRECT(_xlfn.CONCAT("$I", $F851 + 1))))), $F851 + 1, IF(NOT(ISBLANK(INDIRECT(_xlfn.CONCAT("$I", $F851 + 2)))), $F851 + 2, ""))</f>
        <v/>
      </c>
      <c r="I852" s="19" t="inlineStr">
        <is>
          <t>Ultimate Masters UMA</t>
        </is>
      </c>
      <c r="J852" s="19" t="n">
        <v>254</v>
      </c>
      <c r="K852" s="19" t="n">
        <v>43441</v>
      </c>
      <c r="L852" s="19" t="inlineStr">
        <is>
          <t>en es fr de it pt ja ko ru 汉语 漢語</t>
        </is>
      </c>
    </row>
    <row r="853" ht="59.25" customHeight="1" s="20">
      <c r="A853" s="21">
        <f t="array" ref="A853:A853">INDIRECT(_xlfn.CONCAT("$I", $F853))</f>
        <v/>
      </c>
      <c r="B853" s="21">
        <f t="array" ref="B853:B853">INDIRECT(_xlfn.CONCAT("$J", $F853))</f>
        <v/>
      </c>
      <c r="C853" s="21">
        <f t="array" ref="C853:C853">INDIRECT(_xlfn.CONCAT("$K", $F853))</f>
        <v/>
      </c>
      <c r="D853" s="21" t="n"/>
      <c r="E853" s="21">
        <f t="array" ref="E853:E853">INDIRECT(_xlfn.CONCAT("$L", $F853))</f>
        <v/>
      </c>
      <c r="F853" s="21">
        <f t="array" ref="F853:F853">IF(NOT(OR(ISERROR(INDIRECT(_xlfn.CONCAT("$I", $F852 + 1))), ISBLANK(INDIRECT(_xlfn.CONCAT("$I", $F852 + 1))))), $F852 + 1, IF(NOT(ISBLANK(INDIRECT(_xlfn.CONCAT("$I", $F852 + 2)))), $F852 + 2, ""))</f>
        <v/>
      </c>
    </row>
    <row r="854" ht="59.25" customHeight="1" s="20">
      <c r="A854" s="21">
        <f t="array" ref="A854:A854">INDIRECT(_xlfn.CONCAT("$I", $F854))</f>
        <v/>
      </c>
      <c r="B854" s="21">
        <f t="array" ref="B854:B854">INDIRECT(_xlfn.CONCAT("$J", $F854))</f>
        <v/>
      </c>
      <c r="C854" s="21">
        <f t="array" ref="C854:C854">INDIRECT(_xlfn.CONCAT("$K", $F854))</f>
        <v/>
      </c>
      <c r="D854" s="21" t="n"/>
      <c r="E854" s="21">
        <f t="array" ref="E854:E854">INDIRECT(_xlfn.CONCAT("$L", $F854))</f>
        <v/>
      </c>
      <c r="F854" s="21">
        <f t="array" ref="F854:F854">IF(NOT(OR(ISERROR(INDIRECT(_xlfn.CONCAT("$I", $F853 + 1))), ISBLANK(INDIRECT(_xlfn.CONCAT("$I", $F853 + 1))))), $F853 + 1, IF(NOT(ISBLANK(INDIRECT(_xlfn.CONCAT("$I", $F853 + 2)))), $F853 + 2, ""))</f>
        <v/>
      </c>
      <c r="I854" s="19" t="inlineStr">
        <is>
          <t>Ultimate Box Topper PUMA</t>
        </is>
      </c>
      <c r="J854" s="19" t="n">
        <v>40</v>
      </c>
      <c r="K854" s="19" t="n">
        <v>43441</v>
      </c>
      <c r="L854" s="19" t="inlineStr">
        <is>
          <t>en es fr de it pt ja ko ru 汉语 漢語</t>
        </is>
      </c>
    </row>
    <row r="855" ht="59.25" customHeight="1" s="20">
      <c r="A855" s="21">
        <f t="array" ref="A855:A855">INDIRECT(_xlfn.CONCAT("$I", $F855))</f>
        <v/>
      </c>
      <c r="B855" s="21">
        <f t="array" ref="B855:B855">INDIRECT(_xlfn.CONCAT("$J", $F855))</f>
        <v/>
      </c>
      <c r="C855" s="21">
        <f t="array" ref="C855:C855">INDIRECT(_xlfn.CONCAT("$K", $F855))</f>
        <v/>
      </c>
      <c r="D855" s="21" t="n"/>
      <c r="E855" s="21">
        <f t="array" ref="E855:E855">INDIRECT(_xlfn.CONCAT("$L", $F855))</f>
        <v/>
      </c>
      <c r="F855" s="21">
        <f t="array" ref="F855:F855">IF(NOT(OR(ISERROR(INDIRECT(_xlfn.CONCAT("$I", $F854 + 1))), ISBLANK(INDIRECT(_xlfn.CONCAT("$I", $F854 + 1))))), $F854 + 1, IF(NOT(ISBLANK(INDIRECT(_xlfn.CONCAT("$I", $F854 + 2)))), $F854 + 2, ""))</f>
        <v/>
      </c>
    </row>
    <row r="856" ht="59.25" customHeight="1" s="20">
      <c r="A856" s="21">
        <f t="array" ref="A856:A856">INDIRECT(_xlfn.CONCAT("$I", $F856))</f>
        <v/>
      </c>
      <c r="B856" s="21">
        <f t="array" ref="B856:B856">INDIRECT(_xlfn.CONCAT("$J", $F856))</f>
        <v/>
      </c>
      <c r="C856" s="21">
        <f t="array" ref="C856:C856">INDIRECT(_xlfn.CONCAT("$K", $F856))</f>
        <v/>
      </c>
      <c r="D856" s="21" t="n"/>
      <c r="E856" s="21">
        <f t="array" ref="E856:E856">INDIRECT(_xlfn.CONCAT("$L", $F856))</f>
        <v/>
      </c>
      <c r="F856" s="21">
        <f t="array" ref="F856:F856">IF(NOT(OR(ISERROR(INDIRECT(_xlfn.CONCAT("$I", $F855 + 1))), ISBLANK(INDIRECT(_xlfn.CONCAT("$I", $F855 + 1))))), $F855 + 1, IF(NOT(ISBLANK(INDIRECT(_xlfn.CONCAT("$I", $F855 + 2)))), $F855 + 2, ""))</f>
        <v/>
      </c>
      <c r="I856" s="19" t="inlineStr">
        <is>
          <t>Ultimate Masters Tokens TUMA</t>
        </is>
      </c>
      <c r="J856" s="19" t="n">
        <v>16</v>
      </c>
      <c r="K856" s="19" t="n">
        <v>43441</v>
      </c>
      <c r="L856" s="19" t="inlineStr">
        <is>
          <t>en es fr de it pt ja ko ru 汉语 漢語</t>
        </is>
      </c>
    </row>
    <row r="857" ht="59.25" customHeight="1" s="20">
      <c r="A857" s="21">
        <f t="array" ref="A857:A857">INDIRECT(_xlfn.CONCAT("$I", $F857))</f>
        <v/>
      </c>
      <c r="B857" s="21">
        <f t="array" ref="B857:B857">INDIRECT(_xlfn.CONCAT("$J", $F857))</f>
        <v/>
      </c>
      <c r="C857" s="21">
        <f t="array" ref="C857:C857">INDIRECT(_xlfn.CONCAT("$K", $F857))</f>
        <v/>
      </c>
      <c r="D857" s="21" t="n"/>
      <c r="E857" s="21">
        <f t="array" ref="E857:E857">INDIRECT(_xlfn.CONCAT("$L", $F857))</f>
        <v/>
      </c>
      <c r="F857" s="21">
        <f t="array" ref="F857:F857">IF(NOT(OR(ISERROR(INDIRECT(_xlfn.CONCAT("$I", $F856 + 1))), ISBLANK(INDIRECT(_xlfn.CONCAT("$I", $F856 + 1))))), $F856 + 1, IF(NOT(ISBLANK(INDIRECT(_xlfn.CONCAT("$I", $F856 + 2)))), $F856 + 2, ""))</f>
        <v/>
      </c>
    </row>
    <row r="858" ht="59.25" customHeight="1" s="20">
      <c r="A858" s="21">
        <f t="array" ref="A858:A858">INDIRECT(_xlfn.CONCAT("$I", $F858))</f>
        <v/>
      </c>
      <c r="B858" s="21">
        <f t="array" ref="B858:B858">INDIRECT(_xlfn.CONCAT("$J", $F858))</f>
        <v/>
      </c>
      <c r="C858" s="21">
        <f t="array" ref="C858:C858">INDIRECT(_xlfn.CONCAT("$K", $F858))</f>
        <v/>
      </c>
      <c r="D858" s="21" t="n"/>
      <c r="E858" s="21">
        <f t="array" ref="E858:E858">INDIRECT(_xlfn.CONCAT("$L", $F858))</f>
        <v/>
      </c>
      <c r="F858" s="21">
        <f t="array" ref="F858:F858">IF(NOT(OR(ISERROR(INDIRECT(_xlfn.CONCAT("$I", $F857 + 1))), ISBLANK(INDIRECT(_xlfn.CONCAT("$I", $F857 + 1))))), $F857 + 1, IF(NOT(ISBLANK(INDIRECT(_xlfn.CONCAT("$I", $F857 + 2)))), $F857 + 2, ""))</f>
        <v/>
      </c>
      <c r="I858" s="19" t="inlineStr">
        <is>
          <t>Game Night GNT</t>
        </is>
      </c>
      <c r="J858" s="19" t="n">
        <v>68</v>
      </c>
      <c r="K858" s="19" t="n">
        <v>43420</v>
      </c>
      <c r="L858" s="19" t="inlineStr">
        <is>
          <t>en es fr de it pt ja ko ru 汉语 漢語</t>
        </is>
      </c>
    </row>
    <row r="859" ht="59.25" customHeight="1" s="20">
      <c r="A859" s="21">
        <f t="array" ref="A859:A859">INDIRECT(_xlfn.CONCAT("$I", $F859))</f>
        <v/>
      </c>
      <c r="B859" s="21">
        <f t="array" ref="B859:B859">INDIRECT(_xlfn.CONCAT("$J", $F859))</f>
        <v/>
      </c>
      <c r="C859" s="21">
        <f t="array" ref="C859:C859">INDIRECT(_xlfn.CONCAT("$K", $F859))</f>
        <v/>
      </c>
      <c r="D859" s="21" t="n"/>
      <c r="E859" s="21">
        <f t="array" ref="E859:E859">INDIRECT(_xlfn.CONCAT("$L", $F859))</f>
        <v/>
      </c>
      <c r="F859" s="21">
        <f t="array" ref="F859:F859">IF(NOT(OR(ISERROR(INDIRECT(_xlfn.CONCAT("$I", $F858 + 1))), ISBLANK(INDIRECT(_xlfn.CONCAT("$I", $F858 + 1))))), $F858 + 1, IF(NOT(ISBLANK(INDIRECT(_xlfn.CONCAT("$I", $F858 + 2)))), $F858 + 2, ""))</f>
        <v/>
      </c>
    </row>
    <row r="860" ht="59.25" customHeight="1" s="20">
      <c r="A860" s="21">
        <f t="array" ref="A860:A860">INDIRECT(_xlfn.CONCAT("$I", $F860))</f>
        <v/>
      </c>
      <c r="B860" s="21">
        <f t="array" ref="B860:B860">INDIRECT(_xlfn.CONCAT("$J", $F860))</f>
        <v/>
      </c>
      <c r="C860" s="21">
        <f t="array" ref="C860:C860">INDIRECT(_xlfn.CONCAT("$K", $F860))</f>
        <v/>
      </c>
      <c r="D860" s="21" t="n"/>
      <c r="E860" s="21">
        <f t="array" ref="E860:E860">INDIRECT(_xlfn.CONCAT("$L", $F860))</f>
        <v/>
      </c>
      <c r="F860" s="21">
        <f t="array" ref="F860:F860">IF(NOT(OR(ISERROR(INDIRECT(_xlfn.CONCAT("$I", $F859 + 1))), ISBLANK(INDIRECT(_xlfn.CONCAT("$I", $F859 + 1))))), $F859 + 1, IF(NOT(ISBLANK(INDIRECT(_xlfn.CONCAT("$I", $F859 + 2)))), $F859 + 2, ""))</f>
        <v/>
      </c>
      <c r="I860" s="19" t="inlineStr">
        <is>
          <t>GRN Guild Kit GK1</t>
        </is>
      </c>
      <c r="J860" s="19" t="n">
        <v>127</v>
      </c>
      <c r="K860" s="19" t="n">
        <v>43406</v>
      </c>
      <c r="L860" s="19" t="inlineStr">
        <is>
          <t>en es fr de it pt ja ko ru 汉语 漢語</t>
        </is>
      </c>
    </row>
    <row r="861" ht="59.25" customHeight="1" s="20">
      <c r="A861" s="21">
        <f t="array" ref="A861:A861">INDIRECT(_xlfn.CONCAT("$I", $F861))</f>
        <v/>
      </c>
      <c r="B861" s="21">
        <f t="array" ref="B861:B861">INDIRECT(_xlfn.CONCAT("$J", $F861))</f>
        <v/>
      </c>
      <c r="C861" s="21">
        <f t="array" ref="C861:C861">INDIRECT(_xlfn.CONCAT("$K", $F861))</f>
        <v/>
      </c>
      <c r="D861" s="21" t="n"/>
      <c r="E861" s="21">
        <f t="array" ref="E861:E861">INDIRECT(_xlfn.CONCAT("$L", $F861))</f>
        <v/>
      </c>
      <c r="F861" s="21">
        <f t="array" ref="F861:F861">IF(NOT(OR(ISERROR(INDIRECT(_xlfn.CONCAT("$I", $F860 + 1))), ISBLANK(INDIRECT(_xlfn.CONCAT("$I", $F860 + 1))))), $F860 + 1, IF(NOT(ISBLANK(INDIRECT(_xlfn.CONCAT("$I", $F860 + 2)))), $F860 + 2, ""))</f>
        <v/>
      </c>
    </row>
    <row r="862" ht="68.25" customHeight="1" s="20">
      <c r="A862" s="21">
        <f t="array" ref="A862:A862">INDIRECT(_xlfn.CONCAT("$I", $F862))</f>
        <v/>
      </c>
      <c r="B862" s="21">
        <f t="array" ref="B862:B862">INDIRECT(_xlfn.CONCAT("$J", $F862))</f>
        <v/>
      </c>
      <c r="C862" s="21">
        <f t="array" ref="C862:C862">INDIRECT(_xlfn.CONCAT("$K", $F862))</f>
        <v/>
      </c>
      <c r="D862" s="21" t="n"/>
      <c r="E862" s="21">
        <f t="array" ref="E862:E862">INDIRECT(_xlfn.CONCAT("$L", $F862))</f>
        <v/>
      </c>
      <c r="F862" s="21">
        <f t="array" ref="F862:F862">IF(NOT(OR(ISERROR(INDIRECT(_xlfn.CONCAT("$I", $F861 + 1))), ISBLANK(INDIRECT(_xlfn.CONCAT("$I", $F861 + 1))))), $F861 + 1, IF(NOT(ISBLANK(INDIRECT(_xlfn.CONCAT("$I", $F861 + 2)))), $F861 + 2, ""))</f>
        <v/>
      </c>
      <c r="I862" s="19" t="inlineStr">
        <is>
          <t>GRN Guild Kit Tokens TGK1</t>
        </is>
      </c>
      <c r="J862" s="19" t="n">
        <v>10</v>
      </c>
      <c r="K862" s="19" t="n">
        <v>43406</v>
      </c>
      <c r="L862" s="19" t="inlineStr">
        <is>
          <t>en es fr de it pt ja ko ru 汉语 漢語</t>
        </is>
      </c>
    </row>
    <row r="863" ht="59.25" customHeight="1" s="20">
      <c r="A863" s="21">
        <f t="array" ref="A863:A863">INDIRECT(_xlfn.CONCAT("$I", $F863))</f>
        <v/>
      </c>
      <c r="B863" s="21">
        <f t="array" ref="B863:B863">INDIRECT(_xlfn.CONCAT("$J", $F863))</f>
        <v/>
      </c>
      <c r="C863" s="21">
        <f t="array" ref="C863:C863">INDIRECT(_xlfn.CONCAT("$K", $F863))</f>
        <v/>
      </c>
      <c r="D863" s="21" t="n"/>
      <c r="E863" s="21">
        <f t="array" ref="E863:E863">INDIRECT(_xlfn.CONCAT("$L", $F863))</f>
        <v/>
      </c>
      <c r="F863" s="21">
        <f t="array" ref="F863:F863">IF(NOT(OR(ISERROR(INDIRECT(_xlfn.CONCAT("$I", $F862 + 1))), ISBLANK(INDIRECT(_xlfn.CONCAT("$I", $F862 + 1))))), $F862 + 1, IF(NOT(ISBLANK(INDIRECT(_xlfn.CONCAT("$I", $F862 + 2)))), $F862 + 2, ""))</f>
        <v/>
      </c>
    </row>
    <row r="864" ht="59.25" customHeight="1" s="20">
      <c r="A864" s="21">
        <f t="array" ref="A864:A864">INDIRECT(_xlfn.CONCAT("$I", $F864))</f>
        <v/>
      </c>
      <c r="B864" s="21">
        <f t="array" ref="B864:B864">INDIRECT(_xlfn.CONCAT("$J", $F864))</f>
        <v/>
      </c>
      <c r="C864" s="21">
        <f t="array" ref="C864:C864">INDIRECT(_xlfn.CONCAT("$K", $F864))</f>
        <v/>
      </c>
      <c r="D864" s="21" t="n"/>
      <c r="E864" s="21">
        <f t="array" ref="E864:E864">INDIRECT(_xlfn.CONCAT("$L", $F864))</f>
        <v/>
      </c>
      <c r="F864" s="21">
        <f t="array" ref="F864:F864">IF(NOT(OR(ISERROR(INDIRECT(_xlfn.CONCAT("$I", $F863 + 1))), ISBLANK(INDIRECT(_xlfn.CONCAT("$I", $F863 + 1))))), $F863 + 1, IF(NOT(ISBLANK(INDIRECT(_xlfn.CONCAT("$I", $F863 + 2)))), $F863 + 2, ""))</f>
        <v/>
      </c>
      <c r="I864" s="19" t="inlineStr">
        <is>
          <t>Guilds of Ravnica GRN</t>
        </is>
      </c>
      <c r="J864" s="19" t="n">
        <v>273</v>
      </c>
      <c r="K864" s="19" t="n">
        <v>43378</v>
      </c>
      <c r="L864" s="19" t="inlineStr">
        <is>
          <t>en es fr de it pt ja ko ru 汉语 漢語</t>
        </is>
      </c>
    </row>
    <row r="865" ht="68.25" customHeight="1" s="20">
      <c r="A865" s="21">
        <f t="array" ref="A865:A865">INDIRECT(_xlfn.CONCAT("$I", $F865))</f>
        <v/>
      </c>
      <c r="B865" s="21">
        <f t="array" ref="B865:B865">INDIRECT(_xlfn.CONCAT("$J", $F865))</f>
        <v/>
      </c>
      <c r="C865" s="21">
        <f t="array" ref="C865:C865">INDIRECT(_xlfn.CONCAT("$K", $F865))</f>
        <v/>
      </c>
      <c r="D865" s="21" t="n"/>
      <c r="E865" s="21">
        <f t="array" ref="E865:E865">INDIRECT(_xlfn.CONCAT("$L", $F865))</f>
        <v/>
      </c>
      <c r="F865" s="21">
        <f t="array" ref="F865:F865">IF(NOT(OR(ISERROR(INDIRECT(_xlfn.CONCAT("$I", $F864 + 1))), ISBLANK(INDIRECT(_xlfn.CONCAT("$I", $F864 + 1))))), $F864 + 1, IF(NOT(ISBLANK(INDIRECT(_xlfn.CONCAT("$I", $F864 + 2)))), $F864 + 2, ""))</f>
        <v/>
      </c>
    </row>
    <row r="866" ht="59.25" customHeight="1" s="20">
      <c r="A866" s="21">
        <f t="array" ref="A866:A866">INDIRECT(_xlfn.CONCAT("$I", $F866))</f>
        <v/>
      </c>
      <c r="B866" s="21">
        <f t="array" ref="B866:B866">INDIRECT(_xlfn.CONCAT("$J", $F866))</f>
        <v/>
      </c>
      <c r="C866" s="21">
        <f t="array" ref="C866:C866">INDIRECT(_xlfn.CONCAT("$K", $F866))</f>
        <v/>
      </c>
      <c r="D866" s="21" t="n"/>
      <c r="E866" s="21">
        <f t="array" ref="E866:E866">INDIRECT(_xlfn.CONCAT("$L", $F866))</f>
        <v/>
      </c>
      <c r="F866" s="21">
        <f t="array" ref="F866:F866">IF(NOT(OR(ISERROR(INDIRECT(_xlfn.CONCAT("$I", $F865 + 1))), ISBLANK(INDIRECT(_xlfn.CONCAT("$I", $F865 + 1))))), $F865 + 1, IF(NOT(ISBLANK(INDIRECT(_xlfn.CONCAT("$I", $F865 + 2)))), $F865 + 2, ""))</f>
        <v/>
      </c>
      <c r="I866" s="19" t="inlineStr">
        <is>
          <t>Guilds of Ravnica Promos PGRN</t>
        </is>
      </c>
      <c r="J866" s="19" t="n">
        <v>84</v>
      </c>
      <c r="K866" s="19" t="n">
        <v>43378</v>
      </c>
      <c r="L866" s="19" t="inlineStr">
        <is>
          <t>en es fr de it pt ja ko ru 汉语 漢語</t>
        </is>
      </c>
    </row>
    <row r="867" ht="59.25" customHeight="1" s="20">
      <c r="A867" s="21">
        <f t="array" ref="A867:A867">INDIRECT(_xlfn.CONCAT("$I", $F867))</f>
        <v/>
      </c>
      <c r="B867" s="21">
        <f t="array" ref="B867:B867">INDIRECT(_xlfn.CONCAT("$J", $F867))</f>
        <v/>
      </c>
      <c r="C867" s="21">
        <f t="array" ref="C867:C867">INDIRECT(_xlfn.CONCAT("$K", $F867))</f>
        <v/>
      </c>
      <c r="D867" s="21" t="n"/>
      <c r="E867" s="21">
        <f t="array" ref="E867:E867">INDIRECT(_xlfn.CONCAT("$L", $F867))</f>
        <v/>
      </c>
      <c r="F867" s="21">
        <f t="array" ref="F867:F867">IF(NOT(OR(ISERROR(INDIRECT(_xlfn.CONCAT("$I", $F866 + 1))), ISBLANK(INDIRECT(_xlfn.CONCAT("$I", $F866 + 1))))), $F866 + 1, IF(NOT(ISBLANK(INDIRECT(_xlfn.CONCAT("$I", $F866 + 2)))), $F866 + 2, ""))</f>
        <v/>
      </c>
    </row>
    <row r="868" ht="59.25" customHeight="1" s="20">
      <c r="A868" s="21">
        <f t="array" ref="A868:A868">INDIRECT(_xlfn.CONCAT("$I", $F868))</f>
        <v/>
      </c>
      <c r="B868" s="21">
        <f t="array" ref="B868:B868">INDIRECT(_xlfn.CONCAT("$J", $F868))</f>
        <v/>
      </c>
      <c r="C868" s="21">
        <f t="array" ref="C868:C868">INDIRECT(_xlfn.CONCAT("$K", $F868))</f>
        <v/>
      </c>
      <c r="D868" s="21" t="n"/>
      <c r="E868" s="21">
        <f t="array" ref="E868:E868">INDIRECT(_xlfn.CONCAT("$L", $F868))</f>
        <v/>
      </c>
      <c r="F868" s="21">
        <f t="array" ref="F868:F868">IF(NOT(OR(ISERROR(INDIRECT(_xlfn.CONCAT("$I", $F867 + 1))), ISBLANK(INDIRECT(_xlfn.CONCAT("$I", $F867 + 1))))), $F867 + 1, IF(NOT(ISBLANK(INDIRECT(_xlfn.CONCAT("$I", $F867 + 2)))), $F867 + 2, ""))</f>
        <v/>
      </c>
      <c r="I868" s="19" t="inlineStr">
        <is>
          <t>Guilds of Ravnica Tokens TGRN</t>
        </is>
      </c>
      <c r="J868" s="19" t="n">
        <v>8</v>
      </c>
      <c r="K868" s="19" t="n">
        <v>43378</v>
      </c>
      <c r="L868" s="19" t="inlineStr">
        <is>
          <t>en es fr de it pt ja ko ru 汉语 漢語</t>
        </is>
      </c>
    </row>
    <row r="869" ht="59.25" customHeight="1" s="20">
      <c r="A869" s="21">
        <f t="array" ref="A869:A869">INDIRECT(_xlfn.CONCAT("$I", $F869))</f>
        <v/>
      </c>
      <c r="B869" s="21">
        <f t="array" ref="B869:B869">INDIRECT(_xlfn.CONCAT("$J", $F869))</f>
        <v/>
      </c>
      <c r="C869" s="21">
        <f t="array" ref="C869:C869">INDIRECT(_xlfn.CONCAT("$K", $F869))</f>
        <v/>
      </c>
      <c r="D869" s="21" t="n"/>
      <c r="E869" s="21">
        <f t="array" ref="E869:E869">INDIRECT(_xlfn.CONCAT("$L", $F869))</f>
        <v/>
      </c>
      <c r="F869" s="21">
        <f t="array" ref="F869:F869">IF(NOT(OR(ISERROR(INDIRECT(_xlfn.CONCAT("$I", $F868 + 1))), ISBLANK(INDIRECT(_xlfn.CONCAT("$I", $F868 + 1))))), $F868 + 1, IF(NOT(ISBLANK(INDIRECT(_xlfn.CONCAT("$I", $F868 + 2)))), $F868 + 2, ""))</f>
        <v/>
      </c>
    </row>
    <row r="870" ht="59.25" customHeight="1" s="20">
      <c r="A870" s="21">
        <f t="array" ref="A870:A870">INDIRECT(_xlfn.CONCAT("$I", $F870))</f>
        <v/>
      </c>
      <c r="B870" s="21">
        <f t="array" ref="B870:B870">INDIRECT(_xlfn.CONCAT("$J", $F870))</f>
        <v/>
      </c>
      <c r="C870" s="21">
        <f t="array" ref="C870:C870">INDIRECT(_xlfn.CONCAT("$K", $F870))</f>
        <v/>
      </c>
      <c r="D870" s="21" t="n"/>
      <c r="E870" s="21">
        <f t="array" ref="E870:E870">INDIRECT(_xlfn.CONCAT("$L", $F870))</f>
        <v/>
      </c>
      <c r="F870" s="21">
        <f t="array" ref="F870:F870">IF(NOT(OR(ISERROR(INDIRECT(_xlfn.CONCAT("$I", $F869 + 1))), ISBLANK(INDIRECT(_xlfn.CONCAT("$I", $F869 + 1))))), $F869 + 1, IF(NOT(ISBLANK(INDIRECT(_xlfn.CONCAT("$I", $F869 + 2)))), $F869 + 2, ""))</f>
        <v/>
      </c>
      <c r="I870" s="19" t="inlineStr">
        <is>
          <t>GRN Ravnica Weekend PRWK</t>
        </is>
      </c>
      <c r="J870" s="19" t="n">
        <v>10</v>
      </c>
      <c r="K870" s="19" t="n">
        <v>43413</v>
      </c>
      <c r="L870" s="19" t="inlineStr">
        <is>
          <t>en es fr de it pt ja ko ru 汉语 漢語</t>
        </is>
      </c>
    </row>
    <row r="871" ht="59.25" customHeight="1" s="20">
      <c r="A871" s="21">
        <f t="array" ref="A871:A871">INDIRECT(_xlfn.CONCAT("$I", $F871))</f>
        <v/>
      </c>
      <c r="B871" s="21">
        <f t="array" ref="B871:B871">INDIRECT(_xlfn.CONCAT("$J", $F871))</f>
        <v/>
      </c>
      <c r="C871" s="21">
        <f t="array" ref="C871:C871">INDIRECT(_xlfn.CONCAT("$K", $F871))</f>
        <v/>
      </c>
      <c r="D871" s="21" t="n"/>
      <c r="E871" s="21">
        <f t="array" ref="E871:E871">INDIRECT(_xlfn.CONCAT("$L", $F871))</f>
        <v/>
      </c>
      <c r="F871" s="21">
        <f t="array" ref="F871:F871">IF(NOT(OR(ISERROR(INDIRECT(_xlfn.CONCAT("$I", $F870 + 1))), ISBLANK(INDIRECT(_xlfn.CONCAT("$I", $F870 + 1))))), $F870 + 1, IF(NOT(ISBLANK(INDIRECT(_xlfn.CONCAT("$I", $F870 + 2)))), $F870 + 2, ""))</f>
        <v/>
      </c>
    </row>
    <row r="872" ht="68.25" customHeight="1" s="20">
      <c r="A872" s="21">
        <f t="array" ref="A872:A872">INDIRECT(_xlfn.CONCAT("$I", $F872))</f>
        <v/>
      </c>
      <c r="B872" s="21">
        <f t="array" ref="B872:B872">INDIRECT(_xlfn.CONCAT("$J", $F872))</f>
        <v/>
      </c>
      <c r="C872" s="21">
        <f t="array" ref="C872:C872">INDIRECT(_xlfn.CONCAT("$K", $F872))</f>
        <v/>
      </c>
      <c r="D872" s="21" t="n"/>
      <c r="E872" s="21">
        <f t="array" ref="E872:E872">INDIRECT(_xlfn.CONCAT("$L", $F872))</f>
        <v/>
      </c>
      <c r="F872" s="21">
        <f t="array" ref="F872:F872">IF(NOT(OR(ISERROR(INDIRECT(_xlfn.CONCAT("$I", $F871 + 1))), ISBLANK(INDIRECT(_xlfn.CONCAT("$I", $F871 + 1))))), $F871 + 1, IF(NOT(ISBLANK(INDIRECT(_xlfn.CONCAT("$I", $F871 + 2)))), $F871 + 2, ""))</f>
        <v/>
      </c>
      <c r="I872" s="19" t="inlineStr">
        <is>
          <t>Mythic Edition MED</t>
        </is>
      </c>
      <c r="J872" s="19" t="n">
        <v>24</v>
      </c>
      <c r="K872" s="19" t="n">
        <v>43378</v>
      </c>
      <c r="L872" s="19" t="inlineStr">
        <is>
          <t>en es fr de it pt ja ko ru 汉语 漢語</t>
        </is>
      </c>
    </row>
    <row r="873" ht="59.25" customHeight="1" s="20">
      <c r="A873" s="21">
        <f t="array" ref="A873:A873">INDIRECT(_xlfn.CONCAT("$I", $F873))</f>
        <v/>
      </c>
      <c r="B873" s="21">
        <f t="array" ref="B873:B873">INDIRECT(_xlfn.CONCAT("$J", $F873))</f>
        <v/>
      </c>
      <c r="C873" s="21">
        <f t="array" ref="C873:C873">INDIRECT(_xlfn.CONCAT("$K", $F873))</f>
        <v/>
      </c>
      <c r="D873" s="21" t="n"/>
      <c r="E873" s="21">
        <f t="array" ref="E873:E873">INDIRECT(_xlfn.CONCAT("$L", $F873))</f>
        <v/>
      </c>
      <c r="F873" s="21">
        <f t="array" ref="F873:F873">IF(NOT(OR(ISERROR(INDIRECT(_xlfn.CONCAT("$I", $F872 + 1))), ISBLANK(INDIRECT(_xlfn.CONCAT("$I", $F872 + 1))))), $F872 + 1, IF(NOT(ISBLANK(INDIRECT(_xlfn.CONCAT("$I", $F872 + 2)))), $F872 + 2, ""))</f>
        <v/>
      </c>
    </row>
    <row r="874" ht="59.25" customHeight="1" s="20">
      <c r="A874" s="21">
        <f t="array" ref="A874:A874">INDIRECT(_xlfn.CONCAT("$I", $F874))</f>
        <v/>
      </c>
      <c r="B874" s="21">
        <f t="array" ref="B874:B874">INDIRECT(_xlfn.CONCAT("$J", $F874))</f>
        <v/>
      </c>
      <c r="C874" s="21">
        <f t="array" ref="C874:C874">INDIRECT(_xlfn.CONCAT("$K", $F874))</f>
        <v/>
      </c>
      <c r="D874" s="21" t="n"/>
      <c r="E874" s="21">
        <f t="array" ref="E874:E874">INDIRECT(_xlfn.CONCAT("$L", $F874))</f>
        <v/>
      </c>
      <c r="F874" s="21">
        <f t="array" ref="F874:F874">IF(NOT(OR(ISERROR(INDIRECT(_xlfn.CONCAT("$I", $F873 + 1))), ISBLANK(INDIRECT(_xlfn.CONCAT("$I", $F873 + 1))))), $F873 + 1, IF(NOT(ISBLANK(INDIRECT(_xlfn.CONCAT("$I", $F873 + 2)))), $F873 + 2, ""))</f>
        <v/>
      </c>
      <c r="I874" s="19" t="inlineStr">
        <is>
          <t>Mythic Edition Tokens TMED</t>
        </is>
      </c>
      <c r="J874" s="19" t="n">
        <v>16</v>
      </c>
      <c r="K874" s="19" t="n">
        <v>43378</v>
      </c>
      <c r="L874" s="19" t="inlineStr">
        <is>
          <t>en es fr de it pt ja ko ru 汉语 漢語</t>
        </is>
      </c>
    </row>
    <row r="875" ht="59.25" customHeight="1" s="20">
      <c r="A875" s="21">
        <f t="array" ref="A875:A875">INDIRECT(_xlfn.CONCAT("$I", $F875))</f>
        <v/>
      </c>
      <c r="B875" s="21">
        <f t="array" ref="B875:B875">INDIRECT(_xlfn.CONCAT("$J", $F875))</f>
        <v/>
      </c>
      <c r="C875" s="21">
        <f t="array" ref="C875:C875">INDIRECT(_xlfn.CONCAT("$K", $F875))</f>
        <v/>
      </c>
      <c r="D875" s="21" t="n"/>
      <c r="E875" s="21">
        <f t="array" ref="E875:E875">INDIRECT(_xlfn.CONCAT("$L", $F875))</f>
        <v/>
      </c>
      <c r="F875" s="21">
        <f t="array" ref="F875:F875">IF(NOT(OR(ISERROR(INDIRECT(_xlfn.CONCAT("$I", $F874 + 1))), ISBLANK(INDIRECT(_xlfn.CONCAT("$I", $F874 + 1))))), $F874 + 1, IF(NOT(ISBLANK(INDIRECT(_xlfn.CONCAT("$I", $F874 + 2)))), $F874 + 2, ""))</f>
        <v/>
      </c>
    </row>
    <row r="876" ht="59.25" customHeight="1" s="20">
      <c r="A876" s="21">
        <f t="array" ref="A876:A876">INDIRECT(_xlfn.CONCAT("$I", $F876))</f>
        <v/>
      </c>
      <c r="B876" s="21">
        <f t="array" ref="B876:B876">INDIRECT(_xlfn.CONCAT("$J", $F876))</f>
        <v/>
      </c>
      <c r="C876" s="21">
        <f t="array" ref="C876:C876">INDIRECT(_xlfn.CONCAT("$K", $F876))</f>
        <v/>
      </c>
      <c r="D876" s="21" t="n"/>
      <c r="E876" s="21">
        <f t="array" ref="E876:E876">INDIRECT(_xlfn.CONCAT("$L", $F876))</f>
        <v/>
      </c>
      <c r="F876" s="21">
        <f t="array" ref="F876:F876">IF(NOT(OR(ISERROR(INDIRECT(_xlfn.CONCAT("$I", $F875 + 1))), ISBLANK(INDIRECT(_xlfn.CONCAT("$I", $F875 + 1))))), $F875 + 1, IF(NOT(ISBLANK(INDIRECT(_xlfn.CONCAT("$I", $F875 + 2)))), $F875 + 2, ""))</f>
        <v/>
      </c>
      <c r="I876" s="19" t="inlineStr">
        <is>
          <t>Commander 2018 C18</t>
        </is>
      </c>
      <c r="J876" s="19" t="n">
        <v>307</v>
      </c>
      <c r="K876" s="19" t="n">
        <v>43322</v>
      </c>
      <c r="L876" s="19" t="inlineStr">
        <is>
          <t>en es fr de it pt ja ko ru 汉语 漢語</t>
        </is>
      </c>
    </row>
    <row r="877" ht="59.25" customHeight="1" s="20">
      <c r="A877" s="21">
        <f t="array" ref="A877:A877">INDIRECT(_xlfn.CONCAT("$I", $F877))</f>
        <v/>
      </c>
      <c r="B877" s="21">
        <f t="array" ref="B877:B877">INDIRECT(_xlfn.CONCAT("$J", $F877))</f>
        <v/>
      </c>
      <c r="C877" s="21">
        <f t="array" ref="C877:C877">INDIRECT(_xlfn.CONCAT("$K", $F877))</f>
        <v/>
      </c>
      <c r="D877" s="21" t="n"/>
      <c r="E877" s="21">
        <f t="array" ref="E877:E877">INDIRECT(_xlfn.CONCAT("$L", $F877))</f>
        <v/>
      </c>
      <c r="F877" s="21">
        <f t="array" ref="F877:F877">IF(NOT(OR(ISERROR(INDIRECT(_xlfn.CONCAT("$I", $F876 + 1))), ISBLANK(INDIRECT(_xlfn.CONCAT("$I", $F876 + 1))))), $F876 + 1, IF(NOT(ISBLANK(INDIRECT(_xlfn.CONCAT("$I", $F876 + 2)))), $F876 + 2, ""))</f>
        <v/>
      </c>
    </row>
    <row r="878" ht="59.25" customHeight="1" s="20">
      <c r="A878" s="21">
        <f t="array" ref="A878:A878">INDIRECT(_xlfn.CONCAT("$I", $F878))</f>
        <v/>
      </c>
      <c r="B878" s="21">
        <f t="array" ref="B878:B878">INDIRECT(_xlfn.CONCAT("$J", $F878))</f>
        <v/>
      </c>
      <c r="C878" s="21">
        <f t="array" ref="C878:C878">INDIRECT(_xlfn.CONCAT("$K", $F878))</f>
        <v/>
      </c>
      <c r="D878" s="21" t="n"/>
      <c r="E878" s="21">
        <f t="array" ref="E878:E878">INDIRECT(_xlfn.CONCAT("$L", $F878))</f>
        <v/>
      </c>
      <c r="F878" s="21">
        <f t="array" ref="F878:F878">IF(NOT(OR(ISERROR(INDIRECT(_xlfn.CONCAT("$I", $F877 + 1))), ISBLANK(INDIRECT(_xlfn.CONCAT("$I", $F877 + 1))))), $F877 + 1, IF(NOT(ISBLANK(INDIRECT(_xlfn.CONCAT("$I", $F877 + 2)))), $F877 + 2, ""))</f>
        <v/>
      </c>
      <c r="I878" s="19" t="inlineStr">
        <is>
          <t>Commander 2018 Tokens TC18</t>
        </is>
      </c>
      <c r="J878" s="19" t="n">
        <v>26</v>
      </c>
      <c r="K878" s="19" t="n">
        <v>43321</v>
      </c>
      <c r="L878" s="19" t="inlineStr">
        <is>
          <t>en es fr de it pt ja ko ru 汉语 漢語</t>
        </is>
      </c>
    </row>
    <row r="879" ht="59.25" customHeight="1" s="20">
      <c r="A879" s="21">
        <f t="array" ref="A879:A879">INDIRECT(_xlfn.CONCAT("$I", $F879))</f>
        <v/>
      </c>
      <c r="B879" s="21">
        <f t="array" ref="B879:B879">INDIRECT(_xlfn.CONCAT("$J", $F879))</f>
        <v/>
      </c>
      <c r="C879" s="21">
        <f t="array" ref="C879:C879">INDIRECT(_xlfn.CONCAT("$K", $F879))</f>
        <v/>
      </c>
      <c r="D879" s="21" t="n"/>
      <c r="E879" s="21">
        <f t="array" ref="E879:E879">INDIRECT(_xlfn.CONCAT("$L", $F879))</f>
        <v/>
      </c>
      <c r="F879" s="21">
        <f t="array" ref="F879:F879">IF(NOT(OR(ISERROR(INDIRECT(_xlfn.CONCAT("$I", $F878 + 1))), ISBLANK(INDIRECT(_xlfn.CONCAT("$I", $F878 + 1))))), $F878 + 1, IF(NOT(ISBLANK(INDIRECT(_xlfn.CONCAT("$I", $F878 + 2)))), $F878 + 2, ""))</f>
        <v/>
      </c>
    </row>
    <row r="880" ht="59.25" customHeight="1" s="20">
      <c r="A880" s="21">
        <f t="array" ref="A880:A880">INDIRECT(_xlfn.CONCAT("$I", $F880))</f>
        <v/>
      </c>
      <c r="B880" s="21">
        <f t="array" ref="B880:B880">INDIRECT(_xlfn.CONCAT("$J", $F880))</f>
        <v/>
      </c>
      <c r="C880" s="21">
        <f t="array" ref="C880:C880">INDIRECT(_xlfn.CONCAT("$K", $F880))</f>
        <v/>
      </c>
      <c r="D880" s="21" t="n"/>
      <c r="E880" s="21">
        <f t="array" ref="E880:E880">INDIRECT(_xlfn.CONCAT("$L", $F880))</f>
        <v/>
      </c>
      <c r="F880" s="21">
        <f t="array" ref="F880:F880">IF(NOT(OR(ISERROR(INDIRECT(_xlfn.CONCAT("$I", $F879 + 1))), ISBLANK(INDIRECT(_xlfn.CONCAT("$I", $F879 + 1))))), $F879 + 1, IF(NOT(ISBLANK(INDIRECT(_xlfn.CONCAT("$I", $F879 + 2)))), $F879 + 2, ""))</f>
        <v/>
      </c>
      <c r="I880" s="19" t="inlineStr">
        <is>
          <t>Commander 2018 Oversized OC18</t>
        </is>
      </c>
      <c r="J880" s="19" t="n">
        <v>4</v>
      </c>
      <c r="K880" s="19" t="n">
        <v>43321</v>
      </c>
      <c r="L880" s="19" t="inlineStr">
        <is>
          <t>en es fr de it pt ja ko ru 汉语 漢語</t>
        </is>
      </c>
    </row>
    <row r="881" ht="68.25" customHeight="1" s="20">
      <c r="A881" s="21">
        <f t="array" ref="A881:A881">INDIRECT(_xlfn.CONCAT("$I", $F881))</f>
        <v/>
      </c>
      <c r="B881" s="21">
        <f t="array" ref="B881:B881">INDIRECT(_xlfn.CONCAT("$J", $F881))</f>
        <v/>
      </c>
      <c r="C881" s="21">
        <f t="array" ref="C881:C881">INDIRECT(_xlfn.CONCAT("$K", $F881))</f>
        <v/>
      </c>
      <c r="D881" s="21" t="n"/>
      <c r="E881" s="21">
        <f t="array" ref="E881:E881">INDIRECT(_xlfn.CONCAT("$L", $F881))</f>
        <v/>
      </c>
      <c r="F881" s="21">
        <f t="array" ref="F881:F881">IF(NOT(OR(ISERROR(INDIRECT(_xlfn.CONCAT("$I", $F880 + 1))), ISBLANK(INDIRECT(_xlfn.CONCAT("$I", $F880 + 1))))), $F880 + 1, IF(NOT(ISBLANK(INDIRECT(_xlfn.CONCAT("$I", $F880 + 2)))), $F880 + 2, ""))</f>
        <v/>
      </c>
    </row>
    <row r="882" ht="68.25" customHeight="1" s="20">
      <c r="A882" s="21">
        <f t="array" ref="A882:A882">INDIRECT(_xlfn.CONCAT("$I", $F882))</f>
        <v/>
      </c>
      <c r="B882" s="21">
        <f t="array" ref="B882:B882">INDIRECT(_xlfn.CONCAT("$J", $F882))</f>
        <v/>
      </c>
      <c r="C882" s="21">
        <f t="array" ref="C882:C882">INDIRECT(_xlfn.CONCAT("$K", $F882))</f>
        <v/>
      </c>
      <c r="D882" s="21" t="n"/>
      <c r="E882" s="21">
        <f t="array" ref="E882:E882">INDIRECT(_xlfn.CONCAT("$L", $F882))</f>
        <v/>
      </c>
      <c r="F882" s="21">
        <f t="array" ref="F882:F882">IF(NOT(OR(ISERROR(INDIRECT(_xlfn.CONCAT("$I", $F881 + 1))), ISBLANK(INDIRECT(_xlfn.CONCAT("$I", $F881 + 1))))), $F881 + 1, IF(NOT(ISBLANK(INDIRECT(_xlfn.CONCAT("$I", $F881 + 2)))), $F881 + 2, ""))</f>
        <v/>
      </c>
      <c r="I882" s="19" t="inlineStr">
        <is>
          <t>Pro Tour Cube PROTOUR</t>
        </is>
      </c>
      <c r="J882" s="19" t="n">
        <v>540</v>
      </c>
      <c r="K882" s="19" t="n">
        <v>43320</v>
      </c>
    </row>
    <row r="883" ht="59.25" customHeight="1" s="20">
      <c r="A883" s="21">
        <f t="array" ref="A883:A883">INDIRECT(_xlfn.CONCAT("$I", $F883))</f>
        <v/>
      </c>
      <c r="B883" s="21">
        <f t="array" ref="B883:B883">INDIRECT(_xlfn.CONCAT("$J", $F883))</f>
        <v/>
      </c>
      <c r="C883" s="21">
        <f t="array" ref="C883:C883">INDIRECT(_xlfn.CONCAT("$K", $F883))</f>
        <v/>
      </c>
      <c r="D883" s="21" t="n"/>
      <c r="E883" s="21">
        <f t="array" ref="E883:E883">INDIRECT(_xlfn.CONCAT("$L", $F883))</f>
        <v/>
      </c>
      <c r="F883" s="21">
        <f t="array" ref="F883:F883">IF(NOT(OR(ISERROR(INDIRECT(_xlfn.CONCAT("$I", $F882 + 1))), ISBLANK(INDIRECT(_xlfn.CONCAT("$I", $F882 + 1))))), $F882 + 1, IF(NOT(ISBLANK(INDIRECT(_xlfn.CONCAT("$I", $F882 + 2)))), $F882 + 2, ""))</f>
        <v/>
      </c>
    </row>
    <row r="884" ht="59.25" customHeight="1" s="20">
      <c r="A884" s="21">
        <f t="array" ref="A884:A884">INDIRECT(_xlfn.CONCAT("$I", $F884))</f>
        <v/>
      </c>
      <c r="B884" s="21">
        <f t="array" ref="B884:B884">INDIRECT(_xlfn.CONCAT("$J", $F884))</f>
        <v/>
      </c>
      <c r="C884" s="21">
        <f t="array" ref="C884:C884">INDIRECT(_xlfn.CONCAT("$K", $F884))</f>
        <v/>
      </c>
      <c r="D884" s="21" t="n"/>
      <c r="E884" s="21">
        <f t="array" ref="E884:E884">INDIRECT(_xlfn.CONCAT("$L", $F884))</f>
        <v/>
      </c>
      <c r="F884" s="21">
        <f t="array" ref="F884:F884">IF(NOT(OR(ISERROR(INDIRECT(_xlfn.CONCAT("$I", $F883 + 1))), ISBLANK(INDIRECT(_xlfn.CONCAT("$I", $F883 + 1))))), $F883 + 1, IF(NOT(ISBLANK(INDIRECT(_xlfn.CONCAT("$I", $F883 + 2)))), $F883 + 2, ""))</f>
        <v/>
      </c>
      <c r="I884" s="19" t="inlineStr">
        <is>
          <t>2017 Heroes of the Realm PH17</t>
        </is>
      </c>
      <c r="J884" s="19" t="n">
        <v>3</v>
      </c>
      <c r="K884" s="19" t="n">
        <v>43313</v>
      </c>
      <c r="L884" s="19" t="inlineStr">
        <is>
          <t>en es fr de it pt ja ko ru 汉语 漢語</t>
        </is>
      </c>
    </row>
    <row r="885" ht="59.25" customHeight="1" s="20">
      <c r="A885" s="21">
        <f t="array" ref="A885:A885">INDIRECT(_xlfn.CONCAT("$I", $F885))</f>
        <v/>
      </c>
      <c r="B885" s="21">
        <f t="array" ref="B885:B885">INDIRECT(_xlfn.CONCAT("$J", $F885))</f>
        <v/>
      </c>
      <c r="C885" s="21">
        <f t="array" ref="C885:C885">INDIRECT(_xlfn.CONCAT("$K", $F885))</f>
        <v/>
      </c>
      <c r="D885" s="21" t="n"/>
      <c r="E885" s="21">
        <f t="array" ref="E885:E885">INDIRECT(_xlfn.CONCAT("$L", $F885))</f>
        <v/>
      </c>
      <c r="F885" s="21">
        <f t="array" ref="F885:F885">IF(NOT(OR(ISERROR(INDIRECT(_xlfn.CONCAT("$I", $F884 + 1))), ISBLANK(INDIRECT(_xlfn.CONCAT("$I", $F884 + 1))))), $F884 + 1, IF(NOT(ISBLANK(INDIRECT(_xlfn.CONCAT("$I", $F884 + 2)))), $F884 + 2, ""))</f>
        <v/>
      </c>
    </row>
    <row r="886" ht="59.25" customHeight="1" s="20">
      <c r="A886" s="21">
        <f t="array" ref="A886:A886">INDIRECT(_xlfn.CONCAT("$I", $F886))</f>
        <v/>
      </c>
      <c r="B886" s="21">
        <f t="array" ref="B886:B886">INDIRECT(_xlfn.CONCAT("$J", $F886))</f>
        <v/>
      </c>
      <c r="C886" s="21">
        <f t="array" ref="C886:C886">INDIRECT(_xlfn.CONCAT("$K", $F886))</f>
        <v/>
      </c>
      <c r="D886" s="21" t="n"/>
      <c r="E886" s="21">
        <f t="array" ref="E886:E886">INDIRECT(_xlfn.CONCAT("$L", $F886))</f>
        <v/>
      </c>
      <c r="F886" s="21">
        <f t="array" ref="F886:F886">IF(NOT(OR(ISERROR(INDIRECT(_xlfn.CONCAT("$I", $F885 + 1))), ISBLANK(INDIRECT(_xlfn.CONCAT("$I", $F885 + 1))))), $F885 + 1, IF(NOT(ISBLANK(INDIRECT(_xlfn.CONCAT("$I", $F885 + 2)))), $F885 + 2, ""))</f>
        <v/>
      </c>
      <c r="I886" s="19" t="inlineStr">
        <is>
          <t>San Diego Comic-Con 2018 PS18</t>
        </is>
      </c>
      <c r="J886" s="19" t="n">
        <v>5</v>
      </c>
      <c r="K886" s="19" t="n">
        <v>43300</v>
      </c>
      <c r="L886" s="19" t="inlineStr">
        <is>
          <t>en es fr de it pt ja ko ru 汉语 漢語</t>
        </is>
      </c>
    </row>
    <row r="887" ht="59.25" customHeight="1" s="20">
      <c r="A887" s="21">
        <f t="array" ref="A887:A887">INDIRECT(_xlfn.CONCAT("$I", $F887))</f>
        <v/>
      </c>
      <c r="B887" s="21">
        <f t="array" ref="B887:B887">INDIRECT(_xlfn.CONCAT("$J", $F887))</f>
        <v/>
      </c>
      <c r="C887" s="21">
        <f t="array" ref="C887:C887">INDIRECT(_xlfn.CONCAT("$K", $F887))</f>
        <v/>
      </c>
      <c r="D887" s="21" t="n"/>
      <c r="E887" s="21">
        <f t="array" ref="E887:E887">INDIRECT(_xlfn.CONCAT("$L", $F887))</f>
        <v/>
      </c>
      <c r="F887" s="21">
        <f t="array" ref="F887:F887">IF(NOT(OR(ISERROR(INDIRECT(_xlfn.CONCAT("$I", $F886 + 1))), ISBLANK(INDIRECT(_xlfn.CONCAT("$I", $F886 + 1))))), $F886 + 1, IF(NOT(ISBLANK(INDIRECT(_xlfn.CONCAT("$I", $F886 + 2)))), $F886 + 2, ""))</f>
        <v/>
      </c>
    </row>
    <row r="888" ht="59.25" customHeight="1" s="20">
      <c r="A888" s="21">
        <f t="array" ref="A888:A888">INDIRECT(_xlfn.CONCAT("$I", $F888))</f>
        <v/>
      </c>
      <c r="B888" s="21">
        <f t="array" ref="B888:B888">INDIRECT(_xlfn.CONCAT("$J", $F888))</f>
        <v/>
      </c>
      <c r="C888" s="21">
        <f t="array" ref="C888:C888">INDIRECT(_xlfn.CONCAT("$K", $F888))</f>
        <v/>
      </c>
      <c r="D888" s="21" t="n"/>
      <c r="E888" s="21">
        <f t="array" ref="E888:E888">INDIRECT(_xlfn.CONCAT("$L", $F888))</f>
        <v/>
      </c>
      <c r="F888" s="21">
        <f t="array" ref="F888:F888">IF(NOT(OR(ISERROR(INDIRECT(_xlfn.CONCAT("$I", $F887 + 1))), ISBLANK(INDIRECT(_xlfn.CONCAT("$I", $F887 + 1))))), $F887 + 1, IF(NOT(ISBLANK(INDIRECT(_xlfn.CONCAT("$I", $F887 + 2)))), $F887 + 2, ""))</f>
        <v/>
      </c>
      <c r="I888" s="19" t="inlineStr">
        <is>
          <t>Arena New Player Experience ANA</t>
        </is>
      </c>
      <c r="J888" s="19" t="n">
        <v>46</v>
      </c>
      <c r="K888" s="19" t="n">
        <v>43295</v>
      </c>
      <c r="L888" s="19" t="inlineStr">
        <is>
          <t>en es fr de it pt ja ko ru 汉语 漢語</t>
        </is>
      </c>
    </row>
    <row r="889" ht="59.25" customHeight="1" s="20">
      <c r="A889" s="21">
        <f t="array" ref="A889:A889">INDIRECT(_xlfn.CONCAT("$I", $F889))</f>
        <v/>
      </c>
      <c r="B889" s="21">
        <f t="array" ref="B889:B889">INDIRECT(_xlfn.CONCAT("$J", $F889))</f>
        <v/>
      </c>
      <c r="C889" s="21">
        <f t="array" ref="C889:C889">INDIRECT(_xlfn.CONCAT("$K", $F889))</f>
        <v/>
      </c>
      <c r="D889" s="21" t="n"/>
      <c r="E889" s="21">
        <f t="array" ref="E889:E889">INDIRECT(_xlfn.CONCAT("$L", $F889))</f>
        <v/>
      </c>
      <c r="F889" s="21">
        <f t="array" ref="F889:F889">IF(NOT(OR(ISERROR(INDIRECT(_xlfn.CONCAT("$I", $F888 + 1))), ISBLANK(INDIRECT(_xlfn.CONCAT("$I", $F888 + 1))))), $F888 + 1, IF(NOT(ISBLANK(INDIRECT(_xlfn.CONCAT("$I", $F888 + 2)))), $F888 + 2, ""))</f>
        <v/>
      </c>
    </row>
    <row r="890" ht="59.25" customHeight="1" s="20">
      <c r="A890" s="21">
        <f t="array" ref="A890:A890">INDIRECT(_xlfn.CONCAT("$I", $F890))</f>
        <v/>
      </c>
      <c r="B890" s="21">
        <f t="array" ref="B890:B890">INDIRECT(_xlfn.CONCAT("$J", $F890))</f>
        <v/>
      </c>
      <c r="C890" s="21">
        <f t="array" ref="C890:C890">INDIRECT(_xlfn.CONCAT("$K", $F890))</f>
        <v/>
      </c>
      <c r="D890" s="21" t="n"/>
      <c r="E890" s="21">
        <f t="array" ref="E890:E890">INDIRECT(_xlfn.CONCAT("$L", $F890))</f>
        <v/>
      </c>
      <c r="F890" s="21">
        <f t="array" ref="F890:F890">IF(NOT(OR(ISERROR(INDIRECT(_xlfn.CONCAT("$I", $F889 + 1))), ISBLANK(INDIRECT(_xlfn.CONCAT("$I", $F889 + 1))))), $F889 + 1, IF(NOT(ISBLANK(INDIRECT(_xlfn.CONCAT("$I", $F889 + 2)))), $F889 + 2, ""))</f>
        <v/>
      </c>
      <c r="I890" s="19" t="inlineStr">
        <is>
          <t>Arena New Player Experience Extras XANA</t>
        </is>
      </c>
      <c r="J890" s="19" t="n">
        <v>20</v>
      </c>
      <c r="K890" s="19" t="n">
        <v>43295</v>
      </c>
      <c r="L890" s="19" t="inlineStr">
        <is>
          <t>en es fr de it pt ja ko ru 汉语 漢語</t>
        </is>
      </c>
    </row>
    <row r="891" ht="59.25" customHeight="1" s="20">
      <c r="A891" s="21">
        <f t="array" ref="A891:A891">INDIRECT(_xlfn.CONCAT("$I", $F891))</f>
        <v/>
      </c>
      <c r="B891" s="21">
        <f t="array" ref="B891:B891">INDIRECT(_xlfn.CONCAT("$J", $F891))</f>
        <v/>
      </c>
      <c r="C891" s="21">
        <f t="array" ref="C891:C891">INDIRECT(_xlfn.CONCAT("$K", $F891))</f>
        <v/>
      </c>
      <c r="D891" s="21" t="n"/>
      <c r="E891" s="21">
        <f t="array" ref="E891:E891">INDIRECT(_xlfn.CONCAT("$L", $F891))</f>
        <v/>
      </c>
      <c r="F891" s="21">
        <f t="array" ref="F891:F891">IF(NOT(OR(ISERROR(INDIRECT(_xlfn.CONCAT("$I", $F890 + 1))), ISBLANK(INDIRECT(_xlfn.CONCAT("$I", $F890 + 1))))), $F890 + 1, IF(NOT(ISBLANK(INDIRECT(_xlfn.CONCAT("$I", $F890 + 2)))), $F890 + 2, ""))</f>
        <v/>
      </c>
    </row>
    <row r="892" ht="59.25" customHeight="1" s="20">
      <c r="A892" s="21">
        <f t="array" ref="A892:A892">INDIRECT(_xlfn.CONCAT("$I", $F892))</f>
        <v/>
      </c>
      <c r="B892" s="21">
        <f t="array" ref="B892:B892">INDIRECT(_xlfn.CONCAT("$J", $F892))</f>
        <v/>
      </c>
      <c r="C892" s="21">
        <f t="array" ref="C892:C892">INDIRECT(_xlfn.CONCAT("$K", $F892))</f>
        <v/>
      </c>
      <c r="D892" s="21" t="n"/>
      <c r="E892" s="21">
        <f t="array" ref="E892:E892">INDIRECT(_xlfn.CONCAT("$L", $F892))</f>
        <v/>
      </c>
      <c r="F892" s="21">
        <f t="array" ref="F892:F892">IF(NOT(OR(ISERROR(INDIRECT(_xlfn.CONCAT("$I", $F891 + 1))), ISBLANK(INDIRECT(_xlfn.CONCAT("$I", $F891 + 1))))), $F891 + 1, IF(NOT(ISBLANK(INDIRECT(_xlfn.CONCAT("$I", $F891 + 2)))), $F891 + 2, ""))</f>
        <v/>
      </c>
      <c r="I892" s="19" t="inlineStr">
        <is>
          <t>Arena New Player Experience Cards OANA</t>
        </is>
      </c>
      <c r="J892" s="19" t="n">
        <v>14</v>
      </c>
      <c r="K892" s="19" t="n">
        <v>43295</v>
      </c>
      <c r="L892" s="19" t="inlineStr">
        <is>
          <t>en es fr de it pt ja ko ru 汉语 漢語</t>
        </is>
      </c>
    </row>
    <row r="893" ht="68.25" customHeight="1" s="20">
      <c r="A893" s="21">
        <f t="array" ref="A893:A893">INDIRECT(_xlfn.CONCAT("$I", $F893))</f>
        <v/>
      </c>
      <c r="B893" s="21">
        <f t="array" ref="B893:B893">INDIRECT(_xlfn.CONCAT("$J", $F893))</f>
        <v/>
      </c>
      <c r="C893" s="21">
        <f t="array" ref="C893:C893">INDIRECT(_xlfn.CONCAT("$K", $F893))</f>
        <v/>
      </c>
      <c r="D893" s="21" t="n"/>
      <c r="E893" s="21">
        <f t="array" ref="E893:E893">INDIRECT(_xlfn.CONCAT("$L", $F893))</f>
        <v/>
      </c>
      <c r="F893" s="21">
        <f t="array" ref="F893:F893">IF(NOT(OR(ISERROR(INDIRECT(_xlfn.CONCAT("$I", $F892 + 1))), ISBLANK(INDIRECT(_xlfn.CONCAT("$I", $F892 + 1))))), $F892 + 1, IF(NOT(ISBLANK(INDIRECT(_xlfn.CONCAT("$I", $F892 + 2)))), $F892 + 2, ""))</f>
        <v/>
      </c>
    </row>
    <row r="894" ht="59.25" customHeight="1" s="20">
      <c r="A894" s="21">
        <f t="array" ref="A894:A894">INDIRECT(_xlfn.CONCAT("$I", $F894))</f>
        <v/>
      </c>
      <c r="B894" s="21">
        <f t="array" ref="B894:B894">INDIRECT(_xlfn.CONCAT("$J", $F894))</f>
        <v/>
      </c>
      <c r="C894" s="21">
        <f t="array" ref="C894:C894">INDIRECT(_xlfn.CONCAT("$K", $F894))</f>
        <v/>
      </c>
      <c r="D894" s="21" t="n"/>
      <c r="E894" s="21">
        <f t="array" ref="E894:E894">INDIRECT(_xlfn.CONCAT("$L", $F894))</f>
        <v/>
      </c>
      <c r="F894" s="21">
        <f t="array" ref="F894:F894">IF(NOT(OR(ISERROR(INDIRECT(_xlfn.CONCAT("$I", $F893 + 1))), ISBLANK(INDIRECT(_xlfn.CONCAT("$I", $F893 + 1))))), $F893 + 1, IF(NOT(ISBLANK(INDIRECT(_xlfn.CONCAT("$I", $F893 + 2)))), $F893 + 2, ""))</f>
        <v/>
      </c>
      <c r="I894" s="19" t="inlineStr">
        <is>
          <t>MTG Arena Promos PANA</t>
        </is>
      </c>
      <c r="J894" s="19" t="n">
        <v>78</v>
      </c>
      <c r="K894" s="19" t="n">
        <v>43295</v>
      </c>
      <c r="L894" s="19" t="inlineStr">
        <is>
          <t>en es fr de it pt ja ko ru 汉语 漢語</t>
        </is>
      </c>
    </row>
    <row r="895" ht="59.25" customHeight="1" s="20">
      <c r="A895" s="21">
        <f t="array" ref="A895:A895">INDIRECT(_xlfn.CONCAT("$I", $F895))</f>
        <v/>
      </c>
      <c r="B895" s="21">
        <f t="array" ref="B895:B895">INDIRECT(_xlfn.CONCAT("$J", $F895))</f>
        <v/>
      </c>
      <c r="C895" s="21">
        <f t="array" ref="C895:C895">INDIRECT(_xlfn.CONCAT("$K", $F895))</f>
        <v/>
      </c>
      <c r="D895" s="21" t="n"/>
      <c r="E895" s="21">
        <f t="array" ref="E895:E895">INDIRECT(_xlfn.CONCAT("$L", $F895))</f>
        <v/>
      </c>
      <c r="F895" s="21">
        <f t="array" ref="F895:F895">IF(NOT(OR(ISERROR(INDIRECT(_xlfn.CONCAT("$I", $F894 + 1))), ISBLANK(INDIRECT(_xlfn.CONCAT("$I", $F894 + 1))))), $F894 + 1, IF(NOT(ISBLANK(INDIRECT(_xlfn.CONCAT("$I", $F894 + 2)))), $F894 + 2, ""))</f>
        <v/>
      </c>
    </row>
    <row r="896" ht="59.25" customHeight="1" s="20">
      <c r="A896" s="21">
        <f t="array" ref="A896:A896">INDIRECT(_xlfn.CONCAT("$I", $F896))</f>
        <v/>
      </c>
      <c r="B896" s="21">
        <f t="array" ref="B896:B896">INDIRECT(_xlfn.CONCAT("$J", $F896))</f>
        <v/>
      </c>
      <c r="C896" s="21">
        <f t="array" ref="C896:C896">INDIRECT(_xlfn.CONCAT("$K", $F896))</f>
        <v/>
      </c>
      <c r="D896" s="21" t="n"/>
      <c r="E896" s="21">
        <f t="array" ref="E896:E896">INDIRECT(_xlfn.CONCAT("$L", $F896))</f>
        <v/>
      </c>
      <c r="F896" s="21">
        <f t="array" ref="F896:F896">IF(NOT(OR(ISERROR(INDIRECT(_xlfn.CONCAT("$I", $F895 + 1))), ISBLANK(INDIRECT(_xlfn.CONCAT("$I", $F895 + 1))))), $F895 + 1, IF(NOT(ISBLANK(INDIRECT(_xlfn.CONCAT("$I", $F895 + 2)))), $F895 + 2, ""))</f>
        <v/>
      </c>
      <c r="I896" s="19" t="inlineStr">
        <is>
          <t>Core Set 2019 M19</t>
        </is>
      </c>
      <c r="J896" s="19" t="n">
        <v>314</v>
      </c>
      <c r="K896" s="19" t="n">
        <v>43294</v>
      </c>
      <c r="L896" s="19" t="inlineStr">
        <is>
          <t>en es fr de it pt ja ko ru 汉语 漢語</t>
        </is>
      </c>
    </row>
    <row r="897" ht="59.25" customHeight="1" s="20">
      <c r="A897" s="21">
        <f t="array" ref="A897:A897">INDIRECT(_xlfn.CONCAT("$I", $F897))</f>
        <v/>
      </c>
      <c r="B897" s="21">
        <f t="array" ref="B897:B897">INDIRECT(_xlfn.CONCAT("$J", $F897))</f>
        <v/>
      </c>
      <c r="C897" s="21">
        <f t="array" ref="C897:C897">INDIRECT(_xlfn.CONCAT("$K", $F897))</f>
        <v/>
      </c>
      <c r="D897" s="21" t="n"/>
      <c r="E897" s="21">
        <f t="array" ref="E897:E897">INDIRECT(_xlfn.CONCAT("$L", $F897))</f>
        <v/>
      </c>
      <c r="F897" s="21">
        <f t="array" ref="F897:F897">IF(NOT(OR(ISERROR(INDIRECT(_xlfn.CONCAT("$I", $F896 + 1))), ISBLANK(INDIRECT(_xlfn.CONCAT("$I", $F896 + 1))))), $F896 + 1, IF(NOT(ISBLANK(INDIRECT(_xlfn.CONCAT("$I", $F896 + 2)))), $F896 + 2, ""))</f>
        <v/>
      </c>
    </row>
    <row r="898" ht="59.25" customHeight="1" s="20">
      <c r="A898" s="21">
        <f t="array" ref="A898:A898">INDIRECT(_xlfn.CONCAT("$I", $F898))</f>
        <v/>
      </c>
      <c r="B898" s="21">
        <f t="array" ref="B898:B898">INDIRECT(_xlfn.CONCAT("$J", $F898))</f>
        <v/>
      </c>
      <c r="C898" s="21">
        <f t="array" ref="C898:C898">INDIRECT(_xlfn.CONCAT("$K", $F898))</f>
        <v/>
      </c>
      <c r="D898" s="21" t="n"/>
      <c r="E898" s="21">
        <f t="array" ref="E898:E898">INDIRECT(_xlfn.CONCAT("$L", $F898))</f>
        <v/>
      </c>
      <c r="F898" s="21">
        <f t="array" ref="F898:F898">IF(NOT(OR(ISERROR(INDIRECT(_xlfn.CONCAT("$I", $F897 + 1))), ISBLANK(INDIRECT(_xlfn.CONCAT("$I", $F897 + 1))))), $F897 + 1, IF(NOT(ISBLANK(INDIRECT(_xlfn.CONCAT("$I", $F897 + 2)))), $F897 + 2, ""))</f>
        <v/>
      </c>
      <c r="I898" s="19" t="inlineStr">
        <is>
          <t>Core Set 2019 Promos PM19</t>
        </is>
      </c>
      <c r="J898" s="19" t="n">
        <v>95</v>
      </c>
      <c r="K898" s="19" t="n">
        <v>43294</v>
      </c>
      <c r="L898" s="19" t="inlineStr">
        <is>
          <t>en es fr de it pt ja ko ru 汉语 漢語</t>
        </is>
      </c>
    </row>
    <row r="899" ht="59.25" customHeight="1" s="20">
      <c r="A899" s="21">
        <f t="array" ref="A899:A899">INDIRECT(_xlfn.CONCAT("$I", $F899))</f>
        <v/>
      </c>
      <c r="B899" s="21">
        <f t="array" ref="B899:B899">INDIRECT(_xlfn.CONCAT("$J", $F899))</f>
        <v/>
      </c>
      <c r="C899" s="21">
        <f t="array" ref="C899:C899">INDIRECT(_xlfn.CONCAT("$K", $F899))</f>
        <v/>
      </c>
      <c r="D899" s="21" t="n"/>
      <c r="E899" s="21">
        <f t="array" ref="E899:E899">INDIRECT(_xlfn.CONCAT("$L", $F899))</f>
        <v/>
      </c>
      <c r="F899" s="21">
        <f t="array" ref="F899:F899">IF(NOT(OR(ISERROR(INDIRECT(_xlfn.CONCAT("$I", $F898 + 1))), ISBLANK(INDIRECT(_xlfn.CONCAT("$I", $F898 + 1))))), $F898 + 1, IF(NOT(ISBLANK(INDIRECT(_xlfn.CONCAT("$I", $F898 + 2)))), $F898 + 2, ""))</f>
        <v/>
      </c>
    </row>
    <row r="900" ht="59.25" customHeight="1" s="20">
      <c r="A900" s="21">
        <f t="array" ref="A900:A900">INDIRECT(_xlfn.CONCAT("$I", $F900))</f>
        <v/>
      </c>
      <c r="B900" s="21">
        <f t="array" ref="B900:B900">INDIRECT(_xlfn.CONCAT("$J", $F900))</f>
        <v/>
      </c>
      <c r="C900" s="21">
        <f t="array" ref="C900:C900">INDIRECT(_xlfn.CONCAT("$K", $F900))</f>
        <v/>
      </c>
      <c r="D900" s="21" t="n"/>
      <c r="E900" s="21">
        <f t="array" ref="E900:E900">INDIRECT(_xlfn.CONCAT("$L", $F900))</f>
        <v/>
      </c>
      <c r="F900" s="21">
        <f t="array" ref="F900:F900">IF(NOT(OR(ISERROR(INDIRECT(_xlfn.CONCAT("$I", $F899 + 1))), ISBLANK(INDIRECT(_xlfn.CONCAT("$I", $F899 + 1))))), $F899 + 1, IF(NOT(ISBLANK(INDIRECT(_xlfn.CONCAT("$I", $F899 + 2)))), $F899 + 2, ""))</f>
        <v/>
      </c>
      <c r="I900" s="19" t="inlineStr">
        <is>
          <t>Core Set 2019 Tokens TM19</t>
        </is>
      </c>
      <c r="J900" s="19" t="n">
        <v>18</v>
      </c>
      <c r="K900" s="19" t="n">
        <v>43294</v>
      </c>
      <c r="L900" s="19" t="inlineStr">
        <is>
          <t>en es fr de it pt ja ko ru 汉语 漢語</t>
        </is>
      </c>
    </row>
    <row r="901" ht="59.25" customHeight="1" s="20">
      <c r="A901" s="21">
        <f t="array" ref="A901:A901">INDIRECT(_xlfn.CONCAT("$I", $F901))</f>
        <v/>
      </c>
      <c r="B901" s="21">
        <f t="array" ref="B901:B901">INDIRECT(_xlfn.CONCAT("$J", $F901))</f>
        <v/>
      </c>
      <c r="C901" s="21">
        <f t="array" ref="C901:C901">INDIRECT(_xlfn.CONCAT("$K", $F901))</f>
        <v/>
      </c>
      <c r="D901" s="21" t="n"/>
      <c r="E901" s="21">
        <f t="array" ref="E901:E901">INDIRECT(_xlfn.CONCAT("$L", $F901))</f>
        <v/>
      </c>
      <c r="F901" s="21">
        <f t="array" ref="F901:F901">IF(NOT(OR(ISERROR(INDIRECT(_xlfn.CONCAT("$I", $F900 + 1))), ISBLANK(INDIRECT(_xlfn.CONCAT("$I", $F900 + 1))))), $F900 + 1, IF(NOT(ISBLANK(INDIRECT(_xlfn.CONCAT("$I", $F900 + 2)))), $F900 + 2, ""))</f>
        <v/>
      </c>
    </row>
    <row r="902" ht="59.25" customHeight="1" s="20">
      <c r="A902" s="21">
        <f t="array" ref="A902:A902">INDIRECT(_xlfn.CONCAT("$I", $F902))</f>
        <v/>
      </c>
      <c r="B902" s="21">
        <f t="array" ref="B902:B902">INDIRECT(_xlfn.CONCAT("$J", $F902))</f>
        <v/>
      </c>
      <c r="C902" s="21">
        <f t="array" ref="C902:C902">INDIRECT(_xlfn.CONCAT("$K", $F902))</f>
        <v/>
      </c>
      <c r="D902" s="21" t="n"/>
      <c r="E902" s="21">
        <f t="array" ref="E902:E902">INDIRECT(_xlfn.CONCAT("$L", $F902))</f>
        <v/>
      </c>
      <c r="F902" s="21">
        <f t="array" ref="F902:F902">IF(NOT(OR(ISERROR(INDIRECT(_xlfn.CONCAT("$I", $F901 + 1))), ISBLANK(INDIRECT(_xlfn.CONCAT("$I", $F901 + 1))))), $F901 + 1, IF(NOT(ISBLANK(INDIRECT(_xlfn.CONCAT("$I", $F901 + 2)))), $F901 + 2, ""))</f>
        <v/>
      </c>
      <c r="I902" s="19" t="inlineStr">
        <is>
          <t>M19 Gift Pack G18</t>
        </is>
      </c>
      <c r="J902" s="19" t="n">
        <v>5</v>
      </c>
      <c r="K902" s="19" t="n">
        <v>43420</v>
      </c>
      <c r="L902" s="19" t="inlineStr">
        <is>
          <t>en es fr de it pt ja ko ru 汉语 漢語</t>
        </is>
      </c>
    </row>
    <row r="903" ht="59.25" customHeight="1" s="20">
      <c r="A903" s="21">
        <f t="array" ref="A903:A903">INDIRECT(_xlfn.CONCAT("$I", $F903))</f>
        <v/>
      </c>
      <c r="B903" s="21">
        <f t="array" ref="B903:B903">INDIRECT(_xlfn.CONCAT("$J", $F903))</f>
        <v/>
      </c>
      <c r="C903" s="21">
        <f t="array" ref="C903:C903">INDIRECT(_xlfn.CONCAT("$K", $F903))</f>
        <v/>
      </c>
      <c r="D903" s="21" t="n"/>
      <c r="E903" s="21">
        <f t="array" ref="E903:E903">INDIRECT(_xlfn.CONCAT("$L", $F903))</f>
        <v/>
      </c>
      <c r="F903" s="21">
        <f t="array" ref="F903:F903">IF(NOT(OR(ISERROR(INDIRECT(_xlfn.CONCAT("$I", $F902 + 1))), ISBLANK(INDIRECT(_xlfn.CONCAT("$I", $F902 + 1))))), $F902 + 1, IF(NOT(ISBLANK(INDIRECT(_xlfn.CONCAT("$I", $F902 + 2)))), $F902 + 2, ""))</f>
        <v/>
      </c>
    </row>
    <row r="904" ht="59.25" customHeight="1" s="20">
      <c r="A904" s="21">
        <f t="array" ref="A904:A904">INDIRECT(_xlfn.CONCAT("$I", $F904))</f>
        <v/>
      </c>
      <c r="B904" s="21">
        <f t="array" ref="B904:B904">INDIRECT(_xlfn.CONCAT("$J", $F904))</f>
        <v/>
      </c>
      <c r="C904" s="21">
        <f t="array" ref="C904:C904">INDIRECT(_xlfn.CONCAT("$K", $F904))</f>
        <v/>
      </c>
      <c r="D904" s="21" t="n"/>
      <c r="E904" s="21">
        <f t="array" ref="E904:E904">INDIRECT(_xlfn.CONCAT("$L", $F904))</f>
        <v/>
      </c>
      <c r="F904" s="21">
        <f t="array" ref="F904:F904">IF(NOT(OR(ISERROR(INDIRECT(_xlfn.CONCAT("$I", $F903 + 1))), ISBLANK(INDIRECT(_xlfn.CONCAT("$I", $F903 + 1))))), $F903 + 1, IF(NOT(ISBLANK(INDIRECT(_xlfn.CONCAT("$I", $F903 + 2)))), $F903 + 2, ""))</f>
        <v/>
      </c>
      <c r="I904" s="19" t="inlineStr">
        <is>
          <t>M19 Standard Showdown PSS3</t>
        </is>
      </c>
      <c r="J904" s="19" t="n">
        <v>5</v>
      </c>
      <c r="K904" s="19" t="n">
        <v>43294</v>
      </c>
      <c r="L904" s="19" t="inlineStr">
        <is>
          <t>en es fr de it pt ja ko ru 汉语 漢語</t>
        </is>
      </c>
    </row>
    <row r="905" ht="59.25" customHeight="1" s="20">
      <c r="A905" s="21">
        <f t="array" ref="A905:A905">INDIRECT(_xlfn.CONCAT("$I", $F905))</f>
        <v/>
      </c>
      <c r="B905" s="21">
        <f t="array" ref="B905:B905">INDIRECT(_xlfn.CONCAT("$J", $F905))</f>
        <v/>
      </c>
      <c r="C905" s="21">
        <f t="array" ref="C905:C905">INDIRECT(_xlfn.CONCAT("$K", $F905))</f>
        <v/>
      </c>
      <c r="D905" s="21" t="n"/>
      <c r="E905" s="21">
        <f t="array" ref="E905:E905">INDIRECT(_xlfn.CONCAT("$L", $F905))</f>
        <v/>
      </c>
      <c r="F905" s="21">
        <f t="array" ref="F905:F905">IF(NOT(OR(ISERROR(INDIRECT(_xlfn.CONCAT("$I", $F904 + 1))), ISBLANK(INDIRECT(_xlfn.CONCAT("$I", $F904 + 1))))), $F904 + 1, IF(NOT(ISBLANK(INDIRECT(_xlfn.CONCAT("$I", $F904 + 2)))), $F904 + 2, ""))</f>
        <v/>
      </c>
    </row>
    <row r="906" ht="59.25" customHeight="1" s="20">
      <c r="A906" s="21">
        <f t="array" ref="A906:A906">INDIRECT(_xlfn.CONCAT("$I", $F906))</f>
        <v/>
      </c>
      <c r="B906" s="21">
        <f t="array" ref="B906:B906">INDIRECT(_xlfn.CONCAT("$J", $F906))</f>
        <v/>
      </c>
      <c r="C906" s="21">
        <f t="array" ref="C906:C906">INDIRECT(_xlfn.CONCAT("$K", $F906))</f>
        <v/>
      </c>
      <c r="D906" s="21" t="n"/>
      <c r="E906" s="21">
        <f t="array" ref="E906:E906">INDIRECT(_xlfn.CONCAT("$L", $F906))</f>
        <v/>
      </c>
      <c r="F906" s="21">
        <f t="array" ref="F906:F906">IF(NOT(OR(ISERROR(INDIRECT(_xlfn.CONCAT("$I", $F905 + 1))), ISBLANK(INDIRECT(_xlfn.CONCAT("$I", $F905 + 1))))), $F905 + 1, IF(NOT(ISBLANK(INDIRECT(_xlfn.CONCAT("$I", $F905 + 2)))), $F905 + 2, ""))</f>
        <v/>
      </c>
      <c r="I906" s="19" t="inlineStr">
        <is>
          <t>Global Series Jiang Yanggu &amp; Mu Yanling GS1</t>
        </is>
      </c>
      <c r="J906" s="19" t="n">
        <v>41</v>
      </c>
      <c r="K906" s="19" t="n">
        <v>43273</v>
      </c>
      <c r="L906" s="19" t="inlineStr">
        <is>
          <t>en es fr de it pt ja ko ru 汉语 漢語</t>
        </is>
      </c>
    </row>
    <row r="907" ht="68.25" customHeight="1" s="20">
      <c r="A907" s="21">
        <f t="array" ref="A907:A907">INDIRECT(_xlfn.CONCAT("$I", $F907))</f>
        <v/>
      </c>
      <c r="B907" s="21">
        <f t="array" ref="B907:B907">INDIRECT(_xlfn.CONCAT("$J", $F907))</f>
        <v/>
      </c>
      <c r="C907" s="21">
        <f t="array" ref="C907:C907">INDIRECT(_xlfn.CONCAT("$K", $F907))</f>
        <v/>
      </c>
      <c r="D907" s="21" t="n"/>
      <c r="E907" s="21">
        <f t="array" ref="E907:E907">INDIRECT(_xlfn.CONCAT("$L", $F907))</f>
        <v/>
      </c>
      <c r="F907" s="21">
        <f t="array" ref="F907:F907">IF(NOT(OR(ISERROR(INDIRECT(_xlfn.CONCAT("$I", $F906 + 1))), ISBLANK(INDIRECT(_xlfn.CONCAT("$I", $F906 + 1))))), $F906 + 1, IF(NOT(ISBLANK(INDIRECT(_xlfn.CONCAT("$I", $F906 + 2)))), $F906 + 2, ""))</f>
        <v/>
      </c>
    </row>
    <row r="908" ht="59.25" customHeight="1" s="20">
      <c r="A908" s="21">
        <f t="array" ref="A908:A908">INDIRECT(_xlfn.CONCAT("$I", $F908))</f>
        <v/>
      </c>
      <c r="B908" s="21">
        <f t="array" ref="B908:B908">INDIRECT(_xlfn.CONCAT("$J", $F908))</f>
        <v/>
      </c>
      <c r="C908" s="21">
        <f t="array" ref="C908:C908">INDIRECT(_xlfn.CONCAT("$K", $F908))</f>
        <v/>
      </c>
      <c r="D908" s="21" t="n"/>
      <c r="E908" s="21">
        <f t="array" ref="E908:E908">INDIRECT(_xlfn.CONCAT("$L", $F908))</f>
        <v/>
      </c>
      <c r="F908" s="21">
        <f t="array" ref="F908:F908">IF(NOT(OR(ISERROR(INDIRECT(_xlfn.CONCAT("$I", $F907 + 1))), ISBLANK(INDIRECT(_xlfn.CONCAT("$I", $F907 + 1))))), $F907 + 1, IF(NOT(ISBLANK(INDIRECT(_xlfn.CONCAT("$I", $F907 + 2)))), $F907 + 2, ""))</f>
        <v/>
      </c>
      <c r="I908" s="19" t="inlineStr">
        <is>
          <t>Signature Spellbook: Jace SS1</t>
        </is>
      </c>
      <c r="J908" s="19" t="n">
        <v>8</v>
      </c>
      <c r="K908" s="19" t="n">
        <v>43266</v>
      </c>
      <c r="L908" s="19" t="inlineStr">
        <is>
          <t>en es fr de it pt ja ko ru 汉语 漢語</t>
        </is>
      </c>
    </row>
    <row r="909" ht="59.25" customHeight="1" s="20">
      <c r="A909" s="21">
        <f t="array" ref="A909:A909">INDIRECT(_xlfn.CONCAT("$I", $F909))</f>
        <v/>
      </c>
      <c r="B909" s="21">
        <f t="array" ref="B909:B909">INDIRECT(_xlfn.CONCAT("$J", $F909))</f>
        <v/>
      </c>
      <c r="C909" s="21">
        <f t="array" ref="C909:C909">INDIRECT(_xlfn.CONCAT("$K", $F909))</f>
        <v/>
      </c>
      <c r="D909" s="21" t="n"/>
      <c r="E909" s="21">
        <f t="array" ref="E909:E909">INDIRECT(_xlfn.CONCAT("$L", $F909))</f>
        <v/>
      </c>
      <c r="F909" s="21">
        <f t="array" ref="F909:F909">IF(NOT(OR(ISERROR(INDIRECT(_xlfn.CONCAT("$I", $F908 + 1))), ISBLANK(INDIRECT(_xlfn.CONCAT("$I", $F908 + 1))))), $F908 + 1, IF(NOT(ISBLANK(INDIRECT(_xlfn.CONCAT("$I", $F908 + 2)))), $F908 + 2, ""))</f>
        <v/>
      </c>
    </row>
    <row r="910" ht="59.25" customHeight="1" s="20">
      <c r="A910" s="21">
        <f t="array" ref="A910:A910">INDIRECT(_xlfn.CONCAT("$I", $F910))</f>
        <v/>
      </c>
      <c r="B910" s="21">
        <f t="array" ref="B910:B910">INDIRECT(_xlfn.CONCAT("$J", $F910))</f>
        <v/>
      </c>
      <c r="C910" s="21">
        <f t="array" ref="C910:C910">INDIRECT(_xlfn.CONCAT("$K", $F910))</f>
        <v/>
      </c>
      <c r="D910" s="21" t="n"/>
      <c r="E910" s="21">
        <f t="array" ref="E910:E910">INDIRECT(_xlfn.CONCAT("$L", $F910))</f>
        <v/>
      </c>
      <c r="F910" s="21">
        <f t="array" ref="F910:F910">IF(NOT(OR(ISERROR(INDIRECT(_xlfn.CONCAT("$I", $F909 + 1))), ISBLANK(INDIRECT(_xlfn.CONCAT("$I", $F909 + 1))))), $F909 + 1, IF(NOT(ISBLANK(INDIRECT(_xlfn.CONCAT("$I", $F909 + 2)))), $F909 + 2, ""))</f>
        <v/>
      </c>
      <c r="I910" s="19" t="inlineStr">
        <is>
          <t>Vintage Cube VINTAGE</t>
        </is>
      </c>
      <c r="J910" s="19" t="n">
        <v>540</v>
      </c>
      <c r="K910" s="19" t="n">
        <v>43264</v>
      </c>
    </row>
    <row r="911" ht="59.25" customHeight="1" s="20">
      <c r="A911" s="21">
        <f t="array" ref="A911:A911">INDIRECT(_xlfn.CONCAT("$I", $F911))</f>
        <v/>
      </c>
      <c r="B911" s="21">
        <f t="array" ref="B911:B911">INDIRECT(_xlfn.CONCAT("$J", $F911))</f>
        <v/>
      </c>
      <c r="C911" s="21">
        <f t="array" ref="C911:C911">INDIRECT(_xlfn.CONCAT("$K", $F911))</f>
        <v/>
      </c>
      <c r="D911" s="21" t="n"/>
      <c r="E911" s="21">
        <f t="array" ref="E911:E911">INDIRECT(_xlfn.CONCAT("$L", $F911))</f>
        <v/>
      </c>
      <c r="F911" s="21">
        <f t="array" ref="F911:F911">IF(NOT(OR(ISERROR(INDIRECT(_xlfn.CONCAT("$I", $F910 + 1))), ISBLANK(INDIRECT(_xlfn.CONCAT("$I", $F910 + 1))))), $F910 + 1, IF(NOT(ISBLANK(INDIRECT(_xlfn.CONCAT("$I", $F910 + 2)))), $F910 + 2, ""))</f>
        <v/>
      </c>
    </row>
    <row r="912" ht="59.25" customHeight="1" s="20">
      <c r="A912" s="21">
        <f t="array" ref="A912:A912">INDIRECT(_xlfn.CONCAT("$I", $F912))</f>
        <v/>
      </c>
      <c r="B912" s="21">
        <f t="array" ref="B912:B912">INDIRECT(_xlfn.CONCAT("$J", $F912))</f>
        <v/>
      </c>
      <c r="C912" s="21">
        <f t="array" ref="C912:C912">INDIRECT(_xlfn.CONCAT("$K", $F912))</f>
        <v/>
      </c>
      <c r="D912" s="21" t="n"/>
      <c r="E912" s="21">
        <f t="array" ref="E912:E912">INDIRECT(_xlfn.CONCAT("$L", $F912))</f>
        <v/>
      </c>
      <c r="F912" s="21">
        <f t="array" ref="F912:F912">IF(NOT(OR(ISERROR(INDIRECT(_xlfn.CONCAT("$I", $F911 + 1))), ISBLANK(INDIRECT(_xlfn.CONCAT("$I", $F911 + 1))))), $F911 + 1, IF(NOT(ISBLANK(INDIRECT(_xlfn.CONCAT("$I", $F911 + 2)))), $F911 + 2, ""))</f>
        <v/>
      </c>
      <c r="I912" s="19" t="inlineStr">
        <is>
          <t>Commander Anthology Volume II CM2</t>
        </is>
      </c>
      <c r="J912" s="19" t="n">
        <v>312</v>
      </c>
      <c r="K912" s="19" t="n">
        <v>43259</v>
      </c>
      <c r="L912" s="19" t="inlineStr">
        <is>
          <t>en es fr de it pt ja ko ru 汉语 漢語</t>
        </is>
      </c>
    </row>
    <row r="913" ht="59.25" customHeight="1" s="20">
      <c r="A913" s="21">
        <f t="array" ref="A913:A913">INDIRECT(_xlfn.CONCAT("$I", $F913))</f>
        <v/>
      </c>
      <c r="B913" s="21">
        <f t="array" ref="B913:B913">INDIRECT(_xlfn.CONCAT("$J", $F913))</f>
        <v/>
      </c>
      <c r="C913" s="21">
        <f t="array" ref="C913:C913">INDIRECT(_xlfn.CONCAT("$K", $F913))</f>
        <v/>
      </c>
      <c r="D913" s="21" t="n"/>
      <c r="E913" s="21">
        <f t="array" ref="E913:E913">INDIRECT(_xlfn.CONCAT("$L", $F913))</f>
        <v/>
      </c>
      <c r="F913" s="21">
        <f t="array" ref="F913:F913">IF(NOT(OR(ISERROR(INDIRECT(_xlfn.CONCAT("$I", $F912 + 1))), ISBLANK(INDIRECT(_xlfn.CONCAT("$I", $F912 + 1))))), $F912 + 1, IF(NOT(ISBLANK(INDIRECT(_xlfn.CONCAT("$I", $F912 + 2)))), $F912 + 2, ""))</f>
        <v/>
      </c>
    </row>
    <row r="914" ht="59.25" customHeight="1" s="20">
      <c r="A914" s="21">
        <f t="array" ref="A914:A914">INDIRECT(_xlfn.CONCAT("$I", $F914))</f>
        <v/>
      </c>
      <c r="B914" s="21">
        <f t="array" ref="B914:B914">INDIRECT(_xlfn.CONCAT("$J", $F914))</f>
        <v/>
      </c>
      <c r="C914" s="21">
        <f t="array" ref="C914:C914">INDIRECT(_xlfn.CONCAT("$K", $F914))</f>
        <v/>
      </c>
      <c r="D914" s="21" t="n"/>
      <c r="E914" s="21">
        <f t="array" ref="E914:E914">INDIRECT(_xlfn.CONCAT("$L", $F914))</f>
        <v/>
      </c>
      <c r="F914" s="21">
        <f t="array" ref="F914:F914">IF(NOT(OR(ISERROR(INDIRECT(_xlfn.CONCAT("$I", $F913 + 1))), ISBLANK(INDIRECT(_xlfn.CONCAT("$I", $F913 + 1))))), $F913 + 1, IF(NOT(ISBLANK(INDIRECT(_xlfn.CONCAT("$I", $F913 + 2)))), $F913 + 2, ""))</f>
        <v/>
      </c>
      <c r="I914" s="19" t="inlineStr">
        <is>
          <t>Commander Anthology Volume II Tokens TCM2</t>
        </is>
      </c>
      <c r="J914" s="19" t="n">
        <v>19</v>
      </c>
      <c r="K914" s="19" t="n">
        <v>43259</v>
      </c>
      <c r="L914" s="19" t="inlineStr">
        <is>
          <t>en es fr de it pt ja ko ru 汉语 漢語</t>
        </is>
      </c>
    </row>
    <row r="915" ht="59.25" customHeight="1" s="20">
      <c r="A915" s="21">
        <f t="array" ref="A915:A915">INDIRECT(_xlfn.CONCAT("$I", $F915))</f>
        <v/>
      </c>
      <c r="B915" s="21">
        <f t="array" ref="B915:B915">INDIRECT(_xlfn.CONCAT("$J", $F915))</f>
        <v/>
      </c>
      <c r="C915" s="21">
        <f t="array" ref="C915:C915">INDIRECT(_xlfn.CONCAT("$K", $F915))</f>
        <v/>
      </c>
      <c r="D915" s="21" t="n"/>
      <c r="E915" s="21">
        <f t="array" ref="E915:E915">INDIRECT(_xlfn.CONCAT("$L", $F915))</f>
        <v/>
      </c>
      <c r="F915" s="21">
        <f t="array" ref="F915:F915">IF(NOT(OR(ISERROR(INDIRECT(_xlfn.CONCAT("$I", $F914 + 1))), ISBLANK(INDIRECT(_xlfn.CONCAT("$I", $F914 + 1))))), $F914 + 1, IF(NOT(ISBLANK(INDIRECT(_xlfn.CONCAT("$I", $F914 + 2)))), $F914 + 2, ""))</f>
        <v/>
      </c>
    </row>
    <row r="916" ht="59.25" customHeight="1" s="20">
      <c r="A916" s="21">
        <f t="array" ref="A916:A916">INDIRECT(_xlfn.CONCAT("$I", $F916))</f>
        <v/>
      </c>
      <c r="B916" s="21">
        <f t="array" ref="B916:B916">INDIRECT(_xlfn.CONCAT("$J", $F916))</f>
        <v/>
      </c>
      <c r="C916" s="21">
        <f t="array" ref="C916:C916">INDIRECT(_xlfn.CONCAT("$K", $F916))</f>
        <v/>
      </c>
      <c r="D916" s="21" t="n"/>
      <c r="E916" s="21">
        <f t="array" ref="E916:E916">INDIRECT(_xlfn.CONCAT("$L", $F916))</f>
        <v/>
      </c>
      <c r="F916" s="21">
        <f t="array" ref="F916:F916">IF(NOT(OR(ISERROR(INDIRECT(_xlfn.CONCAT("$I", $F915 + 1))), ISBLANK(INDIRECT(_xlfn.CONCAT("$I", $F915 + 1))))), $F915 + 1, IF(NOT(ISBLANK(INDIRECT(_xlfn.CONCAT("$I", $F915 + 2)))), $F915 + 2, ""))</f>
        <v/>
      </c>
      <c r="I916" s="19" t="inlineStr">
        <is>
          <t>Battlebond BBD</t>
        </is>
      </c>
      <c r="J916" s="19" t="n">
        <v>256</v>
      </c>
      <c r="K916" s="19" t="n">
        <v>43259</v>
      </c>
      <c r="L916" s="19" t="inlineStr">
        <is>
          <t>en es fr de it pt ja ko ru 汉语 漢語</t>
        </is>
      </c>
    </row>
    <row r="917" ht="59.25" customHeight="1" s="20">
      <c r="A917" s="21">
        <f t="array" ref="A917:A917">INDIRECT(_xlfn.CONCAT("$I", $F917))</f>
        <v/>
      </c>
      <c r="B917" s="21">
        <f t="array" ref="B917:B917">INDIRECT(_xlfn.CONCAT("$J", $F917))</f>
        <v/>
      </c>
      <c r="C917" s="21">
        <f t="array" ref="C917:C917">INDIRECT(_xlfn.CONCAT("$K", $F917))</f>
        <v/>
      </c>
      <c r="D917" s="21" t="n"/>
      <c r="E917" s="21">
        <f t="array" ref="E917:E917">INDIRECT(_xlfn.CONCAT("$L", $F917))</f>
        <v/>
      </c>
      <c r="F917" s="21">
        <f t="array" ref="F917:F917">IF(NOT(OR(ISERROR(INDIRECT(_xlfn.CONCAT("$I", $F916 + 1))), ISBLANK(INDIRECT(_xlfn.CONCAT("$I", $F916 + 1))))), $F916 + 1, IF(NOT(ISBLANK(INDIRECT(_xlfn.CONCAT("$I", $F916 + 2)))), $F916 + 2, ""))</f>
        <v/>
      </c>
    </row>
    <row r="918" ht="59.25" customHeight="1" s="20">
      <c r="A918" s="21">
        <f t="array" ref="A918:A918">INDIRECT(_xlfn.CONCAT("$I", $F918))</f>
        <v/>
      </c>
      <c r="B918" s="21">
        <f t="array" ref="B918:B918">INDIRECT(_xlfn.CONCAT("$J", $F918))</f>
        <v/>
      </c>
      <c r="C918" s="21">
        <f t="array" ref="C918:C918">INDIRECT(_xlfn.CONCAT("$K", $F918))</f>
        <v/>
      </c>
      <c r="D918" s="21" t="n"/>
      <c r="E918" s="21">
        <f t="array" ref="E918:E918">INDIRECT(_xlfn.CONCAT("$L", $F918))</f>
        <v/>
      </c>
      <c r="F918" s="21">
        <f t="array" ref="F918:F918">IF(NOT(OR(ISERROR(INDIRECT(_xlfn.CONCAT("$I", $F917 + 1))), ISBLANK(INDIRECT(_xlfn.CONCAT("$I", $F917 + 1))))), $F917 + 1, IF(NOT(ISBLANK(INDIRECT(_xlfn.CONCAT("$I", $F917 + 2)))), $F917 + 2, ""))</f>
        <v/>
      </c>
      <c r="I918" s="19" t="inlineStr">
        <is>
          <t>Battlebond Promos PBBD</t>
        </is>
      </c>
      <c r="J918" s="19" t="n">
        <v>22</v>
      </c>
      <c r="K918" s="19" t="n">
        <v>43259</v>
      </c>
      <c r="L918" s="19" t="inlineStr">
        <is>
          <t>en es fr de it pt ja ko ru 汉语 漢語</t>
        </is>
      </c>
    </row>
    <row r="919" ht="59.25" customHeight="1" s="20">
      <c r="A919" s="21">
        <f t="array" ref="A919:A919">INDIRECT(_xlfn.CONCAT("$I", $F919))</f>
        <v/>
      </c>
      <c r="B919" s="21">
        <f t="array" ref="B919:B919">INDIRECT(_xlfn.CONCAT("$J", $F919))</f>
        <v/>
      </c>
      <c r="C919" s="21">
        <f t="array" ref="C919:C919">INDIRECT(_xlfn.CONCAT("$K", $F919))</f>
        <v/>
      </c>
      <c r="D919" s="21" t="n"/>
      <c r="E919" s="21">
        <f t="array" ref="E919:E919">INDIRECT(_xlfn.CONCAT("$L", $F919))</f>
        <v/>
      </c>
      <c r="F919" s="21">
        <f t="array" ref="F919:F919">IF(NOT(OR(ISERROR(INDIRECT(_xlfn.CONCAT("$I", $F918 + 1))), ISBLANK(INDIRECT(_xlfn.CONCAT("$I", $F918 + 1))))), $F918 + 1, IF(NOT(ISBLANK(INDIRECT(_xlfn.CONCAT("$I", $F918 + 2)))), $F918 + 2, ""))</f>
        <v/>
      </c>
    </row>
    <row r="920" ht="59.25" customHeight="1" s="20">
      <c r="A920" s="21">
        <f t="array" ref="A920:A920">INDIRECT(_xlfn.CONCAT("$I", $F920))</f>
        <v/>
      </c>
      <c r="B920" s="21">
        <f t="array" ref="B920:B920">INDIRECT(_xlfn.CONCAT("$J", $F920))</f>
        <v/>
      </c>
      <c r="C920" s="21">
        <f t="array" ref="C920:C920">INDIRECT(_xlfn.CONCAT("$K", $F920))</f>
        <v/>
      </c>
      <c r="D920" s="21" t="n"/>
      <c r="E920" s="21">
        <f t="array" ref="E920:E920">INDIRECT(_xlfn.CONCAT("$L", $F920))</f>
        <v/>
      </c>
      <c r="F920" s="21">
        <f t="array" ref="F920:F920">IF(NOT(OR(ISERROR(INDIRECT(_xlfn.CONCAT("$I", $F919 + 1))), ISBLANK(INDIRECT(_xlfn.CONCAT("$I", $F919 + 1))))), $F919 + 1, IF(NOT(ISBLANK(INDIRECT(_xlfn.CONCAT("$I", $F919 + 2)))), $F919 + 2, ""))</f>
        <v/>
      </c>
      <c r="I920" s="19" t="inlineStr">
        <is>
          <t>Battlebond Tokens TBBD</t>
        </is>
      </c>
      <c r="J920" s="19" t="n">
        <v>8</v>
      </c>
      <c r="K920" s="19" t="n">
        <v>43259</v>
      </c>
      <c r="L920" s="19" t="inlineStr">
        <is>
          <t>en es fr de it pt ja ko ru 汉语 漢語</t>
        </is>
      </c>
    </row>
    <row r="921" ht="59.25" customHeight="1" s="20">
      <c r="A921" s="21">
        <f t="array" ref="A921:A921">INDIRECT(_xlfn.CONCAT("$I", $F921))</f>
        <v/>
      </c>
      <c r="B921" s="21">
        <f t="array" ref="B921:B921">INDIRECT(_xlfn.CONCAT("$J", $F921))</f>
        <v/>
      </c>
      <c r="C921" s="21">
        <f t="array" ref="C921:C921">INDIRECT(_xlfn.CONCAT("$K", $F921))</f>
        <v/>
      </c>
      <c r="D921" s="21" t="n"/>
      <c r="E921" s="21">
        <f t="array" ref="E921:E921">INDIRECT(_xlfn.CONCAT("$L", $F921))</f>
        <v/>
      </c>
      <c r="F921" s="21">
        <f t="array" ref="F921:F921">IF(NOT(OR(ISERROR(INDIRECT(_xlfn.CONCAT("$I", $F920 + 1))), ISBLANK(INDIRECT(_xlfn.CONCAT("$I", $F920 + 1))))), $F920 + 1, IF(NOT(ISBLANK(INDIRECT(_xlfn.CONCAT("$I", $F920 + 2)))), $F920 + 2, ""))</f>
        <v/>
      </c>
    </row>
    <row r="922" ht="59.25" customHeight="1" s="20">
      <c r="A922" s="21">
        <f t="array" ref="A922:A922">INDIRECT(_xlfn.CONCAT("$I", $F922))</f>
        <v/>
      </c>
      <c r="B922" s="21">
        <f t="array" ref="B922:B922">INDIRECT(_xlfn.CONCAT("$J", $F922))</f>
        <v/>
      </c>
      <c r="C922" s="21">
        <f t="array" ref="C922:C922">INDIRECT(_xlfn.CONCAT("$K", $F922))</f>
        <v/>
      </c>
      <c r="D922" s="21" t="n"/>
      <c r="E922" s="21">
        <f t="array" ref="E922:E922">INDIRECT(_xlfn.CONCAT("$L", $F922))</f>
        <v/>
      </c>
      <c r="F922" s="21">
        <f t="array" ref="F922:F922">IF(NOT(OR(ISERROR(INDIRECT(_xlfn.CONCAT("$I", $F921 + 1))), ISBLANK(INDIRECT(_xlfn.CONCAT("$I", $F921 + 1))))), $F921 + 1, IF(NOT(ISBLANK(INDIRECT(_xlfn.CONCAT("$I", $F921 + 2)))), $F921 + 2, ""))</f>
        <v/>
      </c>
      <c r="I922" s="19" t="inlineStr">
        <is>
          <t>Uncommon Cube UNCOMMON</t>
        </is>
      </c>
      <c r="J922" s="19" t="n">
        <v>600</v>
      </c>
      <c r="K922" s="19" t="n">
        <v>43243</v>
      </c>
    </row>
    <row r="923" ht="68.25" customHeight="1" s="20">
      <c r="A923" s="21">
        <f t="array" ref="A923:A923">INDIRECT(_xlfn.CONCAT("$I", $F923))</f>
        <v/>
      </c>
      <c r="B923" s="21">
        <f t="array" ref="B923:B923">INDIRECT(_xlfn.CONCAT("$J", $F923))</f>
        <v/>
      </c>
      <c r="C923" s="21">
        <f t="array" ref="C923:C923">INDIRECT(_xlfn.CONCAT("$K", $F923))</f>
        <v/>
      </c>
      <c r="D923" s="21" t="n"/>
      <c r="E923" s="21">
        <f t="array" ref="E923:E923">INDIRECT(_xlfn.CONCAT("$L", $F923))</f>
        <v/>
      </c>
      <c r="F923" s="21">
        <f t="array" ref="F923:F923">IF(NOT(OR(ISERROR(INDIRECT(_xlfn.CONCAT("$I", $F922 + 1))), ISBLANK(INDIRECT(_xlfn.CONCAT("$I", $F922 + 1))))), $F922 + 1, IF(NOT(ISBLANK(INDIRECT(_xlfn.CONCAT("$I", $F922 + 2)))), $F922 + 2, ""))</f>
        <v/>
      </c>
    </row>
    <row r="924" ht="59.25" customHeight="1" s="20">
      <c r="A924" s="21">
        <f t="array" ref="A924:A924">INDIRECT(_xlfn.CONCAT("$I", $F924))</f>
        <v/>
      </c>
      <c r="B924" s="21">
        <f t="array" ref="B924:B924">INDIRECT(_xlfn.CONCAT("$J", $F924))</f>
        <v/>
      </c>
      <c r="C924" s="21">
        <f t="array" ref="C924:C924">INDIRECT(_xlfn.CONCAT("$K", $F924))</f>
        <v/>
      </c>
      <c r="D924" s="21" t="n"/>
      <c r="E924" s="21">
        <f t="array" ref="E924:E924">INDIRECT(_xlfn.CONCAT("$L", $F924))</f>
        <v/>
      </c>
      <c r="F924" s="21">
        <f t="array" ref="F924:F924">IF(NOT(OR(ISERROR(INDIRECT(_xlfn.CONCAT("$I", $F923 + 1))), ISBLANK(INDIRECT(_xlfn.CONCAT("$I", $F923 + 1))))), $F923 + 1, IF(NOT(ISBLANK(INDIRECT(_xlfn.CONCAT("$I", $F923 + 2)))), $F923 + 2, ""))</f>
        <v/>
      </c>
      <c r="I924" s="19" t="inlineStr">
        <is>
          <t>Dominaria DOM</t>
        </is>
      </c>
      <c r="J924" s="19" t="n">
        <v>280</v>
      </c>
      <c r="K924" s="19" t="n">
        <v>43217</v>
      </c>
      <c r="L924" s="19" t="inlineStr">
        <is>
          <t>en es fr de it pt ja ko ru 汉语 漢語</t>
        </is>
      </c>
    </row>
    <row r="925" ht="59.25" customHeight="1" s="20">
      <c r="A925" s="21">
        <f t="array" ref="A925:A925">INDIRECT(_xlfn.CONCAT("$I", $F925))</f>
        <v/>
      </c>
      <c r="B925" s="21">
        <f t="array" ref="B925:B925">INDIRECT(_xlfn.CONCAT("$J", $F925))</f>
        <v/>
      </c>
      <c r="C925" s="21">
        <f t="array" ref="C925:C925">INDIRECT(_xlfn.CONCAT("$K", $F925))</f>
        <v/>
      </c>
      <c r="D925" s="21" t="n"/>
      <c r="E925" s="21">
        <f t="array" ref="E925:E925">INDIRECT(_xlfn.CONCAT("$L", $F925))</f>
        <v/>
      </c>
      <c r="F925" s="21">
        <f t="array" ref="F925:F925">IF(NOT(OR(ISERROR(INDIRECT(_xlfn.CONCAT("$I", $F924 + 1))), ISBLANK(INDIRECT(_xlfn.CONCAT("$I", $F924 + 1))))), $F924 + 1, IF(NOT(ISBLANK(INDIRECT(_xlfn.CONCAT("$I", $F924 + 2)))), $F924 + 2, ""))</f>
        <v/>
      </c>
    </row>
    <row r="926" ht="59.25" customHeight="1" s="20">
      <c r="A926" s="21">
        <f t="array" ref="A926:A926">INDIRECT(_xlfn.CONCAT("$I", $F926))</f>
        <v/>
      </c>
      <c r="B926" s="21">
        <f t="array" ref="B926:B926">INDIRECT(_xlfn.CONCAT("$J", $F926))</f>
        <v/>
      </c>
      <c r="C926" s="21">
        <f t="array" ref="C926:C926">INDIRECT(_xlfn.CONCAT("$K", $F926))</f>
        <v/>
      </c>
      <c r="D926" s="21" t="n"/>
      <c r="E926" s="21">
        <f t="array" ref="E926:E926">INDIRECT(_xlfn.CONCAT("$L", $F926))</f>
        <v/>
      </c>
      <c r="F926" s="21">
        <f t="array" ref="F926:F926">IF(NOT(OR(ISERROR(INDIRECT(_xlfn.CONCAT("$I", $F925 + 1))), ISBLANK(INDIRECT(_xlfn.CONCAT("$I", $F925 + 1))))), $F925 + 1, IF(NOT(ISBLANK(INDIRECT(_xlfn.CONCAT("$I", $F925 + 2)))), $F925 + 2, ""))</f>
        <v/>
      </c>
      <c r="I926" s="19" t="inlineStr">
        <is>
          <t>Dominaria Promos PDOM</t>
        </is>
      </c>
      <c r="J926" s="19" t="n">
        <v>118</v>
      </c>
      <c r="K926" s="19" t="n">
        <v>43217</v>
      </c>
      <c r="L926" s="19" t="inlineStr">
        <is>
          <t>en es fr de it pt ja ko ru 汉语 漢語</t>
        </is>
      </c>
    </row>
    <row r="927" ht="59.25" customHeight="1" s="20">
      <c r="A927" s="21">
        <f t="array" ref="A927:A927">INDIRECT(_xlfn.CONCAT("$I", $F927))</f>
        <v/>
      </c>
      <c r="B927" s="21">
        <f t="array" ref="B927:B927">INDIRECT(_xlfn.CONCAT("$J", $F927))</f>
        <v/>
      </c>
      <c r="C927" s="21">
        <f t="array" ref="C927:C927">INDIRECT(_xlfn.CONCAT("$K", $F927))</f>
        <v/>
      </c>
      <c r="D927" s="21" t="n"/>
      <c r="E927" s="21">
        <f t="array" ref="E927:E927">INDIRECT(_xlfn.CONCAT("$L", $F927))</f>
        <v/>
      </c>
      <c r="F927" s="21">
        <f t="array" ref="F927:F927">IF(NOT(OR(ISERROR(INDIRECT(_xlfn.CONCAT("$I", $F926 + 1))), ISBLANK(INDIRECT(_xlfn.CONCAT("$I", $F926 + 1))))), $F926 + 1, IF(NOT(ISBLANK(INDIRECT(_xlfn.CONCAT("$I", $F926 + 2)))), $F926 + 2, ""))</f>
        <v/>
      </c>
    </row>
    <row r="928" ht="59.25" customHeight="1" s="20">
      <c r="A928" s="21">
        <f t="array" ref="A928:A928">INDIRECT(_xlfn.CONCAT("$I", $F928))</f>
        <v/>
      </c>
      <c r="B928" s="21">
        <f t="array" ref="B928:B928">INDIRECT(_xlfn.CONCAT("$J", $F928))</f>
        <v/>
      </c>
      <c r="C928" s="21">
        <f t="array" ref="C928:C928">INDIRECT(_xlfn.CONCAT("$K", $F928))</f>
        <v/>
      </c>
      <c r="D928" s="21" t="n"/>
      <c r="E928" s="21">
        <f t="array" ref="E928:E928">INDIRECT(_xlfn.CONCAT("$L", $F928))</f>
        <v/>
      </c>
      <c r="F928" s="21">
        <f t="array" ref="F928:F928">IF(NOT(OR(ISERROR(INDIRECT(_xlfn.CONCAT("$I", $F927 + 1))), ISBLANK(INDIRECT(_xlfn.CONCAT("$I", $F927 + 1))))), $F927 + 1, IF(NOT(ISBLANK(INDIRECT(_xlfn.CONCAT("$I", $F927 + 2)))), $F927 + 2, ""))</f>
        <v/>
      </c>
      <c r="I928" s="19" t="inlineStr">
        <is>
          <t>Dominaria Tokens TDOM</t>
        </is>
      </c>
      <c r="J928" s="19" t="n">
        <v>16</v>
      </c>
      <c r="K928" s="19" t="n">
        <v>43217</v>
      </c>
      <c r="L928" s="19" t="inlineStr">
        <is>
          <t>en es fr de it pt ja ko ru 汉语 漢語</t>
        </is>
      </c>
    </row>
    <row r="929" ht="59.25" customHeight="1" s="20">
      <c r="A929" s="21">
        <f t="array" ref="A929:A929">INDIRECT(_xlfn.CONCAT("$I", $F929))</f>
        <v/>
      </c>
      <c r="B929" s="21">
        <f t="array" ref="B929:B929">INDIRECT(_xlfn.CONCAT("$J", $F929))</f>
        <v/>
      </c>
      <c r="C929" s="21">
        <f t="array" ref="C929:C929">INDIRECT(_xlfn.CONCAT("$K", $F929))</f>
        <v/>
      </c>
      <c r="D929" s="21" t="n"/>
      <c r="E929" s="21">
        <f t="array" ref="E929:E929">INDIRECT(_xlfn.CONCAT("$L", $F929))</f>
        <v/>
      </c>
      <c r="F929" s="21">
        <f t="array" ref="F929:F929">IF(NOT(OR(ISERROR(INDIRECT(_xlfn.CONCAT("$I", $F928 + 1))), ISBLANK(INDIRECT(_xlfn.CONCAT("$I", $F928 + 1))))), $F928 + 1, IF(NOT(ISBLANK(INDIRECT(_xlfn.CONCAT("$I", $F928 + 2)))), $F928 + 2, ""))</f>
        <v/>
      </c>
    </row>
    <row r="930" ht="59.25" customHeight="1" s="20">
      <c r="A930" s="21">
        <f t="array" ref="A930:A930">INDIRECT(_xlfn.CONCAT("$I", $F930))</f>
        <v/>
      </c>
      <c r="B930" s="21">
        <f t="array" ref="B930:B930">INDIRECT(_xlfn.CONCAT("$J", $F930))</f>
        <v/>
      </c>
      <c r="C930" s="21">
        <f t="array" ref="C930:C930">INDIRECT(_xlfn.CONCAT("$K", $F930))</f>
        <v/>
      </c>
      <c r="D930" s="21" t="n"/>
      <c r="E930" s="21">
        <f t="array" ref="E930:E930">INDIRECT(_xlfn.CONCAT("$L", $F930))</f>
        <v/>
      </c>
      <c r="F930" s="21">
        <f t="array" ref="F930:F930">IF(NOT(OR(ISERROR(INDIRECT(_xlfn.CONCAT("$I", $F929 + 1))), ISBLANK(INDIRECT(_xlfn.CONCAT("$I", $F929 + 1))))), $F929 + 1, IF(NOT(ISBLANK(INDIRECT(_xlfn.CONCAT("$I", $F929 + 2)))), $F929 + 2, ""))</f>
        <v/>
      </c>
      <c r="I930" s="19" t="inlineStr">
        <is>
          <t>Duel Decks: Elves vs. Inventors DDU</t>
        </is>
      </c>
      <c r="J930" s="19" t="n">
        <v>76</v>
      </c>
      <c r="K930" s="19" t="n">
        <v>43196</v>
      </c>
      <c r="L930" s="19" t="inlineStr">
        <is>
          <t>en es fr de it pt ja ko ru 汉语 漢語</t>
        </is>
      </c>
    </row>
    <row r="931" ht="59.25" customHeight="1" s="20">
      <c r="A931" s="21">
        <f t="array" ref="A931:A931">INDIRECT(_xlfn.CONCAT("$I", $F931))</f>
        <v/>
      </c>
      <c r="B931" s="21">
        <f t="array" ref="B931:B931">INDIRECT(_xlfn.CONCAT("$J", $F931))</f>
        <v/>
      </c>
      <c r="C931" s="21">
        <f t="array" ref="C931:C931">INDIRECT(_xlfn.CONCAT("$K", $F931))</f>
        <v/>
      </c>
      <c r="D931" s="21" t="n"/>
      <c r="E931" s="21">
        <f t="array" ref="E931:E931">INDIRECT(_xlfn.CONCAT("$L", $F931))</f>
        <v/>
      </c>
      <c r="F931" s="21">
        <f t="array" ref="F931:F931">IF(NOT(OR(ISERROR(INDIRECT(_xlfn.CONCAT("$I", $F930 + 1))), ISBLANK(INDIRECT(_xlfn.CONCAT("$I", $F930 + 1))))), $F930 + 1, IF(NOT(ISBLANK(INDIRECT(_xlfn.CONCAT("$I", $F930 + 2)))), $F930 + 2, ""))</f>
        <v/>
      </c>
    </row>
    <row r="932" ht="59.25" customHeight="1" s="20">
      <c r="A932" s="21">
        <f t="array" ref="A932:A932">INDIRECT(_xlfn.CONCAT("$I", $F932))</f>
        <v/>
      </c>
      <c r="B932" s="21">
        <f t="array" ref="B932:B932">INDIRECT(_xlfn.CONCAT("$J", $F932))</f>
        <v/>
      </c>
      <c r="C932" s="21">
        <f t="array" ref="C932:C932">INDIRECT(_xlfn.CONCAT("$K", $F932))</f>
        <v/>
      </c>
      <c r="D932" s="21" t="n"/>
      <c r="E932" s="21">
        <f t="array" ref="E932:E932">INDIRECT(_xlfn.CONCAT("$L", $F932))</f>
        <v/>
      </c>
      <c r="F932" s="21">
        <f t="array" ref="F932:F932">IF(NOT(OR(ISERROR(INDIRECT(_xlfn.CONCAT("$I", $F931 + 1))), ISBLANK(INDIRECT(_xlfn.CONCAT("$I", $F931 + 1))))), $F931 + 1, IF(NOT(ISBLANK(INDIRECT(_xlfn.CONCAT("$I", $F931 + 2)))), $F931 + 2, ""))</f>
        <v/>
      </c>
      <c r="I932" s="19" t="inlineStr">
        <is>
          <t>Duel Decks: Elves vs. Inventors Tokens TDDU</t>
        </is>
      </c>
      <c r="J932" s="19" t="n">
        <v>4</v>
      </c>
      <c r="K932" s="19" t="n">
        <v>43196</v>
      </c>
      <c r="L932" s="19" t="inlineStr">
        <is>
          <t>en es fr de it pt ja ko ru 汉语 漢語</t>
        </is>
      </c>
    </row>
    <row r="933" ht="59.25" customHeight="1" s="20">
      <c r="A933" s="21">
        <f t="array" ref="A933:A933">INDIRECT(_xlfn.CONCAT("$I", $F933))</f>
        <v/>
      </c>
      <c r="B933" s="21">
        <f t="array" ref="B933:B933">INDIRECT(_xlfn.CONCAT("$J", $F933))</f>
        <v/>
      </c>
      <c r="C933" s="21">
        <f t="array" ref="C933:C933">INDIRECT(_xlfn.CONCAT("$K", $F933))</f>
        <v/>
      </c>
      <c r="D933" s="21" t="n"/>
      <c r="E933" s="21">
        <f t="array" ref="E933:E933">INDIRECT(_xlfn.CONCAT("$L", $F933))</f>
        <v/>
      </c>
      <c r="F933" s="21">
        <f t="array" ref="F933:F933">IF(NOT(OR(ISERROR(INDIRECT(_xlfn.CONCAT("$I", $F932 + 1))), ISBLANK(INDIRECT(_xlfn.CONCAT("$I", $F932 + 1))))), $F932 + 1, IF(NOT(ISBLANK(INDIRECT(_xlfn.CONCAT("$I", $F932 + 2)))), $F932 + 2, ""))</f>
        <v/>
      </c>
    </row>
    <row r="934" ht="59.25" customHeight="1" s="20">
      <c r="A934" s="21">
        <f t="array" ref="A934:A934">INDIRECT(_xlfn.CONCAT("$I", $F934))</f>
        <v/>
      </c>
      <c r="B934" s="21">
        <f t="array" ref="B934:B934">INDIRECT(_xlfn.CONCAT("$J", $F934))</f>
        <v/>
      </c>
      <c r="C934" s="21">
        <f t="array" ref="C934:C934">INDIRECT(_xlfn.CONCAT("$K", $F934))</f>
        <v/>
      </c>
      <c r="D934" s="21" t="n"/>
      <c r="E934" s="21">
        <f t="array" ref="E934:E934">INDIRECT(_xlfn.CONCAT("$L", $F934))</f>
        <v/>
      </c>
      <c r="F934" s="21">
        <f t="array" ref="F934:F934">IF(NOT(OR(ISERROR(INDIRECT(_xlfn.CONCAT("$I", $F933 + 1))), ISBLANK(INDIRECT(_xlfn.CONCAT("$I", $F933 + 1))))), $F933 + 1, IF(NOT(ISBLANK(INDIRECT(_xlfn.CONCAT("$I", $F933 + 2)))), $F933 + 2, ""))</f>
        <v/>
      </c>
      <c r="I934" s="19" t="inlineStr">
        <is>
          <t>Masters 25 A25</t>
        </is>
      </c>
      <c r="J934" s="19" t="n">
        <v>249</v>
      </c>
      <c r="K934" s="19" t="n">
        <v>43175</v>
      </c>
      <c r="L934" s="19" t="inlineStr">
        <is>
          <t>en es fr de it pt ja ko ru 汉语 漢語</t>
        </is>
      </c>
    </row>
    <row r="935" ht="59.25" customHeight="1" s="20">
      <c r="A935" s="21">
        <f t="array" ref="A935:A935">INDIRECT(_xlfn.CONCAT("$I", $F935))</f>
        <v/>
      </c>
      <c r="B935" s="21">
        <f t="array" ref="B935:B935">INDIRECT(_xlfn.CONCAT("$J", $F935))</f>
        <v/>
      </c>
      <c r="C935" s="21">
        <f t="array" ref="C935:C935">INDIRECT(_xlfn.CONCAT("$K", $F935))</f>
        <v/>
      </c>
      <c r="D935" s="21" t="n"/>
      <c r="E935" s="21">
        <f t="array" ref="E935:E935">INDIRECT(_xlfn.CONCAT("$L", $F935))</f>
        <v/>
      </c>
      <c r="F935" s="21">
        <f t="array" ref="F935:F935">IF(NOT(OR(ISERROR(INDIRECT(_xlfn.CONCAT("$I", $F934 + 1))), ISBLANK(INDIRECT(_xlfn.CONCAT("$I", $F934 + 1))))), $F934 + 1, IF(NOT(ISBLANK(INDIRECT(_xlfn.CONCAT("$I", $F934 + 2)))), $F934 + 2, ""))</f>
        <v/>
      </c>
    </row>
    <row r="936" ht="59.25" customHeight="1" s="20">
      <c r="A936" s="21">
        <f t="array" ref="A936:A936">INDIRECT(_xlfn.CONCAT("$I", $F936))</f>
        <v/>
      </c>
      <c r="B936" s="21">
        <f t="array" ref="B936:B936">INDIRECT(_xlfn.CONCAT("$J", $F936))</f>
        <v/>
      </c>
      <c r="C936" s="21">
        <f t="array" ref="C936:C936">INDIRECT(_xlfn.CONCAT("$K", $F936))</f>
        <v/>
      </c>
      <c r="D936" s="21" t="n"/>
      <c r="E936" s="21">
        <f t="array" ref="E936:E936">INDIRECT(_xlfn.CONCAT("$L", $F936))</f>
        <v/>
      </c>
      <c r="F936" s="21">
        <f t="array" ref="F936:F936">IF(NOT(OR(ISERROR(INDIRECT(_xlfn.CONCAT("$I", $F935 + 1))), ISBLANK(INDIRECT(_xlfn.CONCAT("$I", $F935 + 1))))), $F935 + 1, IF(NOT(ISBLANK(INDIRECT(_xlfn.CONCAT("$I", $F935 + 2)))), $F935 + 2, ""))</f>
        <v/>
      </c>
      <c r="I936" s="19" t="inlineStr">
        <is>
          <t>Masters 25 Tokens TA25</t>
        </is>
      </c>
      <c r="J936" s="19" t="n">
        <v>16</v>
      </c>
      <c r="K936" s="19" t="n">
        <v>43175</v>
      </c>
      <c r="L936" s="19" t="inlineStr">
        <is>
          <t>en es fr de it pt ja ko ru 汉语 漢語</t>
        </is>
      </c>
    </row>
    <row r="937" ht="68.25" customHeight="1" s="20">
      <c r="A937" s="21">
        <f t="array" ref="A937:A937">INDIRECT(_xlfn.CONCAT("$I", $F937))</f>
        <v/>
      </c>
      <c r="B937" s="21">
        <f t="array" ref="B937:B937">INDIRECT(_xlfn.CONCAT("$J", $F937))</f>
        <v/>
      </c>
      <c r="C937" s="21">
        <f t="array" ref="C937:C937">INDIRECT(_xlfn.CONCAT("$K", $F937))</f>
        <v/>
      </c>
      <c r="D937" s="21" t="n"/>
      <c r="E937" s="21">
        <f t="array" ref="E937:E937">INDIRECT(_xlfn.CONCAT("$L", $F937))</f>
        <v/>
      </c>
      <c r="F937" s="21">
        <f t="array" ref="F937:F937">IF(NOT(OR(ISERROR(INDIRECT(_xlfn.CONCAT("$I", $F936 + 1))), ISBLANK(INDIRECT(_xlfn.CONCAT("$I", $F936 + 1))))), $F936 + 1, IF(NOT(ISBLANK(INDIRECT(_xlfn.CONCAT("$I", $F936 + 2)))), $F936 + 2, ""))</f>
        <v/>
      </c>
    </row>
    <row r="938" ht="59.25" customHeight="1" s="20">
      <c r="A938" s="21">
        <f t="array" ref="A938:A938">INDIRECT(_xlfn.CONCAT("$I", $F938))</f>
        <v/>
      </c>
      <c r="B938" s="21">
        <f t="array" ref="B938:B938">INDIRECT(_xlfn.CONCAT("$J", $F938))</f>
        <v/>
      </c>
      <c r="C938" s="21">
        <f t="array" ref="C938:C938">INDIRECT(_xlfn.CONCAT("$K", $F938))</f>
        <v/>
      </c>
      <c r="D938" s="21" t="n"/>
      <c r="E938" s="21">
        <f t="array" ref="E938:E938">INDIRECT(_xlfn.CONCAT("$L", $F938))</f>
        <v/>
      </c>
      <c r="F938" s="21">
        <f t="array" ref="F938:F938">IF(NOT(OR(ISERROR(INDIRECT(_xlfn.CONCAT("$I", $F937 + 1))), ISBLANK(INDIRECT(_xlfn.CONCAT("$I", $F937 + 1))))), $F937 + 1, IF(NOT(ISBLANK(INDIRECT(_xlfn.CONCAT("$I", $F937 + 2)))), $F937 + 2, ""))</f>
        <v/>
      </c>
      <c r="I938" s="19" t="inlineStr">
        <is>
          <t>Lunar New Year 2018 PLNY</t>
        </is>
      </c>
      <c r="J938" s="19" t="n">
        <v>1</v>
      </c>
      <c r="K938" s="19" t="n">
        <v>43147</v>
      </c>
      <c r="L938" s="19" t="inlineStr">
        <is>
          <t>en es fr de it pt ja ko ru 汉语 漢語</t>
        </is>
      </c>
    </row>
    <row r="939" ht="59.25" customHeight="1" s="20">
      <c r="A939" s="21">
        <f t="array" ref="A939:A939">INDIRECT(_xlfn.CONCAT("$I", $F939))</f>
        <v/>
      </c>
      <c r="B939" s="21">
        <f t="array" ref="B939:B939">INDIRECT(_xlfn.CONCAT("$J", $F939))</f>
        <v/>
      </c>
      <c r="C939" s="21">
        <f t="array" ref="C939:C939">INDIRECT(_xlfn.CONCAT("$K", $F939))</f>
        <v/>
      </c>
      <c r="D939" s="21" t="n"/>
      <c r="E939" s="21">
        <f t="array" ref="E939:E939">INDIRECT(_xlfn.CONCAT("$L", $F939))</f>
        <v/>
      </c>
      <c r="F939" s="21">
        <f t="array" ref="F939:F939">IF(NOT(OR(ISERROR(INDIRECT(_xlfn.CONCAT("$I", $F938 + 1))), ISBLANK(INDIRECT(_xlfn.CONCAT("$I", $F938 + 1))))), $F938 + 1, IF(NOT(ISBLANK(INDIRECT(_xlfn.CONCAT("$I", $F938 + 2)))), $F938 + 2, ""))</f>
        <v/>
      </c>
    </row>
    <row r="940" ht="59.25" customHeight="1" s="20">
      <c r="A940" s="21">
        <f t="array" ref="A940:A940">INDIRECT(_xlfn.CONCAT("$I", $F940))</f>
        <v/>
      </c>
      <c r="B940" s="21">
        <f t="array" ref="B940:B940">INDIRECT(_xlfn.CONCAT("$J", $F940))</f>
        <v/>
      </c>
      <c r="C940" s="21">
        <f t="array" ref="C940:C940">INDIRECT(_xlfn.CONCAT("$K", $F940))</f>
        <v/>
      </c>
      <c r="D940" s="21" t="n"/>
      <c r="E940" s="21">
        <f t="array" ref="E940:E940">INDIRECT(_xlfn.CONCAT("$L", $F940))</f>
        <v/>
      </c>
      <c r="F940" s="21">
        <f t="array" ref="F940:F940">IF(NOT(OR(ISERROR(INDIRECT(_xlfn.CONCAT("$I", $F939 + 1))), ISBLANK(INDIRECT(_xlfn.CONCAT("$I", $F939 + 1))))), $F939 + 1, IF(NOT(ISBLANK(INDIRECT(_xlfn.CONCAT("$I", $F939 + 2)))), $F939 + 2, ""))</f>
        <v/>
      </c>
      <c r="I940" s="19" t="inlineStr">
        <is>
          <t>Nationals Promos PNAT</t>
        </is>
      </c>
      <c r="J940" s="19" t="n">
        <v>1</v>
      </c>
      <c r="K940" s="19" t="n">
        <v>43125</v>
      </c>
      <c r="L940" s="19" t="inlineStr">
        <is>
          <t>en es fr de it pt ja ko ru 汉语 漢語</t>
        </is>
      </c>
    </row>
    <row r="941" ht="59.25" customHeight="1" s="20">
      <c r="A941" s="21">
        <f t="array" ref="A941:A941">INDIRECT(_xlfn.CONCAT("$I", $F941))</f>
        <v/>
      </c>
      <c r="B941" s="21">
        <f t="array" ref="B941:B941">INDIRECT(_xlfn.CONCAT("$J", $F941))</f>
        <v/>
      </c>
      <c r="C941" s="21">
        <f t="array" ref="C941:C941">INDIRECT(_xlfn.CONCAT("$K", $F941))</f>
        <v/>
      </c>
      <c r="D941" s="21" t="n"/>
      <c r="E941" s="21">
        <f t="array" ref="E941:E941">INDIRECT(_xlfn.CONCAT("$L", $F941))</f>
        <v/>
      </c>
      <c r="F941" s="21">
        <f t="array" ref="F941:F941">IF(NOT(OR(ISERROR(INDIRECT(_xlfn.CONCAT("$I", $F940 + 1))), ISBLANK(INDIRECT(_xlfn.CONCAT("$I", $F940 + 1))))), $F940 + 1, IF(NOT(ISBLANK(INDIRECT(_xlfn.CONCAT("$I", $F940 + 2)))), $F940 + 2, ""))</f>
        <v/>
      </c>
    </row>
    <row r="942" ht="59.25" customHeight="1" s="20">
      <c r="A942" s="21">
        <f t="array" ref="A942:A942">INDIRECT(_xlfn.CONCAT("$I", $F942))</f>
        <v/>
      </c>
      <c r="B942" s="21">
        <f t="array" ref="B942:B942">INDIRECT(_xlfn.CONCAT("$J", $F942))</f>
        <v/>
      </c>
      <c r="C942" s="21">
        <f t="array" ref="C942:C942">INDIRECT(_xlfn.CONCAT("$K", $F942))</f>
        <v/>
      </c>
      <c r="D942" s="21" t="n"/>
      <c r="E942" s="21">
        <f t="array" ref="E942:E942">INDIRECT(_xlfn.CONCAT("$L", $F942))</f>
        <v/>
      </c>
      <c r="F942" s="21">
        <f t="array" ref="F942:F942">IF(NOT(OR(ISERROR(INDIRECT(_xlfn.CONCAT("$I", $F941 + 1))), ISBLANK(INDIRECT(_xlfn.CONCAT("$I", $F941 + 1))))), $F941 + 1, IF(NOT(ISBLANK(INDIRECT(_xlfn.CONCAT("$I", $F941 + 2)))), $F941 + 2, ""))</f>
        <v/>
      </c>
      <c r="I942" s="19" t="inlineStr">
        <is>
          <t>Rivals of Ixalan RIX</t>
        </is>
      </c>
      <c r="J942" s="19" t="n">
        <v>205</v>
      </c>
      <c r="K942" s="19" t="n">
        <v>43119</v>
      </c>
      <c r="L942" s="19" t="inlineStr">
        <is>
          <t>en es fr de it pt ja ko ru 汉语 漢語</t>
        </is>
      </c>
    </row>
    <row r="943" ht="59.25" customHeight="1" s="20">
      <c r="A943" s="21">
        <f t="array" ref="A943:A943">INDIRECT(_xlfn.CONCAT("$I", $F943))</f>
        <v/>
      </c>
      <c r="B943" s="21">
        <f t="array" ref="B943:B943">INDIRECT(_xlfn.CONCAT("$J", $F943))</f>
        <v/>
      </c>
      <c r="C943" s="21">
        <f t="array" ref="C943:C943">INDIRECT(_xlfn.CONCAT("$K", $F943))</f>
        <v/>
      </c>
      <c r="D943" s="21" t="n"/>
      <c r="E943" s="21">
        <f t="array" ref="E943:E943">INDIRECT(_xlfn.CONCAT("$L", $F943))</f>
        <v/>
      </c>
      <c r="F943" s="21">
        <f t="array" ref="F943:F943">IF(NOT(OR(ISERROR(INDIRECT(_xlfn.CONCAT("$I", $F942 + 1))), ISBLANK(INDIRECT(_xlfn.CONCAT("$I", $F942 + 1))))), $F942 + 1, IF(NOT(ISBLANK(INDIRECT(_xlfn.CONCAT("$I", $F942 + 2)))), $F942 + 2, ""))</f>
        <v/>
      </c>
    </row>
    <row r="944" ht="59.25" customHeight="1" s="20">
      <c r="A944" s="21">
        <f t="array" ref="A944:A944">INDIRECT(_xlfn.CONCAT("$I", $F944))</f>
        <v/>
      </c>
      <c r="B944" s="21">
        <f t="array" ref="B944:B944">INDIRECT(_xlfn.CONCAT("$J", $F944))</f>
        <v/>
      </c>
      <c r="C944" s="21">
        <f t="array" ref="C944:C944">INDIRECT(_xlfn.CONCAT("$K", $F944))</f>
        <v/>
      </c>
      <c r="D944" s="21" t="n"/>
      <c r="E944" s="21">
        <f t="array" ref="E944:E944">INDIRECT(_xlfn.CONCAT("$L", $F944))</f>
        <v/>
      </c>
      <c r="F944" s="21">
        <f t="array" ref="F944:F944">IF(NOT(OR(ISERROR(INDIRECT(_xlfn.CONCAT("$I", $F943 + 1))), ISBLANK(INDIRECT(_xlfn.CONCAT("$I", $F943 + 1))))), $F943 + 1, IF(NOT(ISBLANK(INDIRECT(_xlfn.CONCAT("$I", $F943 + 2)))), $F943 + 2, ""))</f>
        <v/>
      </c>
      <c r="I944" s="19" t="inlineStr">
        <is>
          <t>Rivals of Ixalan Promos PRIX</t>
        </is>
      </c>
      <c r="J944" s="19" t="n">
        <v>98</v>
      </c>
      <c r="K944" s="19" t="n">
        <v>43119</v>
      </c>
      <c r="L944" s="19" t="inlineStr">
        <is>
          <t>en es fr de it pt ja ko ru 汉语 漢語</t>
        </is>
      </c>
    </row>
    <row r="945" ht="59.25" customHeight="1" s="20">
      <c r="A945" s="21">
        <f t="array" ref="A945:A945">INDIRECT(_xlfn.CONCAT("$I", $F945))</f>
        <v/>
      </c>
      <c r="B945" s="21">
        <f t="array" ref="B945:B945">INDIRECT(_xlfn.CONCAT("$J", $F945))</f>
        <v/>
      </c>
      <c r="C945" s="21">
        <f t="array" ref="C945:C945">INDIRECT(_xlfn.CONCAT("$K", $F945))</f>
        <v/>
      </c>
      <c r="D945" s="21" t="n"/>
      <c r="E945" s="21">
        <f t="array" ref="E945:E945">INDIRECT(_xlfn.CONCAT("$L", $F945))</f>
        <v/>
      </c>
      <c r="F945" s="21">
        <f t="array" ref="F945:F945">IF(NOT(OR(ISERROR(INDIRECT(_xlfn.CONCAT("$I", $F944 + 1))), ISBLANK(INDIRECT(_xlfn.CONCAT("$I", $F944 + 1))))), $F944 + 1, IF(NOT(ISBLANK(INDIRECT(_xlfn.CONCAT("$I", $F944 + 2)))), $F944 + 2, ""))</f>
        <v/>
      </c>
    </row>
    <row r="946" ht="59.25" customHeight="1" s="20">
      <c r="A946" s="21">
        <f t="array" ref="A946:A946">INDIRECT(_xlfn.CONCAT("$I", $F946))</f>
        <v/>
      </c>
      <c r="B946" s="21">
        <f t="array" ref="B946:B946">INDIRECT(_xlfn.CONCAT("$J", $F946))</f>
        <v/>
      </c>
      <c r="C946" s="21">
        <f t="array" ref="C946:C946">INDIRECT(_xlfn.CONCAT("$K", $F946))</f>
        <v/>
      </c>
      <c r="D946" s="21" t="n"/>
      <c r="E946" s="21">
        <f t="array" ref="E946:E946">INDIRECT(_xlfn.CONCAT("$L", $F946))</f>
        <v/>
      </c>
      <c r="F946" s="21">
        <f t="array" ref="F946:F946">IF(NOT(OR(ISERROR(INDIRECT(_xlfn.CONCAT("$I", $F945 + 1))), ISBLANK(INDIRECT(_xlfn.CONCAT("$I", $F945 + 1))))), $F945 + 1, IF(NOT(ISBLANK(INDIRECT(_xlfn.CONCAT("$I", $F945 + 2)))), $F945 + 2, ""))</f>
        <v/>
      </c>
      <c r="I946" s="19" t="inlineStr">
        <is>
          <t>Rivals of Ixalan Tokens TRIX</t>
        </is>
      </c>
      <c r="J946" s="19" t="n">
        <v>7</v>
      </c>
      <c r="K946" s="19" t="n">
        <v>43119</v>
      </c>
      <c r="L946" s="19" t="inlineStr">
        <is>
          <t>en es fr de it pt ja ko ru 汉语 漢語</t>
        </is>
      </c>
    </row>
    <row r="947" ht="59.25" customHeight="1" s="20">
      <c r="A947" s="21">
        <f t="array" ref="A947:A947">INDIRECT(_xlfn.CONCAT("$I", $F947))</f>
        <v/>
      </c>
      <c r="B947" s="21">
        <f t="array" ref="B947:B947">INDIRECT(_xlfn.CONCAT("$J", $F947))</f>
        <v/>
      </c>
      <c r="C947" s="21">
        <f t="array" ref="C947:C947">INDIRECT(_xlfn.CONCAT("$K", $F947))</f>
        <v/>
      </c>
      <c r="D947" s="21" t="n"/>
      <c r="E947" s="21">
        <f t="array" ref="E947:E947">INDIRECT(_xlfn.CONCAT("$L", $F947))</f>
        <v/>
      </c>
      <c r="F947" s="21">
        <f t="array" ref="F947:F947">IF(NOT(OR(ISERROR(INDIRECT(_xlfn.CONCAT("$I", $F946 + 1))), ISBLANK(INDIRECT(_xlfn.CONCAT("$I", $F946 + 1))))), $F946 + 1, IF(NOT(ISBLANK(INDIRECT(_xlfn.CONCAT("$I", $F946 + 2)))), $F946 + 2, ""))</f>
        <v/>
      </c>
    </row>
    <row r="948" ht="59.25" customHeight="1" s="20">
      <c r="A948" s="21">
        <f t="array" ref="A948:A948">INDIRECT(_xlfn.CONCAT("$I", $F948))</f>
        <v/>
      </c>
      <c r="B948" s="21">
        <f t="array" ref="B948:B948">INDIRECT(_xlfn.CONCAT("$J", $F948))</f>
        <v/>
      </c>
      <c r="C948" s="21">
        <f t="array" ref="C948:C948">INDIRECT(_xlfn.CONCAT("$K", $F948))</f>
        <v/>
      </c>
      <c r="D948" s="21" t="n"/>
      <c r="E948" s="21">
        <f t="array" ref="E948:E948">INDIRECT(_xlfn.CONCAT("$L", $F948))</f>
        <v/>
      </c>
      <c r="F948" s="21">
        <f t="array" ref="F948:F948">IF(NOT(OR(ISERROR(INDIRECT(_xlfn.CONCAT("$I", $F947 + 1))), ISBLANK(INDIRECT(_xlfn.CONCAT("$I", $F947 + 1))))), $F947 + 1, IF(NOT(ISBLANK(INDIRECT(_xlfn.CONCAT("$I", $F947 + 2)))), $F947 + 2, ""))</f>
        <v/>
      </c>
      <c r="I948" s="19" t="inlineStr">
        <is>
          <t>Judge Gift Cards 2018 J18</t>
        </is>
      </c>
      <c r="J948" s="19" t="n">
        <v>8</v>
      </c>
      <c r="K948" s="19" t="n">
        <v>43101</v>
      </c>
      <c r="L948" s="19" t="inlineStr">
        <is>
          <t>en es fr de it pt ja ko ru 汉语 漢語</t>
        </is>
      </c>
    </row>
    <row r="949" ht="59.25" customHeight="1" s="20">
      <c r="A949" s="21">
        <f t="array" ref="A949:A949">INDIRECT(_xlfn.CONCAT("$I", $F949))</f>
        <v/>
      </c>
      <c r="B949" s="21">
        <f t="array" ref="B949:B949">INDIRECT(_xlfn.CONCAT("$J", $F949))</f>
        <v/>
      </c>
      <c r="C949" s="21">
        <f t="array" ref="C949:C949">INDIRECT(_xlfn.CONCAT("$K", $F949))</f>
        <v/>
      </c>
      <c r="D949" s="21" t="n"/>
      <c r="E949" s="21">
        <f t="array" ref="E949:E949">INDIRECT(_xlfn.CONCAT("$L", $F949))</f>
        <v/>
      </c>
      <c r="F949" s="21">
        <f t="array" ref="F949:F949">IF(NOT(OR(ISERROR(INDIRECT(_xlfn.CONCAT("$I", $F948 + 1))), ISBLANK(INDIRECT(_xlfn.CONCAT("$I", $F948 + 1))))), $F948 + 1, IF(NOT(ISBLANK(INDIRECT(_xlfn.CONCAT("$I", $F948 + 2)))), $F948 + 2, ""))</f>
        <v/>
      </c>
    </row>
    <row r="950" ht="59.25" customHeight="1" s="20">
      <c r="A950" s="21">
        <f t="array" ref="A950:A950">INDIRECT(_xlfn.CONCAT("$I", $F950))</f>
        <v/>
      </c>
      <c r="B950" s="21">
        <f t="array" ref="B950:B950">INDIRECT(_xlfn.CONCAT("$J", $F950))</f>
        <v/>
      </c>
      <c r="C950" s="21">
        <f t="array" ref="C950:C950">INDIRECT(_xlfn.CONCAT("$K", $F950))</f>
        <v/>
      </c>
      <c r="D950" s="21" t="n"/>
      <c r="E950" s="21">
        <f t="array" ref="E950:E950">INDIRECT(_xlfn.CONCAT("$L", $F950))</f>
        <v/>
      </c>
      <c r="F950" s="21">
        <f t="array" ref="F950:F950">IF(NOT(OR(ISERROR(INDIRECT(_xlfn.CONCAT("$I", $F949 + 1))), ISBLANK(INDIRECT(_xlfn.CONCAT("$I", $F949 + 1))))), $F949 + 1, IF(NOT(ISBLANK(INDIRECT(_xlfn.CONCAT("$I", $F949 + 2)))), $F949 + 2, ""))</f>
        <v/>
      </c>
      <c r="I950" s="19" t="inlineStr">
        <is>
          <t>Friday Night Magic 2018 F18</t>
        </is>
      </c>
      <c r="J950" s="19" t="n">
        <v>3</v>
      </c>
      <c r="K950" s="19" t="n">
        <v>43096</v>
      </c>
      <c r="L950" s="19" t="inlineStr">
        <is>
          <t>en es fr de it pt ja ko ru 汉语 漢語</t>
        </is>
      </c>
    </row>
    <row r="951" ht="68.25" customHeight="1" s="20">
      <c r="A951" s="21">
        <f t="array" ref="A951:A951">INDIRECT(_xlfn.CONCAT("$I", $F951))</f>
        <v/>
      </c>
      <c r="B951" s="21">
        <f t="array" ref="B951:B951">INDIRECT(_xlfn.CONCAT("$J", $F951))</f>
        <v/>
      </c>
      <c r="C951" s="21">
        <f t="array" ref="C951:C951">INDIRECT(_xlfn.CONCAT("$K", $F951))</f>
        <v/>
      </c>
      <c r="D951" s="21" t="n"/>
      <c r="E951" s="21">
        <f t="array" ref="E951:E951">INDIRECT(_xlfn.CONCAT("$L", $F951))</f>
        <v/>
      </c>
      <c r="F951" s="21">
        <f t="array" ref="F951:F951">IF(NOT(OR(ISERROR(INDIRECT(_xlfn.CONCAT("$I", $F950 + 1))), ISBLANK(INDIRECT(_xlfn.CONCAT("$I", $F950 + 1))))), $F950 + 1, IF(NOT(ISBLANK(INDIRECT(_xlfn.CONCAT("$I", $F950 + 2)))), $F950 + 2, ""))</f>
        <v/>
      </c>
    </row>
    <row r="952" ht="68.25" customHeight="1" s="20">
      <c r="A952" s="21">
        <f t="array" ref="A952:A952">INDIRECT(_xlfn.CONCAT("$I", $F952))</f>
        <v/>
      </c>
      <c r="B952" s="21">
        <f t="array" ref="B952:B952">INDIRECT(_xlfn.CONCAT("$J", $F952))</f>
        <v/>
      </c>
      <c r="C952" s="21">
        <f t="array" ref="C952:C952">INDIRECT(_xlfn.CONCAT("$K", $F952))</f>
        <v/>
      </c>
      <c r="D952" s="21" t="n"/>
      <c r="E952" s="21">
        <f t="array" ref="E952:E952">INDIRECT(_xlfn.CONCAT("$L", $F952))</f>
        <v/>
      </c>
      <c r="F952" s="21">
        <f t="array" ref="F952:F952">IF(NOT(OR(ISERROR(INDIRECT(_xlfn.CONCAT("$I", $F951 + 1))), ISBLANK(INDIRECT(_xlfn.CONCAT("$I", $F951 + 1))))), $F951 + 1, IF(NOT(ISBLANK(INDIRECT(_xlfn.CONCAT("$I", $F951 + 2)))), $F951 + 2, ""))</f>
        <v/>
      </c>
      <c r="I952" s="19" t="inlineStr">
        <is>
          <t>Unstable UST</t>
        </is>
      </c>
      <c r="J952" s="19" t="n">
        <v>268</v>
      </c>
      <c r="K952" s="19" t="n">
        <v>43077</v>
      </c>
      <c r="L952" s="19" t="inlineStr">
        <is>
          <t>en es fr de it pt ja ko ru 汉语 漢語</t>
        </is>
      </c>
    </row>
    <row r="953" ht="59.25" customHeight="1" s="20">
      <c r="A953" s="21">
        <f t="array" ref="A953:A953">INDIRECT(_xlfn.CONCAT("$I", $F953))</f>
        <v/>
      </c>
      <c r="B953" s="21">
        <f t="array" ref="B953:B953">INDIRECT(_xlfn.CONCAT("$J", $F953))</f>
        <v/>
      </c>
      <c r="C953" s="21">
        <f t="array" ref="C953:C953">INDIRECT(_xlfn.CONCAT("$K", $F953))</f>
        <v/>
      </c>
      <c r="D953" s="21" t="n"/>
      <c r="E953" s="21">
        <f t="array" ref="E953:E953">INDIRECT(_xlfn.CONCAT("$L", $F953))</f>
        <v/>
      </c>
      <c r="F953" s="21">
        <f t="array" ref="F953:F953">IF(NOT(OR(ISERROR(INDIRECT(_xlfn.CONCAT("$I", $F952 + 1))), ISBLANK(INDIRECT(_xlfn.CONCAT("$I", $F952 + 1))))), $F952 + 1, IF(NOT(ISBLANK(INDIRECT(_xlfn.CONCAT("$I", $F952 + 2)))), $F952 + 2, ""))</f>
        <v/>
      </c>
    </row>
    <row r="954" ht="59.25" customHeight="1" s="20">
      <c r="A954" s="21">
        <f t="array" ref="A954:A954">INDIRECT(_xlfn.CONCAT("$I", $F954))</f>
        <v/>
      </c>
      <c r="B954" s="21">
        <f t="array" ref="B954:B954">INDIRECT(_xlfn.CONCAT("$J", $F954))</f>
        <v/>
      </c>
      <c r="C954" s="21">
        <f t="array" ref="C954:C954">INDIRECT(_xlfn.CONCAT("$K", $F954))</f>
        <v/>
      </c>
      <c r="D954" s="21" t="n"/>
      <c r="E954" s="21">
        <f t="array" ref="E954:E954">INDIRECT(_xlfn.CONCAT("$L", $F954))</f>
        <v/>
      </c>
      <c r="F954" s="21">
        <f t="array" ref="F954:F954">IF(NOT(OR(ISERROR(INDIRECT(_xlfn.CONCAT("$I", $F953 + 1))), ISBLANK(INDIRECT(_xlfn.CONCAT("$I", $F953 + 1))))), $F953 + 1, IF(NOT(ISBLANK(INDIRECT(_xlfn.CONCAT("$I", $F953 + 2)))), $F953 + 2, ""))</f>
        <v/>
      </c>
      <c r="I954" s="19" t="inlineStr">
        <is>
          <t>Unstable Promos PUST</t>
        </is>
      </c>
      <c r="J954" s="19" t="n">
        <v>1</v>
      </c>
      <c r="K954" s="19" t="n">
        <v>43077</v>
      </c>
      <c r="L954" s="19" t="inlineStr">
        <is>
          <t>en es fr de it pt ja ko ru 汉语 漢語</t>
        </is>
      </c>
    </row>
    <row r="955" ht="59.25" customHeight="1" s="20">
      <c r="A955" s="21">
        <f t="array" ref="A955:A955">INDIRECT(_xlfn.CONCAT("$I", $F955))</f>
        <v/>
      </c>
      <c r="B955" s="21">
        <f t="array" ref="B955:B955">INDIRECT(_xlfn.CONCAT("$J", $F955))</f>
        <v/>
      </c>
      <c r="C955" s="21">
        <f t="array" ref="C955:C955">INDIRECT(_xlfn.CONCAT("$K", $F955))</f>
        <v/>
      </c>
      <c r="D955" s="21" t="n"/>
      <c r="E955" s="21">
        <f t="array" ref="E955:E955">INDIRECT(_xlfn.CONCAT("$L", $F955))</f>
        <v/>
      </c>
      <c r="F955" s="21">
        <f t="array" ref="F955:F955">IF(NOT(OR(ISERROR(INDIRECT(_xlfn.CONCAT("$I", $F954 + 1))), ISBLANK(INDIRECT(_xlfn.CONCAT("$I", $F954 + 1))))), $F954 + 1, IF(NOT(ISBLANK(INDIRECT(_xlfn.CONCAT("$I", $F954 + 2)))), $F954 + 2, ""))</f>
        <v/>
      </c>
    </row>
    <row r="956" ht="59.25" customHeight="1" s="20">
      <c r="A956" s="21">
        <f t="array" ref="A956:A956">INDIRECT(_xlfn.CONCAT("$I", $F956))</f>
        <v/>
      </c>
      <c r="B956" s="21">
        <f t="array" ref="B956:B956">INDIRECT(_xlfn.CONCAT("$J", $F956))</f>
        <v/>
      </c>
      <c r="C956" s="21">
        <f t="array" ref="C956:C956">INDIRECT(_xlfn.CONCAT("$K", $F956))</f>
        <v/>
      </c>
      <c r="D956" s="21" t="n"/>
      <c r="E956" s="21">
        <f t="array" ref="E956:E956">INDIRECT(_xlfn.CONCAT("$L", $F956))</f>
        <v/>
      </c>
      <c r="F956" s="21">
        <f t="array" ref="F956:F956">IF(NOT(OR(ISERROR(INDIRECT(_xlfn.CONCAT("$I", $F955 + 1))), ISBLANK(INDIRECT(_xlfn.CONCAT("$I", $F955 + 1))))), $F955 + 1, IF(NOT(ISBLANK(INDIRECT(_xlfn.CONCAT("$I", $F955 + 2)))), $F955 + 2, ""))</f>
        <v/>
      </c>
      <c r="I956" s="19" t="inlineStr">
        <is>
          <t>Unstable Tokens TUST</t>
        </is>
      </c>
      <c r="J956" s="19" t="n">
        <v>20</v>
      </c>
      <c r="K956" s="19" t="n">
        <v>43077</v>
      </c>
      <c r="L956" s="19" t="inlineStr">
        <is>
          <t>en es fr de it pt ja ko ru 汉语 漢語</t>
        </is>
      </c>
    </row>
    <row r="957" ht="59.25" customHeight="1" s="20">
      <c r="A957" s="21">
        <f t="array" ref="A957:A957">INDIRECT(_xlfn.CONCAT("$I", $F957))</f>
        <v/>
      </c>
      <c r="B957" s="21">
        <f t="array" ref="B957:B957">INDIRECT(_xlfn.CONCAT("$J", $F957))</f>
        <v/>
      </c>
      <c r="C957" s="21">
        <f t="array" ref="C957:C957">INDIRECT(_xlfn.CONCAT("$K", $F957))</f>
        <v/>
      </c>
      <c r="D957" s="21" t="n"/>
      <c r="E957" s="21">
        <f t="array" ref="E957:E957">INDIRECT(_xlfn.CONCAT("$L", $F957))</f>
        <v/>
      </c>
      <c r="F957" s="21">
        <f t="array" ref="F957:F957">IF(NOT(OR(ISERROR(INDIRECT(_xlfn.CONCAT("$I", $F956 + 1))), ISBLANK(INDIRECT(_xlfn.CONCAT("$I", $F956 + 1))))), $F956 + 1, IF(NOT(ISBLANK(INDIRECT(_xlfn.CONCAT("$I", $F956 + 2)))), $F956 + 2, ""))</f>
        <v/>
      </c>
    </row>
    <row r="958" ht="59.25" customHeight="1" s="20">
      <c r="A958" s="21">
        <f t="array" ref="A958:A958">INDIRECT(_xlfn.CONCAT("$I", $F958))</f>
        <v/>
      </c>
      <c r="B958" s="21">
        <f t="array" ref="B958:B958">INDIRECT(_xlfn.CONCAT("$J", $F958))</f>
        <v/>
      </c>
      <c r="C958" s="21">
        <f t="array" ref="C958:C958">INDIRECT(_xlfn.CONCAT("$K", $F958))</f>
        <v/>
      </c>
      <c r="D958" s="21" t="n"/>
      <c r="E958" s="21">
        <f t="array" ref="E958:E958">INDIRECT(_xlfn.CONCAT("$L", $F958))</f>
        <v/>
      </c>
      <c r="F958" s="21">
        <f t="array" ref="F958:F958">IF(NOT(OR(ISERROR(INDIRECT(_xlfn.CONCAT("$I", $F957 + 1))), ISBLANK(INDIRECT(_xlfn.CONCAT("$I", $F957 + 1))))), $F957 + 1, IF(NOT(ISBLANK(INDIRECT(_xlfn.CONCAT("$I", $F957 + 2)))), $F957 + 2, ""))</f>
        <v/>
      </c>
      <c r="I958" s="19" t="inlineStr">
        <is>
          <t>From the Vault: Transform V17</t>
        </is>
      </c>
      <c r="J958" s="19" t="n">
        <v>16</v>
      </c>
      <c r="K958" s="19" t="n">
        <v>43063</v>
      </c>
      <c r="L958" s="19" t="inlineStr">
        <is>
          <t>en es fr de it pt ja ko ru 汉语 漢語</t>
        </is>
      </c>
    </row>
    <row r="959" ht="68.25" customHeight="1" s="20">
      <c r="A959" s="21">
        <f t="array" ref="A959:A959">INDIRECT(_xlfn.CONCAT("$I", $F959))</f>
        <v/>
      </c>
      <c r="B959" s="21">
        <f t="array" ref="B959:B959">INDIRECT(_xlfn.CONCAT("$J", $F959))</f>
        <v/>
      </c>
      <c r="C959" s="21">
        <f t="array" ref="C959:C959">INDIRECT(_xlfn.CONCAT("$K", $F959))</f>
        <v/>
      </c>
      <c r="D959" s="21" t="n"/>
      <c r="E959" s="21">
        <f t="array" ref="E959:E959">INDIRECT(_xlfn.CONCAT("$L", $F959))</f>
        <v/>
      </c>
      <c r="F959" s="21">
        <f t="array" ref="F959:F959">IF(NOT(OR(ISERROR(INDIRECT(_xlfn.CONCAT("$I", $F958 + 1))), ISBLANK(INDIRECT(_xlfn.CONCAT("$I", $F958 + 1))))), $F958 + 1, IF(NOT(ISBLANK(INDIRECT(_xlfn.CONCAT("$I", $F958 + 2)))), $F958 + 2, ""))</f>
        <v/>
      </c>
    </row>
    <row r="960" ht="59.25" customHeight="1" s="20">
      <c r="A960" s="21">
        <f t="array" ref="A960:A960">INDIRECT(_xlfn.CONCAT("$I", $F960))</f>
        <v/>
      </c>
      <c r="B960" s="21">
        <f t="array" ref="B960:B960">INDIRECT(_xlfn.CONCAT("$J", $F960))</f>
        <v/>
      </c>
      <c r="C960" s="21">
        <f t="array" ref="C960:C960">INDIRECT(_xlfn.CONCAT("$K", $F960))</f>
        <v/>
      </c>
      <c r="D960" s="21" t="n"/>
      <c r="E960" s="21">
        <f t="array" ref="E960:E960">INDIRECT(_xlfn.CONCAT("$L", $F960))</f>
        <v/>
      </c>
      <c r="F960" s="21">
        <f t="array" ref="F960:F960">IF(NOT(OR(ISERROR(INDIRECT(_xlfn.CONCAT("$I", $F959 + 1))), ISBLANK(INDIRECT(_xlfn.CONCAT("$I", $F959 + 1))))), $F959 + 1, IF(NOT(ISBLANK(INDIRECT(_xlfn.CONCAT("$I", $F959 + 2)))), $F959 + 2, ""))</f>
        <v/>
      </c>
      <c r="I960" s="19" t="inlineStr">
        <is>
          <t>Explorers of Ixalan E02</t>
        </is>
      </c>
      <c r="J960" s="19" t="n">
        <v>48</v>
      </c>
      <c r="K960" s="19" t="n">
        <v>43063</v>
      </c>
      <c r="L960" s="19" t="inlineStr">
        <is>
          <t>en es fr de it pt ja ko ru 汉语 漢語</t>
        </is>
      </c>
    </row>
    <row r="961" ht="59.25" customHeight="1" s="20">
      <c r="A961" s="21">
        <f t="array" ref="A961:A961">INDIRECT(_xlfn.CONCAT("$I", $F961))</f>
        <v/>
      </c>
      <c r="B961" s="21">
        <f t="array" ref="B961:B961">INDIRECT(_xlfn.CONCAT("$J", $F961))</f>
        <v/>
      </c>
      <c r="C961" s="21">
        <f t="array" ref="C961:C961">INDIRECT(_xlfn.CONCAT("$K", $F961))</f>
        <v/>
      </c>
      <c r="D961" s="21" t="n"/>
      <c r="E961" s="21">
        <f t="array" ref="E961:E961">INDIRECT(_xlfn.CONCAT("$L", $F961))</f>
        <v/>
      </c>
      <c r="F961" s="21">
        <f t="array" ref="F961:F961">IF(NOT(OR(ISERROR(INDIRECT(_xlfn.CONCAT("$I", $F960 + 1))), ISBLANK(INDIRECT(_xlfn.CONCAT("$I", $F960 + 1))))), $F960 + 1, IF(NOT(ISBLANK(INDIRECT(_xlfn.CONCAT("$I", $F960 + 2)))), $F960 + 2, ""))</f>
        <v/>
      </c>
    </row>
    <row r="962" ht="59.25" customHeight="1" s="20">
      <c r="A962" s="21">
        <f t="array" ref="A962:A962">INDIRECT(_xlfn.CONCAT("$I", $F962))</f>
        <v/>
      </c>
      <c r="B962" s="21">
        <f t="array" ref="B962:B962">INDIRECT(_xlfn.CONCAT("$J", $F962))</f>
        <v/>
      </c>
      <c r="C962" s="21">
        <f t="array" ref="C962:C962">INDIRECT(_xlfn.CONCAT("$K", $F962))</f>
        <v/>
      </c>
      <c r="D962" s="21" t="n"/>
      <c r="E962" s="21">
        <f t="array" ref="E962:E962">INDIRECT(_xlfn.CONCAT("$L", $F962))</f>
        <v/>
      </c>
      <c r="F962" s="21">
        <f t="array" ref="F962:F962">IF(NOT(OR(ISERROR(INDIRECT(_xlfn.CONCAT("$I", $F961 + 1))), ISBLANK(INDIRECT(_xlfn.CONCAT("$I", $F961 + 1))))), $F961 + 1, IF(NOT(ISBLANK(INDIRECT(_xlfn.CONCAT("$I", $F961 + 2)))), $F961 + 2, ""))</f>
        <v/>
      </c>
      <c r="I962" s="19" t="inlineStr">
        <is>
          <t>Iconic Masters IMA</t>
        </is>
      </c>
      <c r="J962" s="19" t="n">
        <v>249</v>
      </c>
      <c r="K962" s="19" t="n">
        <v>43056</v>
      </c>
      <c r="L962" s="19" t="inlineStr">
        <is>
          <t>en es fr de it pt ja ko ru 汉语 漢語</t>
        </is>
      </c>
    </row>
    <row r="963" ht="59.25" customHeight="1" s="20">
      <c r="A963" s="21">
        <f t="array" ref="A963:A963">INDIRECT(_xlfn.CONCAT("$I", $F963))</f>
        <v/>
      </c>
      <c r="B963" s="21">
        <f t="array" ref="B963:B963">INDIRECT(_xlfn.CONCAT("$J", $F963))</f>
        <v/>
      </c>
      <c r="C963" s="21">
        <f t="array" ref="C963:C963">INDIRECT(_xlfn.CONCAT("$K", $F963))</f>
        <v/>
      </c>
      <c r="D963" s="21" t="n"/>
      <c r="E963" s="21">
        <f t="array" ref="E963:E963">INDIRECT(_xlfn.CONCAT("$L", $F963))</f>
        <v/>
      </c>
      <c r="F963" s="21">
        <f t="array" ref="F963:F963">IF(NOT(OR(ISERROR(INDIRECT(_xlfn.CONCAT("$I", $F962 + 1))), ISBLANK(INDIRECT(_xlfn.CONCAT("$I", $F962 + 1))))), $F962 + 1, IF(NOT(ISBLANK(INDIRECT(_xlfn.CONCAT("$I", $F962 + 2)))), $F962 + 2, ""))</f>
        <v/>
      </c>
    </row>
    <row r="964" ht="59.25" customHeight="1" s="20">
      <c r="A964" s="21">
        <f t="array" ref="A964:A964">INDIRECT(_xlfn.CONCAT("$I", $F964))</f>
        <v/>
      </c>
      <c r="B964" s="21">
        <f t="array" ref="B964:B964">INDIRECT(_xlfn.CONCAT("$J", $F964))</f>
        <v/>
      </c>
      <c r="C964" s="21">
        <f t="array" ref="C964:C964">INDIRECT(_xlfn.CONCAT("$K", $F964))</f>
        <v/>
      </c>
      <c r="D964" s="21" t="n"/>
      <c r="E964" s="21">
        <f t="array" ref="E964:E964">INDIRECT(_xlfn.CONCAT("$L", $F964))</f>
        <v/>
      </c>
      <c r="F964" s="21">
        <f t="array" ref="F964:F964">IF(NOT(OR(ISERROR(INDIRECT(_xlfn.CONCAT("$I", $F963 + 1))), ISBLANK(INDIRECT(_xlfn.CONCAT("$I", $F963 + 1))))), $F963 + 1, IF(NOT(ISBLANK(INDIRECT(_xlfn.CONCAT("$I", $F963 + 2)))), $F963 + 2, ""))</f>
        <v/>
      </c>
      <c r="I964" s="19" t="inlineStr">
        <is>
          <t>Iconic Masters Tokens TIMA</t>
        </is>
      </c>
      <c r="J964" s="19" t="n">
        <v>7</v>
      </c>
      <c r="K964" s="19" t="n">
        <v>43068</v>
      </c>
      <c r="L964" s="19" t="inlineStr">
        <is>
          <t>en es fr de it pt ja ko ru 汉语 漢語</t>
        </is>
      </c>
    </row>
    <row r="965" ht="59.25" customHeight="1" s="20">
      <c r="A965" s="21">
        <f t="array" ref="A965:A965">INDIRECT(_xlfn.CONCAT("$I", $F965))</f>
        <v/>
      </c>
      <c r="B965" s="21">
        <f t="array" ref="B965:B965">INDIRECT(_xlfn.CONCAT("$J", $F965))</f>
        <v/>
      </c>
      <c r="C965" s="21">
        <f t="array" ref="C965:C965">INDIRECT(_xlfn.CONCAT("$K", $F965))</f>
        <v/>
      </c>
      <c r="D965" s="21" t="n"/>
      <c r="E965" s="21">
        <f t="array" ref="E965:E965">INDIRECT(_xlfn.CONCAT("$L", $F965))</f>
        <v/>
      </c>
      <c r="F965" s="21">
        <f t="array" ref="F965:F965">IF(NOT(OR(ISERROR(INDIRECT(_xlfn.CONCAT("$I", $F964 + 1))), ISBLANK(INDIRECT(_xlfn.CONCAT("$I", $F964 + 1))))), $F964 + 1, IF(NOT(ISBLANK(INDIRECT(_xlfn.CONCAT("$I", $F964 + 2)))), $F964 + 2, ""))</f>
        <v/>
      </c>
    </row>
    <row r="966" ht="59.25" customHeight="1" s="20">
      <c r="A966" s="21">
        <f t="array" ref="A966:A966">INDIRECT(_xlfn.CONCAT("$I", $F966))</f>
        <v/>
      </c>
      <c r="B966" s="21">
        <f t="array" ref="B966:B966">INDIRECT(_xlfn.CONCAT("$J", $F966))</f>
        <v/>
      </c>
      <c r="C966" s="21">
        <f t="array" ref="C966:C966">INDIRECT(_xlfn.CONCAT("$K", $F966))</f>
        <v/>
      </c>
      <c r="D966" s="21" t="n"/>
      <c r="E966" s="21">
        <f t="array" ref="E966:E966">INDIRECT(_xlfn.CONCAT("$L", $F966))</f>
        <v/>
      </c>
      <c r="F966" s="21">
        <f t="array" ref="F966:F966">IF(NOT(OR(ISERROR(INDIRECT(_xlfn.CONCAT("$I", $F965 + 1))), ISBLANK(INDIRECT(_xlfn.CONCAT("$I", $F965 + 1))))), $F965 + 1, IF(NOT(ISBLANK(INDIRECT(_xlfn.CONCAT("$I", $F965 + 2)))), $F965 + 2, ""))</f>
        <v/>
      </c>
      <c r="I966" s="19" t="inlineStr">
        <is>
          <t>Duel Decks: Merfolk vs. Goblins DDT</t>
        </is>
      </c>
      <c r="J966" s="19" t="n">
        <v>63</v>
      </c>
      <c r="K966" s="19" t="n">
        <v>43032</v>
      </c>
      <c r="L966" s="19" t="inlineStr">
        <is>
          <t>en es fr de it pt ja ko ru 汉语 漢語</t>
        </is>
      </c>
    </row>
    <row r="967" ht="59.25" customHeight="1" s="20">
      <c r="A967" s="21">
        <f t="array" ref="A967:A967">INDIRECT(_xlfn.CONCAT("$I", $F967))</f>
        <v/>
      </c>
      <c r="B967" s="21">
        <f t="array" ref="B967:B967">INDIRECT(_xlfn.CONCAT("$J", $F967))</f>
        <v/>
      </c>
      <c r="C967" s="21">
        <f t="array" ref="C967:C967">INDIRECT(_xlfn.CONCAT("$K", $F967))</f>
        <v/>
      </c>
      <c r="D967" s="21" t="n"/>
      <c r="E967" s="21">
        <f t="array" ref="E967:E967">INDIRECT(_xlfn.CONCAT("$L", $F967))</f>
        <v/>
      </c>
      <c r="F967" s="21">
        <f t="array" ref="F967:F967">IF(NOT(OR(ISERROR(INDIRECT(_xlfn.CONCAT("$I", $F966 + 1))), ISBLANK(INDIRECT(_xlfn.CONCAT("$I", $F966 + 1))))), $F966 + 1, IF(NOT(ISBLANK(INDIRECT(_xlfn.CONCAT("$I", $F966 + 2)))), $F966 + 2, ""))</f>
        <v/>
      </c>
    </row>
    <row r="968" ht="59.25" customHeight="1" s="20">
      <c r="A968" s="21">
        <f t="array" ref="A968:A968">INDIRECT(_xlfn.CONCAT("$I", $F968))</f>
        <v/>
      </c>
      <c r="B968" s="21">
        <f t="array" ref="B968:B968">INDIRECT(_xlfn.CONCAT("$J", $F968))</f>
        <v/>
      </c>
      <c r="C968" s="21">
        <f t="array" ref="C968:C968">INDIRECT(_xlfn.CONCAT("$K", $F968))</f>
        <v/>
      </c>
      <c r="D968" s="21" t="n"/>
      <c r="E968" s="21">
        <f t="array" ref="E968:E968">INDIRECT(_xlfn.CONCAT("$L", $F968))</f>
        <v/>
      </c>
      <c r="F968" s="21">
        <f t="array" ref="F968:F968">IF(NOT(OR(ISERROR(INDIRECT(_xlfn.CONCAT("$I", $F967 + 1))), ISBLANK(INDIRECT(_xlfn.CONCAT("$I", $F967 + 1))))), $F967 + 1, IF(NOT(ISBLANK(INDIRECT(_xlfn.CONCAT("$I", $F967 + 2)))), $F967 + 2, ""))</f>
        <v/>
      </c>
      <c r="I968" s="19" t="inlineStr">
        <is>
          <t>Duel Decks: Merfolk vs. Goblins Tokens TDDT</t>
        </is>
      </c>
      <c r="J968" s="19" t="n">
        <v>3</v>
      </c>
      <c r="K968" s="19" t="n">
        <v>43032</v>
      </c>
      <c r="L968" s="19" t="inlineStr">
        <is>
          <t>en es fr de it pt ja ko ru 汉语 漢語</t>
        </is>
      </c>
    </row>
    <row r="969" ht="68.25" customHeight="1" s="20">
      <c r="A969" s="21">
        <f t="array" ref="A969:A969">INDIRECT(_xlfn.CONCAT("$I", $F969))</f>
        <v/>
      </c>
      <c r="B969" s="21">
        <f t="array" ref="B969:B969">INDIRECT(_xlfn.CONCAT("$J", $F969))</f>
        <v/>
      </c>
      <c r="C969" s="21">
        <f t="array" ref="C969:C969">INDIRECT(_xlfn.CONCAT("$K", $F969))</f>
        <v/>
      </c>
      <c r="D969" s="21" t="n"/>
      <c r="E969" s="21">
        <f t="array" ref="E969:E969">INDIRECT(_xlfn.CONCAT("$L", $F969))</f>
        <v/>
      </c>
      <c r="F969" s="21">
        <f t="array" ref="F969:F969">IF(NOT(OR(ISERROR(INDIRECT(_xlfn.CONCAT("$I", $F968 + 1))), ISBLANK(INDIRECT(_xlfn.CONCAT("$I", $F968 + 1))))), $F968 + 1, IF(NOT(ISBLANK(INDIRECT(_xlfn.CONCAT("$I", $F968 + 2)))), $F968 + 2, ""))</f>
        <v/>
      </c>
    </row>
    <row r="970" ht="59.25" customHeight="1" s="20">
      <c r="A970" s="21">
        <f t="array" ref="A970:A970">INDIRECT(_xlfn.CONCAT("$I", $F970))</f>
        <v/>
      </c>
      <c r="B970" s="21">
        <f t="array" ref="B970:B970">INDIRECT(_xlfn.CONCAT("$J", $F970))</f>
        <v/>
      </c>
      <c r="C970" s="21">
        <f t="array" ref="C970:C970">INDIRECT(_xlfn.CONCAT("$K", $F970))</f>
        <v/>
      </c>
      <c r="D970" s="21" t="n"/>
      <c r="E970" s="21">
        <f t="array" ref="E970:E970">INDIRECT(_xlfn.CONCAT("$L", $F970))</f>
        <v/>
      </c>
      <c r="F970" s="21">
        <f t="array" ref="F970:F970">IF(NOT(OR(ISERROR(INDIRECT(_xlfn.CONCAT("$I", $F969 + 1))), ISBLANK(INDIRECT(_xlfn.CONCAT("$I", $F969 + 1))))), $F969 + 1, IF(NOT(ISBLANK(INDIRECT(_xlfn.CONCAT("$I", $F969 + 2)))), $F969 + 2, ""))</f>
        <v/>
      </c>
      <c r="I970" s="19" t="inlineStr">
        <is>
          <t>2017 Gift Pack G17</t>
        </is>
      </c>
      <c r="J970" s="19" t="n">
        <v>5</v>
      </c>
      <c r="K970" s="19" t="n">
        <v>43028</v>
      </c>
      <c r="L970" s="19" t="inlineStr">
        <is>
          <t>en es fr de it pt ja ko ru 汉语 漢語</t>
        </is>
      </c>
    </row>
    <row r="971" ht="59.25" customHeight="1" s="20">
      <c r="A971" s="21">
        <f t="array" ref="A971:A971">INDIRECT(_xlfn.CONCAT("$I", $F971))</f>
        <v/>
      </c>
      <c r="B971" s="21">
        <f t="array" ref="B971:B971">INDIRECT(_xlfn.CONCAT("$J", $F971))</f>
        <v/>
      </c>
      <c r="C971" s="21">
        <f t="array" ref="C971:C971">INDIRECT(_xlfn.CONCAT("$K", $F971))</f>
        <v/>
      </c>
      <c r="D971" s="21" t="n"/>
      <c r="E971" s="21">
        <f t="array" ref="E971:E971">INDIRECT(_xlfn.CONCAT("$L", $F971))</f>
        <v/>
      </c>
      <c r="F971" s="21">
        <f t="array" ref="F971:F971">IF(NOT(OR(ISERROR(INDIRECT(_xlfn.CONCAT("$I", $F970 + 1))), ISBLANK(INDIRECT(_xlfn.CONCAT("$I", $F970 + 1))))), $F970 + 1, IF(NOT(ISBLANK(INDIRECT(_xlfn.CONCAT("$I", $F970 + 2)))), $F970 + 2, ""))</f>
        <v/>
      </c>
    </row>
    <row r="972" ht="59.25" customHeight="1" s="20">
      <c r="A972" s="21">
        <f t="array" ref="A972:A972">INDIRECT(_xlfn.CONCAT("$I", $F972))</f>
        <v/>
      </c>
      <c r="B972" s="21">
        <f t="array" ref="B972:B972">INDIRECT(_xlfn.CONCAT("$J", $F972))</f>
        <v/>
      </c>
      <c r="C972" s="21">
        <f t="array" ref="C972:C972">INDIRECT(_xlfn.CONCAT("$K", $F972))</f>
        <v/>
      </c>
      <c r="D972" s="21" t="n"/>
      <c r="E972" s="21">
        <f t="array" ref="E972:E972">INDIRECT(_xlfn.CONCAT("$L", $F972))</f>
        <v/>
      </c>
      <c r="F972" s="21">
        <f t="array" ref="F972:F972">IF(NOT(OR(ISERROR(INDIRECT(_xlfn.CONCAT("$I", $F971 + 1))), ISBLANK(INDIRECT(_xlfn.CONCAT("$I", $F971 + 1))))), $F971 + 1, IF(NOT(ISBLANK(INDIRECT(_xlfn.CONCAT("$I", $F971 + 2)))), $F971 + 2, ""))</f>
        <v/>
      </c>
      <c r="I972" s="19" t="inlineStr">
        <is>
          <t>Ixalan XLN</t>
        </is>
      </c>
      <c r="J972" s="19" t="n">
        <v>289</v>
      </c>
      <c r="K972" s="19" t="n">
        <v>43007</v>
      </c>
      <c r="L972" s="19" t="inlineStr">
        <is>
          <t>en es fr de it pt ja ko ru 汉语 漢語</t>
        </is>
      </c>
    </row>
    <row r="973" ht="59.25" customHeight="1" s="20">
      <c r="A973" s="21">
        <f t="array" ref="A973:A973">INDIRECT(_xlfn.CONCAT("$I", $F973))</f>
        <v/>
      </c>
      <c r="B973" s="21">
        <f t="array" ref="B973:B973">INDIRECT(_xlfn.CONCAT("$J", $F973))</f>
        <v/>
      </c>
      <c r="C973" s="21">
        <f t="array" ref="C973:C973">INDIRECT(_xlfn.CONCAT("$K", $F973))</f>
        <v/>
      </c>
      <c r="D973" s="21" t="n"/>
      <c r="E973" s="21">
        <f t="array" ref="E973:E973">INDIRECT(_xlfn.CONCAT("$L", $F973))</f>
        <v/>
      </c>
      <c r="F973" s="21">
        <f t="array" ref="F973:F973">IF(NOT(OR(ISERROR(INDIRECT(_xlfn.CONCAT("$I", $F972 + 1))), ISBLANK(INDIRECT(_xlfn.CONCAT("$I", $F972 + 1))))), $F972 + 1, IF(NOT(ISBLANK(INDIRECT(_xlfn.CONCAT("$I", $F972 + 2)))), $F972 + 2, ""))</f>
        <v/>
      </c>
    </row>
    <row r="974" ht="59.25" customHeight="1" s="20">
      <c r="A974" s="21">
        <f t="array" ref="A974:A974">INDIRECT(_xlfn.CONCAT("$I", $F974))</f>
        <v/>
      </c>
      <c r="B974" s="21">
        <f t="array" ref="B974:B974">INDIRECT(_xlfn.CONCAT("$J", $F974))</f>
        <v/>
      </c>
      <c r="C974" s="21">
        <f t="array" ref="C974:C974">INDIRECT(_xlfn.CONCAT("$K", $F974))</f>
        <v/>
      </c>
      <c r="D974" s="21" t="n"/>
      <c r="E974" s="21">
        <f t="array" ref="E974:E974">INDIRECT(_xlfn.CONCAT("$L", $F974))</f>
        <v/>
      </c>
      <c r="F974" s="21">
        <f t="array" ref="F974:F974">IF(NOT(OR(ISERROR(INDIRECT(_xlfn.CONCAT("$I", $F973 + 1))), ISBLANK(INDIRECT(_xlfn.CONCAT("$I", $F973 + 1))))), $F973 + 1, IF(NOT(ISBLANK(INDIRECT(_xlfn.CONCAT("$I", $F973 + 2)))), $F973 + 2, ""))</f>
        <v/>
      </c>
      <c r="I974" s="19" t="inlineStr">
        <is>
          <t>Ixalan Promos PXLN</t>
        </is>
      </c>
      <c r="J974" s="19" t="n">
        <v>120</v>
      </c>
      <c r="K974" s="19" t="n">
        <v>43007</v>
      </c>
      <c r="L974" s="19" t="inlineStr">
        <is>
          <t>en es fr de it pt ja ko ru 汉语 漢語</t>
        </is>
      </c>
    </row>
    <row r="975" ht="59.25" customHeight="1" s="20">
      <c r="A975" s="21">
        <f t="array" ref="A975:A975">INDIRECT(_xlfn.CONCAT("$I", $F975))</f>
        <v/>
      </c>
      <c r="B975" s="21">
        <f t="array" ref="B975:B975">INDIRECT(_xlfn.CONCAT("$J", $F975))</f>
        <v/>
      </c>
      <c r="C975" s="21">
        <f t="array" ref="C975:C975">INDIRECT(_xlfn.CONCAT("$K", $F975))</f>
        <v/>
      </c>
      <c r="D975" s="21" t="n"/>
      <c r="E975" s="21">
        <f t="array" ref="E975:E975">INDIRECT(_xlfn.CONCAT("$L", $F975))</f>
        <v/>
      </c>
      <c r="F975" s="21">
        <f t="array" ref="F975:F975">IF(NOT(OR(ISERROR(INDIRECT(_xlfn.CONCAT("$I", $F974 + 1))), ISBLANK(INDIRECT(_xlfn.CONCAT("$I", $F974 + 1))))), $F974 + 1, IF(NOT(ISBLANK(INDIRECT(_xlfn.CONCAT("$I", $F974 + 2)))), $F974 + 2, ""))</f>
        <v/>
      </c>
    </row>
    <row r="976" ht="59.25" customHeight="1" s="20">
      <c r="A976" s="21">
        <f t="array" ref="A976:A976">INDIRECT(_xlfn.CONCAT("$I", $F976))</f>
        <v/>
      </c>
      <c r="B976" s="21">
        <f t="array" ref="B976:B976">INDIRECT(_xlfn.CONCAT("$J", $F976))</f>
        <v/>
      </c>
      <c r="C976" s="21">
        <f t="array" ref="C976:C976">INDIRECT(_xlfn.CONCAT("$K", $F976))</f>
        <v/>
      </c>
      <c r="D976" s="21" t="n"/>
      <c r="E976" s="21">
        <f t="array" ref="E976:E976">INDIRECT(_xlfn.CONCAT("$L", $F976))</f>
        <v/>
      </c>
      <c r="F976" s="21">
        <f t="array" ref="F976:F976">IF(NOT(OR(ISERROR(INDIRECT(_xlfn.CONCAT("$I", $F975 + 1))), ISBLANK(INDIRECT(_xlfn.CONCAT("$I", $F975 + 1))))), $F975 + 1, IF(NOT(ISBLANK(INDIRECT(_xlfn.CONCAT("$I", $F975 + 2)))), $F975 + 2, ""))</f>
        <v/>
      </c>
      <c r="I976" s="19" t="inlineStr">
        <is>
          <t>Ixalan Tokens TXLN</t>
        </is>
      </c>
      <c r="J976" s="19" t="n">
        <v>11</v>
      </c>
      <c r="K976" s="19" t="n">
        <v>43007</v>
      </c>
      <c r="L976" s="19" t="inlineStr">
        <is>
          <t>en es fr de it pt ja ko ru 汉语 漢語</t>
        </is>
      </c>
    </row>
    <row r="977" ht="59.25" customHeight="1" s="20">
      <c r="A977" s="21">
        <f t="array" ref="A977:A977">INDIRECT(_xlfn.CONCAT("$I", $F977))</f>
        <v/>
      </c>
      <c r="B977" s="21">
        <f t="array" ref="B977:B977">INDIRECT(_xlfn.CONCAT("$J", $F977))</f>
        <v/>
      </c>
      <c r="C977" s="21">
        <f t="array" ref="C977:C977">INDIRECT(_xlfn.CONCAT("$K", $F977))</f>
        <v/>
      </c>
      <c r="D977" s="21" t="n"/>
      <c r="E977" s="21">
        <f t="array" ref="E977:E977">INDIRECT(_xlfn.CONCAT("$L", $F977))</f>
        <v/>
      </c>
      <c r="F977" s="21">
        <f t="array" ref="F977:F977">IF(NOT(OR(ISERROR(INDIRECT(_xlfn.CONCAT("$I", $F976 + 1))), ISBLANK(INDIRECT(_xlfn.CONCAT("$I", $F976 + 1))))), $F976 + 1, IF(NOT(ISBLANK(INDIRECT(_xlfn.CONCAT("$I", $F976 + 2)))), $F976 + 2, ""))</f>
        <v/>
      </c>
    </row>
    <row r="978" ht="59.25" customHeight="1" s="20">
      <c r="A978" s="21">
        <f t="array" ref="A978:A978">INDIRECT(_xlfn.CONCAT("$I", $F978))</f>
        <v/>
      </c>
      <c r="B978" s="21">
        <f t="array" ref="B978:B978">INDIRECT(_xlfn.CONCAT("$J", $F978))</f>
        <v/>
      </c>
      <c r="C978" s="21">
        <f t="array" ref="C978:C978">INDIRECT(_xlfn.CONCAT("$K", $F978))</f>
        <v/>
      </c>
      <c r="D978" s="21" t="n"/>
      <c r="E978" s="21">
        <f t="array" ref="E978:E978">INDIRECT(_xlfn.CONCAT("$L", $F978))</f>
        <v/>
      </c>
      <c r="F978" s="21">
        <f t="array" ref="F978:F978">IF(NOT(OR(ISERROR(INDIRECT(_xlfn.CONCAT("$I", $F977 + 1))), ISBLANK(INDIRECT(_xlfn.CONCAT("$I", $F977 + 1))))), $F977 + 1, IF(NOT(ISBLANK(INDIRECT(_xlfn.CONCAT("$I", $F977 + 2)))), $F977 + 2, ""))</f>
        <v/>
      </c>
      <c r="I978" s="19" t="inlineStr">
        <is>
          <t>XLN Treasure Chest PXTC</t>
        </is>
      </c>
      <c r="J978" s="19" t="n">
        <v>10</v>
      </c>
      <c r="K978" s="19" t="n">
        <v>43063</v>
      </c>
      <c r="L978" s="19" t="inlineStr">
        <is>
          <t>en es fr de it pt ja ko ru 汉语 漢語</t>
        </is>
      </c>
    </row>
    <row r="979" ht="59.25" customHeight="1" s="20">
      <c r="A979" s="21">
        <f t="array" ref="A979:A979">INDIRECT(_xlfn.CONCAT("$I", $F979))</f>
        <v/>
      </c>
      <c r="B979" s="21">
        <f t="array" ref="B979:B979">INDIRECT(_xlfn.CONCAT("$J", $F979))</f>
        <v/>
      </c>
      <c r="C979" s="21">
        <f t="array" ref="C979:C979">INDIRECT(_xlfn.CONCAT("$K", $F979))</f>
        <v/>
      </c>
      <c r="D979" s="21" t="n"/>
      <c r="E979" s="21">
        <f t="array" ref="E979:E979">INDIRECT(_xlfn.CONCAT("$L", $F979))</f>
        <v/>
      </c>
      <c r="F979" s="21">
        <f t="array" ref="F979:F979">IF(NOT(OR(ISERROR(INDIRECT(_xlfn.CONCAT("$I", $F978 + 1))), ISBLANK(INDIRECT(_xlfn.CONCAT("$I", $F978 + 1))))), $F978 + 1, IF(NOT(ISBLANK(INDIRECT(_xlfn.CONCAT("$I", $F978 + 2)))), $F978 + 2, ""))</f>
        <v/>
      </c>
    </row>
    <row r="980" ht="68.25" customHeight="1" s="20">
      <c r="A980" s="21">
        <f t="array" ref="A980:A980">INDIRECT(_xlfn.CONCAT("$I", $F980))</f>
        <v/>
      </c>
      <c r="B980" s="21">
        <f t="array" ref="B980:B980">INDIRECT(_xlfn.CONCAT("$J", $F980))</f>
        <v/>
      </c>
      <c r="C980" s="21">
        <f t="array" ref="C980:C980">INDIRECT(_xlfn.CONCAT("$K", $F980))</f>
        <v/>
      </c>
      <c r="D980" s="21" t="n"/>
      <c r="E980" s="21">
        <f t="array" ref="E980:E980">INDIRECT(_xlfn.CONCAT("$L", $F980))</f>
        <v/>
      </c>
      <c r="F980" s="21">
        <f t="array" ref="F980:F980">IF(NOT(OR(ISERROR(INDIRECT(_xlfn.CONCAT("$I", $F979 + 1))), ISBLANK(INDIRECT(_xlfn.CONCAT("$I", $F979 + 1))))), $F979 + 1, IF(NOT(ISBLANK(INDIRECT(_xlfn.CONCAT("$I", $F979 + 2)))), $F979 + 2, ""))</f>
        <v/>
      </c>
      <c r="I980" s="19" t="inlineStr">
        <is>
          <t>XLN Standard Showdown PSS2</t>
        </is>
      </c>
      <c r="J980" s="19" t="n">
        <v>5</v>
      </c>
      <c r="K980" s="19" t="n">
        <v>43007</v>
      </c>
      <c r="L980" s="19" t="inlineStr">
        <is>
          <t>en es fr de it pt ja ko ru 汉语 漢語</t>
        </is>
      </c>
    </row>
    <row r="981" ht="59.25" customHeight="1" s="20">
      <c r="A981" s="21">
        <f t="array" ref="A981:A981">INDIRECT(_xlfn.CONCAT("$I", $F981))</f>
        <v/>
      </c>
      <c r="B981" s="21">
        <f t="array" ref="B981:B981">INDIRECT(_xlfn.CONCAT("$J", $F981))</f>
        <v/>
      </c>
      <c r="C981" s="21">
        <f t="array" ref="C981:C981">INDIRECT(_xlfn.CONCAT("$K", $F981))</f>
        <v/>
      </c>
      <c r="D981" s="21" t="n"/>
      <c r="E981" s="21">
        <f t="array" ref="E981:E981">INDIRECT(_xlfn.CONCAT("$L", $F981))</f>
        <v/>
      </c>
      <c r="F981" s="21">
        <f t="array" ref="F981:F981">IF(NOT(OR(ISERROR(INDIRECT(_xlfn.CONCAT("$I", $F980 + 1))), ISBLANK(INDIRECT(_xlfn.CONCAT("$I", $F980 + 1))))), $F980 + 1, IF(NOT(ISBLANK(INDIRECT(_xlfn.CONCAT("$I", $F980 + 2)))), $F980 + 2, ""))</f>
        <v/>
      </c>
    </row>
    <row r="982" ht="59.25" customHeight="1" s="20">
      <c r="A982" s="21">
        <f t="array" ref="A982:A982">INDIRECT(_xlfn.CONCAT("$I", $F982))</f>
        <v/>
      </c>
      <c r="B982" s="21">
        <f t="array" ref="B982:B982">INDIRECT(_xlfn.CONCAT("$J", $F982))</f>
        <v/>
      </c>
      <c r="C982" s="21">
        <f t="array" ref="C982:C982">INDIRECT(_xlfn.CONCAT("$K", $F982))</f>
        <v/>
      </c>
      <c r="D982" s="21" t="n"/>
      <c r="E982" s="21">
        <f t="array" ref="E982:E982">INDIRECT(_xlfn.CONCAT("$L", $F982))</f>
        <v/>
      </c>
      <c r="F982" s="21">
        <f t="array" ref="F982:F982">IF(NOT(OR(ISERROR(INDIRECT(_xlfn.CONCAT("$I", $F981 + 1))), ISBLANK(INDIRECT(_xlfn.CONCAT("$I", $F981 + 1))))), $F981 + 1, IF(NOT(ISBLANK(INDIRECT(_xlfn.CONCAT("$I", $F981 + 2)))), $F981 + 2, ""))</f>
        <v/>
      </c>
      <c r="I982" s="19" t="inlineStr">
        <is>
          <t>HasCon 2017 H17</t>
        </is>
      </c>
      <c r="J982" s="19" t="n">
        <v>4</v>
      </c>
      <c r="K982" s="19" t="n">
        <v>42998</v>
      </c>
      <c r="L982" s="19" t="inlineStr">
        <is>
          <t>en es fr de it pt ja ko ru 汉语 漢語</t>
        </is>
      </c>
    </row>
    <row r="983" ht="59.25" customHeight="1" s="20">
      <c r="A983" s="21">
        <f t="array" ref="A983:A983">INDIRECT(_xlfn.CONCAT("$I", $F983))</f>
        <v/>
      </c>
      <c r="B983" s="21">
        <f t="array" ref="B983:B983">INDIRECT(_xlfn.CONCAT("$J", $F983))</f>
        <v/>
      </c>
      <c r="C983" s="21">
        <f t="array" ref="C983:C983">INDIRECT(_xlfn.CONCAT("$K", $F983))</f>
        <v/>
      </c>
      <c r="D983" s="21" t="n"/>
      <c r="E983" s="21">
        <f t="array" ref="E983:E983">INDIRECT(_xlfn.CONCAT("$L", $F983))</f>
        <v/>
      </c>
      <c r="F983" s="21">
        <f t="array" ref="F983:F983">IF(NOT(OR(ISERROR(INDIRECT(_xlfn.CONCAT("$I", $F982 + 1))), ISBLANK(INDIRECT(_xlfn.CONCAT("$I", $F982 + 1))))), $F982 + 1, IF(NOT(ISBLANK(INDIRECT(_xlfn.CONCAT("$I", $F982 + 2)))), $F982 + 2, ""))</f>
        <v/>
      </c>
    </row>
    <row r="984" ht="59.25" customHeight="1" s="20">
      <c r="A984" s="21">
        <f t="array" ref="A984:A984">INDIRECT(_xlfn.CONCAT("$I", $F984))</f>
        <v/>
      </c>
      <c r="B984" s="21">
        <f t="array" ref="B984:B984">INDIRECT(_xlfn.CONCAT("$J", $F984))</f>
        <v/>
      </c>
      <c r="C984" s="21">
        <f t="array" ref="C984:C984">INDIRECT(_xlfn.CONCAT("$K", $F984))</f>
        <v/>
      </c>
      <c r="D984" s="21" t="n"/>
      <c r="E984" s="21">
        <f t="array" ref="E984:E984">INDIRECT(_xlfn.CONCAT("$L", $F984))</f>
        <v/>
      </c>
      <c r="F984" s="21">
        <f t="array" ref="F984:F984">IF(NOT(OR(ISERROR(INDIRECT(_xlfn.CONCAT("$I", $F983 + 1))), ISBLANK(INDIRECT(_xlfn.CONCAT("$I", $F983 + 1))))), $F983 + 1, IF(NOT(ISBLANK(INDIRECT(_xlfn.CONCAT("$I", $F983 + 2)))), $F983 + 2, ""))</f>
        <v/>
      </c>
      <c r="I984" s="19" t="inlineStr">
        <is>
          <t>2016 Heroes of the Realm PHTR</t>
        </is>
      </c>
      <c r="J984" s="19" t="n">
        <v>3</v>
      </c>
      <c r="K984" s="19" t="n">
        <v>42998</v>
      </c>
      <c r="L984" s="19" t="inlineStr">
        <is>
          <t>en es fr de it pt ja ko ru 汉语 漢語</t>
        </is>
      </c>
    </row>
    <row r="985" ht="59.25" customHeight="1" s="20">
      <c r="A985" s="21">
        <f t="array" ref="A985:A985">INDIRECT(_xlfn.CONCAT("$I", $F985))</f>
        <v/>
      </c>
      <c r="B985" s="21">
        <f t="array" ref="B985:B985">INDIRECT(_xlfn.CONCAT("$J", $F985))</f>
        <v/>
      </c>
      <c r="C985" s="21">
        <f t="array" ref="C985:C985">INDIRECT(_xlfn.CONCAT("$K", $F985))</f>
        <v/>
      </c>
      <c r="D985" s="21" t="n"/>
      <c r="E985" s="21">
        <f t="array" ref="E985:E985">INDIRECT(_xlfn.CONCAT("$L", $F985))</f>
        <v/>
      </c>
      <c r="F985" s="21">
        <f t="array" ref="F985:F985">IF(NOT(OR(ISERROR(INDIRECT(_xlfn.CONCAT("$I", $F984 + 1))), ISBLANK(INDIRECT(_xlfn.CONCAT("$I", $F984 + 1))))), $F984 + 1, IF(NOT(ISBLANK(INDIRECT(_xlfn.CONCAT("$I", $F984 + 2)))), $F984 + 2, ""))</f>
        <v/>
      </c>
    </row>
    <row r="986" ht="59.25" customHeight="1" s="20">
      <c r="A986" s="21">
        <f t="array" ref="A986:A986">INDIRECT(_xlfn.CONCAT("$I", $F986))</f>
        <v/>
      </c>
      <c r="B986" s="21">
        <f t="array" ref="B986:B986">INDIRECT(_xlfn.CONCAT("$J", $F986))</f>
        <v/>
      </c>
      <c r="C986" s="21">
        <f t="array" ref="C986:C986">INDIRECT(_xlfn.CONCAT("$K", $F986))</f>
        <v/>
      </c>
      <c r="D986" s="21" t="n"/>
      <c r="E986" s="21">
        <f t="array" ref="E986:E986">INDIRECT(_xlfn.CONCAT("$L", $F986))</f>
        <v/>
      </c>
      <c r="F986" s="21">
        <f t="array" ref="F986:F986">IF(NOT(OR(ISERROR(INDIRECT(_xlfn.CONCAT("$I", $F985 + 1))), ISBLANK(INDIRECT(_xlfn.CONCAT("$I", $F985 + 1))))), $F985 + 1, IF(NOT(ISBLANK(INDIRECT(_xlfn.CONCAT("$I", $F985 + 2)))), $F985 + 2, ""))</f>
        <v/>
      </c>
      <c r="I986" s="19" t="inlineStr">
        <is>
          <t>Modern Cube MODERN</t>
        </is>
      </c>
      <c r="J986" s="19" t="n">
        <v>540</v>
      </c>
      <c r="K986" s="19" t="n">
        <v>42984</v>
      </c>
    </row>
    <row r="987" ht="59.25" customHeight="1" s="20">
      <c r="A987" s="21">
        <f t="array" ref="A987:A987">INDIRECT(_xlfn.CONCAT("$I", $F987))</f>
        <v/>
      </c>
      <c r="B987" s="21">
        <f t="array" ref="B987:B987">INDIRECT(_xlfn.CONCAT("$J", $F987))</f>
        <v/>
      </c>
      <c r="C987" s="21">
        <f t="array" ref="C987:C987">INDIRECT(_xlfn.CONCAT("$K", $F987))</f>
        <v/>
      </c>
      <c r="D987" s="21" t="n"/>
      <c r="E987" s="21">
        <f t="array" ref="E987:E987">INDIRECT(_xlfn.CONCAT("$L", $F987))</f>
        <v/>
      </c>
      <c r="F987" s="21">
        <f t="array" ref="F987:F987">IF(NOT(OR(ISERROR(INDIRECT(_xlfn.CONCAT("$I", $F986 + 1))), ISBLANK(INDIRECT(_xlfn.CONCAT("$I", $F986 + 1))))), $F986 + 1, IF(NOT(ISBLANK(INDIRECT(_xlfn.CONCAT("$I", $F986 + 2)))), $F986 + 2, ""))</f>
        <v/>
      </c>
    </row>
    <row r="988" ht="59.25" customHeight="1" s="20">
      <c r="A988" s="21">
        <f t="array" ref="A988:A988">INDIRECT(_xlfn.CONCAT("$I", $F988))</f>
        <v/>
      </c>
      <c r="B988" s="21">
        <f t="array" ref="B988:B988">INDIRECT(_xlfn.CONCAT("$J", $F988))</f>
        <v/>
      </c>
      <c r="C988" s="21">
        <f t="array" ref="C988:C988">INDIRECT(_xlfn.CONCAT("$K", $F988))</f>
        <v/>
      </c>
      <c r="D988" s="21" t="n"/>
      <c r="E988" s="21">
        <f t="array" ref="E988:E988">INDIRECT(_xlfn.CONCAT("$L", $F988))</f>
        <v/>
      </c>
      <c r="F988" s="21">
        <f t="array" ref="F988:F988">IF(NOT(OR(ISERROR(INDIRECT(_xlfn.CONCAT("$I", $F987 + 1))), ISBLANK(INDIRECT(_xlfn.CONCAT("$I", $F987 + 1))))), $F987 + 1, IF(NOT(ISBLANK(INDIRECT(_xlfn.CONCAT("$I", $F987 + 2)))), $F987 + 2, ""))</f>
        <v/>
      </c>
      <c r="I988" s="19" t="inlineStr">
        <is>
          <t>Commander 2017 C17</t>
        </is>
      </c>
      <c r="J988" s="19" t="n">
        <v>309</v>
      </c>
      <c r="K988" s="19" t="n">
        <v>42972</v>
      </c>
      <c r="L988" s="19" t="inlineStr">
        <is>
          <t>en es fr de it pt ja ko ru 汉语 漢語</t>
        </is>
      </c>
    </row>
    <row r="989" ht="59.25" customHeight="1" s="20">
      <c r="A989" s="21">
        <f t="array" ref="A989:A989">INDIRECT(_xlfn.CONCAT("$I", $F989))</f>
        <v/>
      </c>
      <c r="B989" s="21">
        <f t="array" ref="B989:B989">INDIRECT(_xlfn.CONCAT("$J", $F989))</f>
        <v/>
      </c>
      <c r="C989" s="21">
        <f t="array" ref="C989:C989">INDIRECT(_xlfn.CONCAT("$K", $F989))</f>
        <v/>
      </c>
      <c r="D989" s="21" t="n"/>
      <c r="E989" s="21">
        <f t="array" ref="E989:E989">INDIRECT(_xlfn.CONCAT("$L", $F989))</f>
        <v/>
      </c>
      <c r="F989" s="21">
        <f t="array" ref="F989:F989">IF(NOT(OR(ISERROR(INDIRECT(_xlfn.CONCAT("$I", $F988 + 1))), ISBLANK(INDIRECT(_xlfn.CONCAT("$I", $F988 + 1))))), $F988 + 1, IF(NOT(ISBLANK(INDIRECT(_xlfn.CONCAT("$I", $F988 + 2)))), $F988 + 2, ""))</f>
        <v/>
      </c>
    </row>
    <row r="990" ht="59.25" customHeight="1" s="20">
      <c r="A990" s="21">
        <f t="array" ref="A990:A990">INDIRECT(_xlfn.CONCAT("$I", $F990))</f>
        <v/>
      </c>
      <c r="B990" s="21">
        <f t="array" ref="B990:B990">INDIRECT(_xlfn.CONCAT("$J", $F990))</f>
        <v/>
      </c>
      <c r="C990" s="21">
        <f t="array" ref="C990:C990">INDIRECT(_xlfn.CONCAT("$K", $F990))</f>
        <v/>
      </c>
      <c r="D990" s="21" t="n"/>
      <c r="E990" s="21">
        <f t="array" ref="E990:E990">INDIRECT(_xlfn.CONCAT("$L", $F990))</f>
        <v/>
      </c>
      <c r="F990" s="21">
        <f t="array" ref="F990:F990">IF(NOT(OR(ISERROR(INDIRECT(_xlfn.CONCAT("$I", $F989 + 1))), ISBLANK(INDIRECT(_xlfn.CONCAT("$I", $F989 + 1))))), $F989 + 1, IF(NOT(ISBLANK(INDIRECT(_xlfn.CONCAT("$I", $F989 + 2)))), $F989 + 2, ""))</f>
        <v/>
      </c>
      <c r="I990" s="19" t="inlineStr">
        <is>
          <t>Commander 2017 Tokens TC17</t>
        </is>
      </c>
      <c r="J990" s="19" t="n">
        <v>11</v>
      </c>
      <c r="K990" s="19" t="n">
        <v>42972</v>
      </c>
      <c r="L990" s="19" t="inlineStr">
        <is>
          <t>en es fr de it pt ja ko ru 汉语 漢語</t>
        </is>
      </c>
    </row>
    <row r="991" ht="59.25" customHeight="1" s="20">
      <c r="A991" s="21">
        <f t="array" ref="A991:A991">INDIRECT(_xlfn.CONCAT("$I", $F991))</f>
        <v/>
      </c>
      <c r="B991" s="21">
        <f t="array" ref="B991:B991">INDIRECT(_xlfn.CONCAT("$J", $F991))</f>
        <v/>
      </c>
      <c r="C991" s="21">
        <f t="array" ref="C991:C991">INDIRECT(_xlfn.CONCAT("$K", $F991))</f>
        <v/>
      </c>
      <c r="D991" s="21" t="n"/>
      <c r="E991" s="21">
        <f t="array" ref="E991:E991">INDIRECT(_xlfn.CONCAT("$L", $F991))</f>
        <v/>
      </c>
      <c r="F991" s="21">
        <f t="array" ref="F991:F991">IF(NOT(OR(ISERROR(INDIRECT(_xlfn.CONCAT("$I", $F990 + 1))), ISBLANK(INDIRECT(_xlfn.CONCAT("$I", $F990 + 1))))), $F990 + 1, IF(NOT(ISBLANK(INDIRECT(_xlfn.CONCAT("$I", $F990 + 2)))), $F990 + 2, ""))</f>
        <v/>
      </c>
    </row>
    <row r="992" ht="59.25" customHeight="1" s="20">
      <c r="A992" s="21">
        <f t="array" ref="A992:A992">INDIRECT(_xlfn.CONCAT("$I", $F992))</f>
        <v/>
      </c>
      <c r="B992" s="21">
        <f t="array" ref="B992:B992">INDIRECT(_xlfn.CONCAT("$J", $F992))</f>
        <v/>
      </c>
      <c r="C992" s="21">
        <f t="array" ref="C992:C992">INDIRECT(_xlfn.CONCAT("$K", $F992))</f>
        <v/>
      </c>
      <c r="D992" s="21" t="n"/>
      <c r="E992" s="21">
        <f t="array" ref="E992:E992">INDIRECT(_xlfn.CONCAT("$L", $F992))</f>
        <v/>
      </c>
      <c r="F992" s="21">
        <f t="array" ref="F992:F992">IF(NOT(OR(ISERROR(INDIRECT(_xlfn.CONCAT("$I", $F991 + 1))), ISBLANK(INDIRECT(_xlfn.CONCAT("$I", $F991 + 1))))), $F991 + 1, IF(NOT(ISBLANK(INDIRECT(_xlfn.CONCAT("$I", $F991 + 2)))), $F991 + 2, ""))</f>
        <v/>
      </c>
      <c r="I992" s="19" t="inlineStr">
        <is>
          <t>Commander 2017 Oversized OC17</t>
        </is>
      </c>
      <c r="J992" s="19" t="n">
        <v>4</v>
      </c>
      <c r="K992" s="19" t="n">
        <v>42972</v>
      </c>
      <c r="L992" s="19" t="inlineStr">
        <is>
          <t>en es fr de it pt ja ko ru 汉语 漢語</t>
        </is>
      </c>
    </row>
    <row r="993" ht="59.25" customHeight="1" s="20">
      <c r="A993" s="21">
        <f t="array" ref="A993:A993">INDIRECT(_xlfn.CONCAT("$I", $F993))</f>
        <v/>
      </c>
      <c r="B993" s="21">
        <f t="array" ref="B993:B993">INDIRECT(_xlfn.CONCAT("$J", $F993))</f>
        <v/>
      </c>
      <c r="C993" s="21">
        <f t="array" ref="C993:C993">INDIRECT(_xlfn.CONCAT("$K", $F993))</f>
        <v/>
      </c>
      <c r="D993" s="21" t="n"/>
      <c r="E993" s="21">
        <f t="array" ref="E993:E993">INDIRECT(_xlfn.CONCAT("$L", $F993))</f>
        <v/>
      </c>
      <c r="F993" s="21">
        <f t="array" ref="F993:F993">IF(NOT(OR(ISERROR(INDIRECT(_xlfn.CONCAT("$I", $F992 + 1))), ISBLANK(INDIRECT(_xlfn.CONCAT("$I", $F992 + 1))))), $F992 + 1, IF(NOT(ISBLANK(INDIRECT(_xlfn.CONCAT("$I", $F992 + 2)))), $F992 + 2, ""))</f>
        <v/>
      </c>
    </row>
    <row r="994" ht="59.25" customHeight="1" s="20">
      <c r="A994" s="21">
        <f t="array" ref="A994:A994">INDIRECT(_xlfn.CONCAT("$I", $F994))</f>
        <v/>
      </c>
      <c r="B994" s="21">
        <f t="array" ref="B994:B994">INDIRECT(_xlfn.CONCAT("$J", $F994))</f>
        <v/>
      </c>
      <c r="C994" s="21">
        <f t="array" ref="C994:C994">INDIRECT(_xlfn.CONCAT("$K", $F994))</f>
        <v/>
      </c>
      <c r="D994" s="21" t="n"/>
      <c r="E994" s="21">
        <f t="array" ref="E994:E994">INDIRECT(_xlfn.CONCAT("$L", $F994))</f>
        <v/>
      </c>
      <c r="F994" s="21">
        <f t="array" ref="F994:F994">IF(NOT(OR(ISERROR(INDIRECT(_xlfn.CONCAT("$I", $F993 + 1))), ISBLANK(INDIRECT(_xlfn.CONCAT("$I", $F993 + 1))))), $F993 + 1, IF(NOT(ISBLANK(INDIRECT(_xlfn.CONCAT("$I", $F993 + 2)))), $F993 + 2, ""))</f>
        <v/>
      </c>
      <c r="I994" s="19" t="inlineStr">
        <is>
          <t>San Diego Comic-Con 2017 PS17</t>
        </is>
      </c>
      <c r="J994" s="19" t="n">
        <v>6</v>
      </c>
      <c r="K994" s="19" t="n">
        <v>42936</v>
      </c>
      <c r="L994" s="19" t="inlineStr">
        <is>
          <t>en es fr de it pt ja ko ru 汉语 漢語</t>
        </is>
      </c>
    </row>
    <row r="995" ht="59.25" customHeight="1" s="20">
      <c r="A995" s="21">
        <f t="array" ref="A995:A995">INDIRECT(_xlfn.CONCAT("$I", $F995))</f>
        <v/>
      </c>
      <c r="B995" s="21">
        <f t="array" ref="B995:B995">INDIRECT(_xlfn.CONCAT("$J", $F995))</f>
        <v/>
      </c>
      <c r="C995" s="21">
        <f t="array" ref="C995:C995">INDIRECT(_xlfn.CONCAT("$K", $F995))</f>
        <v/>
      </c>
      <c r="D995" s="21" t="n"/>
      <c r="E995" s="21">
        <f t="array" ref="E995:E995">INDIRECT(_xlfn.CONCAT("$L", $F995))</f>
        <v/>
      </c>
      <c r="F995" s="21">
        <f t="array" ref="F995:F995">IF(NOT(OR(ISERROR(INDIRECT(_xlfn.CONCAT("$I", $F994 + 1))), ISBLANK(INDIRECT(_xlfn.CONCAT("$I", $F994 + 1))))), $F994 + 1, IF(NOT(ISBLANK(INDIRECT(_xlfn.CONCAT("$I", $F994 + 2)))), $F994 + 2, ""))</f>
        <v/>
      </c>
    </row>
    <row r="996" ht="59.25" customHeight="1" s="20">
      <c r="A996" s="21">
        <f t="array" ref="A996:A996">INDIRECT(_xlfn.CONCAT("$I", $F996))</f>
        <v/>
      </c>
      <c r="B996" s="21">
        <f t="array" ref="B996:B996">INDIRECT(_xlfn.CONCAT("$J", $F996))</f>
        <v/>
      </c>
      <c r="C996" s="21">
        <f t="array" ref="C996:C996">INDIRECT(_xlfn.CONCAT("$K", $F996))</f>
        <v/>
      </c>
      <c r="D996" s="21" t="n"/>
      <c r="E996" s="21">
        <f t="array" ref="E996:E996">INDIRECT(_xlfn.CONCAT("$L", $F996))</f>
        <v/>
      </c>
      <c r="F996" s="21">
        <f t="array" ref="F996:F996">IF(NOT(OR(ISERROR(INDIRECT(_xlfn.CONCAT("$I", $F995 + 1))), ISBLANK(INDIRECT(_xlfn.CONCAT("$I", $F995 + 1))))), $F995 + 1, IF(NOT(ISBLANK(INDIRECT(_xlfn.CONCAT("$I", $F995 + 2)))), $F995 + 2, ""))</f>
        <v/>
      </c>
      <c r="I996" s="19" t="inlineStr">
        <is>
          <t>Hour of Devastation HOU</t>
        </is>
      </c>
      <c r="J996" s="19" t="n">
        <v>209</v>
      </c>
      <c r="K996" s="19" t="n">
        <v>42930</v>
      </c>
      <c r="L996" s="19" t="inlineStr">
        <is>
          <t>en es fr de it pt ja ko ru 汉语 漢語</t>
        </is>
      </c>
    </row>
    <row r="997" ht="59.25" customHeight="1" s="20">
      <c r="A997" s="21">
        <f t="array" ref="A997:A997">INDIRECT(_xlfn.CONCAT("$I", $F997))</f>
        <v/>
      </c>
      <c r="B997" s="21">
        <f t="array" ref="B997:B997">INDIRECT(_xlfn.CONCAT("$J", $F997))</f>
        <v/>
      </c>
      <c r="C997" s="21">
        <f t="array" ref="C997:C997">INDIRECT(_xlfn.CONCAT("$K", $F997))</f>
        <v/>
      </c>
      <c r="D997" s="21" t="n"/>
      <c r="E997" s="21">
        <f t="array" ref="E997:E997">INDIRECT(_xlfn.CONCAT("$L", $F997))</f>
        <v/>
      </c>
      <c r="F997" s="21">
        <f t="array" ref="F997:F997">IF(NOT(OR(ISERROR(INDIRECT(_xlfn.CONCAT("$I", $F996 + 1))), ISBLANK(INDIRECT(_xlfn.CONCAT("$I", $F996 + 1))))), $F996 + 1, IF(NOT(ISBLANK(INDIRECT(_xlfn.CONCAT("$I", $F996 + 2)))), $F996 + 2, ""))</f>
        <v/>
      </c>
    </row>
    <row r="998" ht="59.25" customHeight="1" s="20">
      <c r="A998" s="21">
        <f t="array" ref="A998:A998">INDIRECT(_xlfn.CONCAT("$I", $F998))</f>
        <v/>
      </c>
      <c r="B998" s="21">
        <f t="array" ref="B998:B998">INDIRECT(_xlfn.CONCAT("$J", $F998))</f>
        <v/>
      </c>
      <c r="C998" s="21">
        <f t="array" ref="C998:C998">INDIRECT(_xlfn.CONCAT("$K", $F998))</f>
        <v/>
      </c>
      <c r="D998" s="21" t="n"/>
      <c r="E998" s="21">
        <f t="array" ref="E998:E998">INDIRECT(_xlfn.CONCAT("$L", $F998))</f>
        <v/>
      </c>
      <c r="F998" s="21">
        <f t="array" ref="F998:F998">IF(NOT(OR(ISERROR(INDIRECT(_xlfn.CONCAT("$I", $F997 + 1))), ISBLANK(INDIRECT(_xlfn.CONCAT("$I", $F997 + 1))))), $F997 + 1, IF(NOT(ISBLANK(INDIRECT(_xlfn.CONCAT("$I", $F997 + 2)))), $F997 + 2, ""))</f>
        <v/>
      </c>
      <c r="I998" s="19" t="inlineStr">
        <is>
          <t>Hour of Devastation Promos PHOU</t>
        </is>
      </c>
      <c r="J998" s="19" t="n">
        <v>62</v>
      </c>
      <c r="K998" s="19" t="n">
        <v>42930</v>
      </c>
      <c r="L998" s="19" t="inlineStr">
        <is>
          <t>en es fr de it pt ja ko ru 汉语 漢語</t>
        </is>
      </c>
    </row>
    <row r="999" ht="59.25" customHeight="1" s="20">
      <c r="A999" s="21">
        <f t="array" ref="A999:A999">INDIRECT(_xlfn.CONCAT("$I", $F999))</f>
        <v/>
      </c>
      <c r="B999" s="21">
        <f t="array" ref="B999:B999">INDIRECT(_xlfn.CONCAT("$J", $F999))</f>
        <v/>
      </c>
      <c r="C999" s="21">
        <f t="array" ref="C999:C999">INDIRECT(_xlfn.CONCAT("$K", $F999))</f>
        <v/>
      </c>
      <c r="D999" s="21" t="n"/>
      <c r="E999" s="21">
        <f t="array" ref="E999:E999">INDIRECT(_xlfn.CONCAT("$L", $F999))</f>
        <v/>
      </c>
      <c r="F999" s="21">
        <f t="array" ref="F999:F999">IF(NOT(OR(ISERROR(INDIRECT(_xlfn.CONCAT("$I", $F998 + 1))), ISBLANK(INDIRECT(_xlfn.CONCAT("$I", $F998 + 1))))), $F998 + 1, IF(NOT(ISBLANK(INDIRECT(_xlfn.CONCAT("$I", $F998 + 2)))), $F998 + 2, ""))</f>
        <v/>
      </c>
    </row>
    <row r="1000" ht="59.25" customHeight="1" s="20">
      <c r="A1000" s="21">
        <f t="array" ref="A1000:A1000">INDIRECT(_xlfn.CONCAT("$I", $F1000))</f>
        <v/>
      </c>
      <c r="B1000" s="21">
        <f t="array" ref="B1000:B1000">INDIRECT(_xlfn.CONCAT("$J", $F1000))</f>
        <v/>
      </c>
      <c r="C1000" s="21">
        <f t="array" ref="C1000:C1000">INDIRECT(_xlfn.CONCAT("$K", $F1000))</f>
        <v/>
      </c>
      <c r="D1000" s="21" t="n"/>
      <c r="E1000" s="21">
        <f t="array" ref="E1000:E1000">INDIRECT(_xlfn.CONCAT("$L", $F1000))</f>
        <v/>
      </c>
      <c r="F1000" s="21">
        <f t="array" ref="F1000:F1000">IF(NOT(OR(ISERROR(INDIRECT(_xlfn.CONCAT("$I", $F999 + 1))), ISBLANK(INDIRECT(_xlfn.CONCAT("$I", $F999 + 1))))), $F999 + 1, IF(NOT(ISBLANK(INDIRECT(_xlfn.CONCAT("$I", $F999 + 2)))), $F999 + 2, ""))</f>
        <v/>
      </c>
      <c r="I1000" s="19" t="inlineStr">
        <is>
          <t>Hour of Devastation Tokens THOU</t>
        </is>
      </c>
      <c r="J1000" s="19" t="n">
        <v>13</v>
      </c>
      <c r="K1000" s="19" t="n">
        <v>42930</v>
      </c>
      <c r="L1000" s="19" t="inlineStr">
        <is>
          <t>en es fr de it pt ja ko ru 汉语 漢語</t>
        </is>
      </c>
    </row>
    <row r="1001" ht="59.25" customHeight="1" s="20">
      <c r="A1001" s="21">
        <f t="array" ref="A1001:A1001">INDIRECT(_xlfn.CONCAT("$I", $F1001))</f>
        <v/>
      </c>
      <c r="B1001" s="21">
        <f t="array" ref="B1001:B1001">INDIRECT(_xlfn.CONCAT("$J", $F1001))</f>
        <v/>
      </c>
      <c r="C1001" s="21">
        <f t="array" ref="C1001:C1001">INDIRECT(_xlfn.CONCAT("$K", $F1001))</f>
        <v/>
      </c>
      <c r="D1001" s="21" t="n"/>
      <c r="E1001" s="21">
        <f t="array" ref="E1001:E1001">INDIRECT(_xlfn.CONCAT("$L", $F1001))</f>
        <v/>
      </c>
      <c r="F1001" s="21">
        <f t="array" ref="F1001:F1001">IF(NOT(OR(ISERROR(INDIRECT(_xlfn.CONCAT("$I", $F1000 + 1))), ISBLANK(INDIRECT(_xlfn.CONCAT("$I", $F1000 + 1))))), $F1000 + 1, IF(NOT(ISBLANK(INDIRECT(_xlfn.CONCAT("$I", $F1000 + 2)))), $F1000 + 2, ""))</f>
        <v/>
      </c>
    </row>
    <row r="1002" ht="59.25" customHeight="1" s="20">
      <c r="A1002" s="21">
        <f t="array" ref="A1002:A1002">INDIRECT(_xlfn.CONCAT("$I", $F1002))</f>
        <v/>
      </c>
      <c r="B1002" s="21">
        <f t="array" ref="B1002:B1002">INDIRECT(_xlfn.CONCAT("$J", $F1002))</f>
        <v/>
      </c>
      <c r="C1002" s="21">
        <f t="array" ref="C1002:C1002">INDIRECT(_xlfn.CONCAT("$K", $F1002))</f>
        <v/>
      </c>
      <c r="D1002" s="21" t="n"/>
      <c r="E1002" s="21">
        <f t="array" ref="E1002:E1002">INDIRECT(_xlfn.CONCAT("$L", $F1002))</f>
        <v/>
      </c>
      <c r="F1002" s="21">
        <f t="array" ref="F1002:F1002">IF(NOT(OR(ISERROR(INDIRECT(_xlfn.CONCAT("$I", $F1001 + 1))), ISBLANK(INDIRECT(_xlfn.CONCAT("$I", $F1001 + 1))))), $F1001 + 1, IF(NOT(ISBLANK(INDIRECT(_xlfn.CONCAT("$I", $F1001 + 2)))), $F1001 + 2, ""))</f>
        <v/>
      </c>
      <c r="I1002" s="19" t="inlineStr">
        <is>
          <t>Archenemy: Nicol Bolas E01</t>
        </is>
      </c>
      <c r="J1002" s="19" t="n">
        <v>106</v>
      </c>
      <c r="K1002" s="19" t="n">
        <v>42902</v>
      </c>
      <c r="L1002" s="19" t="inlineStr">
        <is>
          <t>en es fr de it pt ja ko ru 汉语 漢語</t>
        </is>
      </c>
    </row>
    <row r="1003" ht="59.25" customHeight="1" s="20">
      <c r="A1003" s="21">
        <f t="array" ref="A1003:A1003">INDIRECT(_xlfn.CONCAT("$I", $F1003))</f>
        <v/>
      </c>
      <c r="B1003" s="21">
        <f t="array" ref="B1003:B1003">INDIRECT(_xlfn.CONCAT("$J", $F1003))</f>
        <v/>
      </c>
      <c r="C1003" s="21">
        <f t="array" ref="C1003:C1003">INDIRECT(_xlfn.CONCAT("$K", $F1003))</f>
        <v/>
      </c>
      <c r="D1003" s="21" t="n"/>
      <c r="E1003" s="21">
        <f t="array" ref="E1003:E1003">INDIRECT(_xlfn.CONCAT("$L", $F1003))</f>
        <v/>
      </c>
      <c r="F1003" s="21">
        <f t="array" ref="F1003:F1003">IF(NOT(OR(ISERROR(INDIRECT(_xlfn.CONCAT("$I", $F1002 + 1))), ISBLANK(INDIRECT(_xlfn.CONCAT("$I", $F1002 + 1))))), $F1002 + 1, IF(NOT(ISBLANK(INDIRECT(_xlfn.CONCAT("$I", $F1002 + 2)))), $F1002 + 2, ""))</f>
        <v/>
      </c>
    </row>
    <row r="1004" ht="68.25" customHeight="1" s="20">
      <c r="A1004" s="21">
        <f t="array" ref="A1004:A1004">INDIRECT(_xlfn.CONCAT("$I", $F1004))</f>
        <v/>
      </c>
      <c r="B1004" s="21">
        <f t="array" ref="B1004:B1004">INDIRECT(_xlfn.CONCAT("$J", $F1004))</f>
        <v/>
      </c>
      <c r="C1004" s="21">
        <f t="array" ref="C1004:C1004">INDIRECT(_xlfn.CONCAT("$K", $F1004))</f>
        <v/>
      </c>
      <c r="D1004" s="21" t="n"/>
      <c r="E1004" s="21">
        <f t="array" ref="E1004:E1004">INDIRECT(_xlfn.CONCAT("$L", $F1004))</f>
        <v/>
      </c>
      <c r="F1004" s="21">
        <f t="array" ref="F1004:F1004">IF(NOT(OR(ISERROR(INDIRECT(_xlfn.CONCAT("$I", $F1003 + 1))), ISBLANK(INDIRECT(_xlfn.CONCAT("$I", $F1003 + 1))))), $F1003 + 1, IF(NOT(ISBLANK(INDIRECT(_xlfn.CONCAT("$I", $F1003 + 2)))), $F1003 + 2, ""))</f>
        <v/>
      </c>
      <c r="I1004" s="19" t="inlineStr">
        <is>
          <t>Archenemy: Nicol Bolas Tokens TE01</t>
        </is>
      </c>
      <c r="J1004" s="19" t="n">
        <v>5</v>
      </c>
      <c r="K1004" s="19" t="n">
        <v>42986</v>
      </c>
      <c r="L1004" s="19" t="inlineStr">
        <is>
          <t>en es fr de it pt ja ko ru 汉语 漢語</t>
        </is>
      </c>
    </row>
    <row r="1005" ht="59.25" customHeight="1" s="20">
      <c r="A1005" s="21">
        <f t="array" ref="A1005:A1005">INDIRECT(_xlfn.CONCAT("$I", $F1005))</f>
        <v/>
      </c>
      <c r="B1005" s="21">
        <f t="array" ref="B1005:B1005">INDIRECT(_xlfn.CONCAT("$J", $F1005))</f>
        <v/>
      </c>
      <c r="C1005" s="21">
        <f t="array" ref="C1005:C1005">INDIRECT(_xlfn.CONCAT("$K", $F1005))</f>
        <v/>
      </c>
      <c r="D1005" s="21" t="n"/>
      <c r="E1005" s="21">
        <f t="array" ref="E1005:E1005">INDIRECT(_xlfn.CONCAT("$L", $F1005))</f>
        <v/>
      </c>
      <c r="F1005" s="21">
        <f t="array" ref="F1005:F1005">IF(NOT(OR(ISERROR(INDIRECT(_xlfn.CONCAT("$I", $F1004 + 1))), ISBLANK(INDIRECT(_xlfn.CONCAT("$I", $F1004 + 1))))), $F1004 + 1, IF(NOT(ISBLANK(INDIRECT(_xlfn.CONCAT("$I", $F1004 + 2)))), $F1004 + 2, ""))</f>
        <v/>
      </c>
    </row>
    <row r="1006" ht="59.25" customHeight="1" s="20">
      <c r="A1006" s="21">
        <f t="array" ref="A1006:A1006">INDIRECT(_xlfn.CONCAT("$I", $F1006))</f>
        <v/>
      </c>
      <c r="B1006" s="21">
        <f t="array" ref="B1006:B1006">INDIRECT(_xlfn.CONCAT("$J", $F1006))</f>
        <v/>
      </c>
      <c r="C1006" s="21">
        <f t="array" ref="C1006:C1006">INDIRECT(_xlfn.CONCAT("$K", $F1006))</f>
        <v/>
      </c>
      <c r="D1006" s="21" t="n"/>
      <c r="E1006" s="21">
        <f t="array" ref="E1006:E1006">INDIRECT(_xlfn.CONCAT("$L", $F1006))</f>
        <v/>
      </c>
      <c r="F1006" s="21">
        <f t="array" ref="F1006:F1006">IF(NOT(OR(ISERROR(INDIRECT(_xlfn.CONCAT("$I", $F1005 + 1))), ISBLANK(INDIRECT(_xlfn.CONCAT("$I", $F1005 + 1))))), $F1005 + 1, IF(NOT(ISBLANK(INDIRECT(_xlfn.CONCAT("$I", $F1005 + 2)))), $F1005 + 2, ""))</f>
        <v/>
      </c>
      <c r="I1006" s="19" t="inlineStr">
        <is>
          <t>Archenemy: Nicol Bolas Schemes OE01</t>
        </is>
      </c>
      <c r="J1006" s="19" t="n">
        <v>20</v>
      </c>
      <c r="K1006" s="19" t="n">
        <v>42902</v>
      </c>
      <c r="L1006" s="19" t="inlineStr">
        <is>
          <t>en es fr de it pt ja ko ru 汉语 漢語</t>
        </is>
      </c>
    </row>
    <row r="1007" ht="68.25" customHeight="1" s="20">
      <c r="A1007" s="21">
        <f t="array" ref="A1007:A1007">INDIRECT(_xlfn.CONCAT("$I", $F1007))</f>
        <v/>
      </c>
      <c r="B1007" s="21">
        <f t="array" ref="B1007:B1007">INDIRECT(_xlfn.CONCAT("$J", $F1007))</f>
        <v/>
      </c>
      <c r="C1007" s="21">
        <f t="array" ref="C1007:C1007">INDIRECT(_xlfn.CONCAT("$K", $F1007))</f>
        <v/>
      </c>
      <c r="D1007" s="21" t="n"/>
      <c r="E1007" s="21">
        <f t="array" ref="E1007:E1007">INDIRECT(_xlfn.CONCAT("$L", $F1007))</f>
        <v/>
      </c>
      <c r="F1007" s="21">
        <f t="array" ref="F1007:F1007">IF(NOT(OR(ISERROR(INDIRECT(_xlfn.CONCAT("$I", $F1006 + 1))), ISBLANK(INDIRECT(_xlfn.CONCAT("$I", $F1006 + 1))))), $F1006 + 1, IF(NOT(ISBLANK(INDIRECT(_xlfn.CONCAT("$I", $F1006 + 2)))), $F1006 + 2, ""))</f>
        <v/>
      </c>
    </row>
    <row r="1008" ht="59.25" customHeight="1" s="20">
      <c r="A1008" s="21">
        <f t="array" ref="A1008:A1008">INDIRECT(_xlfn.CONCAT("$I", $F1008))</f>
        <v/>
      </c>
      <c r="B1008" s="21">
        <f t="array" ref="B1008:B1008">INDIRECT(_xlfn.CONCAT("$J", $F1008))</f>
        <v/>
      </c>
      <c r="C1008" s="21">
        <f t="array" ref="C1008:C1008">INDIRECT(_xlfn.CONCAT("$K", $F1008))</f>
        <v/>
      </c>
      <c r="D1008" s="21" t="n"/>
      <c r="E1008" s="21">
        <f t="array" ref="E1008:E1008">INDIRECT(_xlfn.CONCAT("$L", $F1008))</f>
        <v/>
      </c>
      <c r="F1008" s="21">
        <f t="array" ref="F1008:F1008">IF(NOT(OR(ISERROR(INDIRECT(_xlfn.CONCAT("$I", $F1007 + 1))), ISBLANK(INDIRECT(_xlfn.CONCAT("$I", $F1007 + 1))))), $F1007 + 1, IF(NOT(ISBLANK(INDIRECT(_xlfn.CONCAT("$I", $F1007 + 2)))), $F1007 + 2, ""))</f>
        <v/>
      </c>
      <c r="I1008" s="19" t="inlineStr">
        <is>
          <t>Commander Anthology CMA</t>
        </is>
      </c>
      <c r="J1008" s="19" t="n">
        <v>320</v>
      </c>
      <c r="K1008" s="19" t="n">
        <v>42895</v>
      </c>
      <c r="L1008" s="19" t="inlineStr">
        <is>
          <t>en es fr de it pt ja ko ru 汉语 漢語</t>
        </is>
      </c>
    </row>
    <row r="1009" ht="59.25" customHeight="1" s="20">
      <c r="A1009" s="21">
        <f t="array" ref="A1009:A1009">INDIRECT(_xlfn.CONCAT("$I", $F1009))</f>
        <v/>
      </c>
      <c r="B1009" s="21">
        <f t="array" ref="B1009:B1009">INDIRECT(_xlfn.CONCAT("$J", $F1009))</f>
        <v/>
      </c>
      <c r="C1009" s="21">
        <f t="array" ref="C1009:C1009">INDIRECT(_xlfn.CONCAT("$K", $F1009))</f>
        <v/>
      </c>
      <c r="D1009" s="21" t="n"/>
      <c r="E1009" s="21">
        <f t="array" ref="E1009:E1009">INDIRECT(_xlfn.CONCAT("$L", $F1009))</f>
        <v/>
      </c>
      <c r="F1009" s="21">
        <f t="array" ref="F1009:F1009">IF(NOT(OR(ISERROR(INDIRECT(_xlfn.CONCAT("$I", $F1008 + 1))), ISBLANK(INDIRECT(_xlfn.CONCAT("$I", $F1008 + 1))))), $F1008 + 1, IF(NOT(ISBLANK(INDIRECT(_xlfn.CONCAT("$I", $F1008 + 2)))), $F1008 + 2, ""))</f>
        <v/>
      </c>
    </row>
    <row r="1010" ht="59.25" customHeight="1" s="20">
      <c r="A1010" s="21">
        <f t="array" ref="A1010:A1010">INDIRECT(_xlfn.CONCAT("$I", $F1010))</f>
        <v/>
      </c>
      <c r="B1010" s="21">
        <f t="array" ref="B1010:B1010">INDIRECT(_xlfn.CONCAT("$J", $F1010))</f>
        <v/>
      </c>
      <c r="C1010" s="21">
        <f t="array" ref="C1010:C1010">INDIRECT(_xlfn.CONCAT("$K", $F1010))</f>
        <v/>
      </c>
      <c r="D1010" s="21" t="n"/>
      <c r="E1010" s="21">
        <f t="array" ref="E1010:E1010">INDIRECT(_xlfn.CONCAT("$L", $F1010))</f>
        <v/>
      </c>
      <c r="F1010" s="21">
        <f t="array" ref="F1010:F1010">IF(NOT(OR(ISERROR(INDIRECT(_xlfn.CONCAT("$I", $F1009 + 1))), ISBLANK(INDIRECT(_xlfn.CONCAT("$I", $F1009 + 1))))), $F1009 + 1, IF(NOT(ISBLANK(INDIRECT(_xlfn.CONCAT("$I", $F1009 + 2)))), $F1009 + 2, ""))</f>
        <v/>
      </c>
      <c r="I1010" s="19" t="inlineStr">
        <is>
          <t>Commander Anthology Tokens TCMA</t>
        </is>
      </c>
      <c r="J1010" s="19" t="n">
        <v>20</v>
      </c>
      <c r="K1010" s="19" t="n">
        <v>42895</v>
      </c>
      <c r="L1010" s="19" t="inlineStr">
        <is>
          <t>en es fr de it pt ja ko ru 汉语 漢語</t>
        </is>
      </c>
    </row>
    <row r="1011" ht="59.25" customHeight="1" s="20">
      <c r="A1011" s="21">
        <f t="array" ref="A1011:A1011">INDIRECT(_xlfn.CONCAT("$I", $F1011))</f>
        <v/>
      </c>
      <c r="B1011" s="21">
        <f t="array" ref="B1011:B1011">INDIRECT(_xlfn.CONCAT("$J", $F1011))</f>
        <v/>
      </c>
      <c r="C1011" s="21">
        <f t="array" ref="C1011:C1011">INDIRECT(_xlfn.CONCAT("$K", $F1011))</f>
        <v/>
      </c>
      <c r="D1011" s="21" t="n"/>
      <c r="E1011" s="21">
        <f t="array" ref="E1011:E1011">INDIRECT(_xlfn.CONCAT("$L", $F1011))</f>
        <v/>
      </c>
      <c r="F1011" s="21">
        <f t="array" ref="F1011:F1011">IF(NOT(OR(ISERROR(INDIRECT(_xlfn.CONCAT("$I", $F1010 + 1))), ISBLANK(INDIRECT(_xlfn.CONCAT("$I", $F1010 + 1))))), $F1010 + 1, IF(NOT(ISBLANK(INDIRECT(_xlfn.CONCAT("$I", $F1010 + 2)))), $F1010 + 2, ""))</f>
        <v/>
      </c>
    </row>
    <row r="1012" ht="59.25" customHeight="1" s="20">
      <c r="A1012" s="21">
        <f t="array" ref="A1012:A1012">INDIRECT(_xlfn.CONCAT("$I", $F1012))</f>
        <v/>
      </c>
      <c r="B1012" s="21">
        <f t="array" ref="B1012:B1012">INDIRECT(_xlfn.CONCAT("$J", $F1012))</f>
        <v/>
      </c>
      <c r="C1012" s="21">
        <f t="array" ref="C1012:C1012">INDIRECT(_xlfn.CONCAT("$K", $F1012))</f>
        <v/>
      </c>
      <c r="D1012" s="21" t="n"/>
      <c r="E1012" s="21">
        <f t="array" ref="E1012:E1012">INDIRECT(_xlfn.CONCAT("$L", $F1012))</f>
        <v/>
      </c>
      <c r="F1012" s="21">
        <f t="array" ref="F1012:F1012">IF(NOT(OR(ISERROR(INDIRECT(_xlfn.CONCAT("$I", $F1011 + 1))), ISBLANK(INDIRECT(_xlfn.CONCAT("$I", $F1011 + 1))))), $F1011 + 1, IF(NOT(ISBLANK(INDIRECT(_xlfn.CONCAT("$I", $F1011 + 2)))), $F1011 + 2, ""))</f>
        <v/>
      </c>
      <c r="I1012" s="19" t="inlineStr">
        <is>
          <t>Amonkhet AKH</t>
        </is>
      </c>
      <c r="J1012" s="19" t="n">
        <v>287</v>
      </c>
      <c r="K1012" s="19" t="n">
        <v>42853</v>
      </c>
      <c r="L1012" s="19" t="inlineStr">
        <is>
          <t>en es fr de it pt ja ko ru 汉语 漢語</t>
        </is>
      </c>
    </row>
    <row r="1013" ht="59.25" customHeight="1" s="20">
      <c r="A1013" s="21">
        <f t="array" ref="A1013:A1013">INDIRECT(_xlfn.CONCAT("$I", $F1013))</f>
        <v/>
      </c>
      <c r="B1013" s="21">
        <f t="array" ref="B1013:B1013">INDIRECT(_xlfn.CONCAT("$J", $F1013))</f>
        <v/>
      </c>
      <c r="C1013" s="21">
        <f t="array" ref="C1013:C1013">INDIRECT(_xlfn.CONCAT("$K", $F1013))</f>
        <v/>
      </c>
      <c r="D1013" s="21" t="n"/>
      <c r="E1013" s="21">
        <f t="array" ref="E1013:E1013">INDIRECT(_xlfn.CONCAT("$L", $F1013))</f>
        <v/>
      </c>
      <c r="F1013" s="21">
        <f t="array" ref="F1013:F1013">IF(NOT(OR(ISERROR(INDIRECT(_xlfn.CONCAT("$I", $F1012 + 1))), ISBLANK(INDIRECT(_xlfn.CONCAT("$I", $F1012 + 1))))), $F1012 + 1, IF(NOT(ISBLANK(INDIRECT(_xlfn.CONCAT("$I", $F1012 + 2)))), $F1012 + 2, ""))</f>
        <v/>
      </c>
    </row>
    <row r="1014" ht="59.25" customHeight="1" s="20">
      <c r="A1014" s="21">
        <f t="array" ref="A1014:A1014">INDIRECT(_xlfn.CONCAT("$I", $F1014))</f>
        <v/>
      </c>
      <c r="B1014" s="21">
        <f t="array" ref="B1014:B1014">INDIRECT(_xlfn.CONCAT("$J", $F1014))</f>
        <v/>
      </c>
      <c r="C1014" s="21">
        <f t="array" ref="C1014:C1014">INDIRECT(_xlfn.CONCAT("$K", $F1014))</f>
        <v/>
      </c>
      <c r="D1014" s="21" t="n"/>
      <c r="E1014" s="21">
        <f t="array" ref="E1014:E1014">INDIRECT(_xlfn.CONCAT("$L", $F1014))</f>
        <v/>
      </c>
      <c r="F1014" s="21">
        <f t="array" ref="F1014:F1014">IF(NOT(OR(ISERROR(INDIRECT(_xlfn.CONCAT("$I", $F1013 + 1))), ISBLANK(INDIRECT(_xlfn.CONCAT("$I", $F1013 + 1))))), $F1013 + 1, IF(NOT(ISBLANK(INDIRECT(_xlfn.CONCAT("$I", $F1013 + 2)))), $F1013 + 2, ""))</f>
        <v/>
      </c>
      <c r="I1014" s="19" t="inlineStr">
        <is>
          <t>Amonkhet Invocations MP2</t>
        </is>
      </c>
      <c r="J1014" s="19" t="n">
        <v>54</v>
      </c>
      <c r="K1014" s="19" t="n">
        <v>42853</v>
      </c>
      <c r="L1014" s="19" t="inlineStr">
        <is>
          <t>en es fr de it pt ja ko ru 汉语 漢語</t>
        </is>
      </c>
    </row>
    <row r="1015" ht="59.25" customHeight="1" s="20">
      <c r="A1015" s="21">
        <f t="array" ref="A1015:A1015">INDIRECT(_xlfn.CONCAT("$I", $F1015))</f>
        <v/>
      </c>
      <c r="B1015" s="21">
        <f t="array" ref="B1015:B1015">INDIRECT(_xlfn.CONCAT("$J", $F1015))</f>
        <v/>
      </c>
      <c r="C1015" s="21">
        <f t="array" ref="C1015:C1015">INDIRECT(_xlfn.CONCAT("$K", $F1015))</f>
        <v/>
      </c>
      <c r="D1015" s="21" t="n"/>
      <c r="E1015" s="21">
        <f t="array" ref="E1015:E1015">INDIRECT(_xlfn.CONCAT("$L", $F1015))</f>
        <v/>
      </c>
      <c r="F1015" s="21">
        <f t="array" ref="F1015:F1015">IF(NOT(OR(ISERROR(INDIRECT(_xlfn.CONCAT("$I", $F1014 + 1))), ISBLANK(INDIRECT(_xlfn.CONCAT("$I", $F1014 + 1))))), $F1014 + 1, IF(NOT(ISBLANK(INDIRECT(_xlfn.CONCAT("$I", $F1014 + 2)))), $F1014 + 2, ""))</f>
        <v/>
      </c>
    </row>
    <row r="1016" ht="59.25" customHeight="1" s="20">
      <c r="A1016" s="21">
        <f t="array" ref="A1016:A1016">INDIRECT(_xlfn.CONCAT("$I", $F1016))</f>
        <v/>
      </c>
      <c r="B1016" s="21">
        <f t="array" ref="B1016:B1016">INDIRECT(_xlfn.CONCAT("$J", $F1016))</f>
        <v/>
      </c>
      <c r="C1016" s="21">
        <f t="array" ref="C1016:C1016">INDIRECT(_xlfn.CONCAT("$K", $F1016))</f>
        <v/>
      </c>
      <c r="D1016" s="21" t="n"/>
      <c r="E1016" s="21">
        <f t="array" ref="E1016:E1016">INDIRECT(_xlfn.CONCAT("$L", $F1016))</f>
        <v/>
      </c>
      <c r="F1016" s="21">
        <f t="array" ref="F1016:F1016">IF(NOT(OR(ISERROR(INDIRECT(_xlfn.CONCAT("$I", $F1015 + 1))), ISBLANK(INDIRECT(_xlfn.CONCAT("$I", $F1015 + 1))))), $F1015 + 1, IF(NOT(ISBLANK(INDIRECT(_xlfn.CONCAT("$I", $F1015 + 2)))), $F1015 + 2, ""))</f>
        <v/>
      </c>
      <c r="I1016" s="19" t="inlineStr">
        <is>
          <t>Amonkhet Promos PAKH</t>
        </is>
      </c>
      <c r="J1016" s="19" t="n">
        <v>77</v>
      </c>
      <c r="K1016" s="19" t="n">
        <v>42853</v>
      </c>
      <c r="L1016" s="19" t="inlineStr">
        <is>
          <t>en es fr de it pt ja ko ru 汉语 漢語</t>
        </is>
      </c>
    </row>
    <row r="1017" ht="59.25" customHeight="1" s="20">
      <c r="A1017" s="21">
        <f t="array" ref="A1017:A1017">INDIRECT(_xlfn.CONCAT("$I", $F1017))</f>
        <v/>
      </c>
      <c r="B1017" s="21">
        <f t="array" ref="B1017:B1017">INDIRECT(_xlfn.CONCAT("$J", $F1017))</f>
        <v/>
      </c>
      <c r="C1017" s="21">
        <f t="array" ref="C1017:C1017">INDIRECT(_xlfn.CONCAT("$K", $F1017))</f>
        <v/>
      </c>
      <c r="D1017" s="21" t="n"/>
      <c r="E1017" s="21">
        <f t="array" ref="E1017:E1017">INDIRECT(_xlfn.CONCAT("$L", $F1017))</f>
        <v/>
      </c>
      <c r="F1017" s="21">
        <f t="array" ref="F1017:F1017">IF(NOT(OR(ISERROR(INDIRECT(_xlfn.CONCAT("$I", $F1016 + 1))), ISBLANK(INDIRECT(_xlfn.CONCAT("$I", $F1016 + 1))))), $F1016 + 1, IF(NOT(ISBLANK(INDIRECT(_xlfn.CONCAT("$I", $F1016 + 2)))), $F1016 + 2, ""))</f>
        <v/>
      </c>
    </row>
    <row r="1018" ht="59.25" customHeight="1" s="20">
      <c r="A1018" s="21">
        <f t="array" ref="A1018:A1018">INDIRECT(_xlfn.CONCAT("$I", $F1018))</f>
        <v/>
      </c>
      <c r="B1018" s="21">
        <f t="array" ref="B1018:B1018">INDIRECT(_xlfn.CONCAT("$J", $F1018))</f>
        <v/>
      </c>
      <c r="C1018" s="21">
        <f t="array" ref="C1018:C1018">INDIRECT(_xlfn.CONCAT("$K", $F1018))</f>
        <v/>
      </c>
      <c r="D1018" s="21" t="n"/>
      <c r="E1018" s="21">
        <f t="array" ref="E1018:E1018">INDIRECT(_xlfn.CONCAT("$L", $F1018))</f>
        <v/>
      </c>
      <c r="F1018" s="21">
        <f t="array" ref="F1018:F1018">IF(NOT(OR(ISERROR(INDIRECT(_xlfn.CONCAT("$I", $F1017 + 1))), ISBLANK(INDIRECT(_xlfn.CONCAT("$I", $F1017 + 1))))), $F1017 + 1, IF(NOT(ISBLANK(INDIRECT(_xlfn.CONCAT("$I", $F1017 + 2)))), $F1017 + 2, ""))</f>
        <v/>
      </c>
      <c r="I1018" s="19" t="inlineStr">
        <is>
          <t>Amonkhet Tokens TAKH</t>
        </is>
      </c>
      <c r="J1018" s="19" t="n">
        <v>26</v>
      </c>
      <c r="K1018" s="19" t="n">
        <v>42853</v>
      </c>
      <c r="L1018" s="19" t="inlineStr">
        <is>
          <t>en es fr de it pt ja ko ru 汉语 漢語</t>
        </is>
      </c>
    </row>
    <row r="1019" ht="59.25" customHeight="1" s="20">
      <c r="A1019" s="21">
        <f t="array" ref="A1019:A1019">INDIRECT(_xlfn.CONCAT("$I", $F1019))</f>
        <v/>
      </c>
      <c r="B1019" s="21">
        <f t="array" ref="B1019:B1019">INDIRECT(_xlfn.CONCAT("$J", $F1019))</f>
        <v/>
      </c>
      <c r="C1019" s="21">
        <f t="array" ref="C1019:C1019">INDIRECT(_xlfn.CONCAT("$K", $F1019))</f>
        <v/>
      </c>
      <c r="D1019" s="21" t="n"/>
      <c r="E1019" s="21">
        <f t="array" ref="E1019:E1019">INDIRECT(_xlfn.CONCAT("$L", $F1019))</f>
        <v/>
      </c>
      <c r="F1019" s="21">
        <f t="array" ref="F1019:F1019">IF(NOT(OR(ISERROR(INDIRECT(_xlfn.CONCAT("$I", $F1018 + 1))), ISBLANK(INDIRECT(_xlfn.CONCAT("$I", $F1018 + 1))))), $F1018 + 1, IF(NOT(ISBLANK(INDIRECT(_xlfn.CONCAT("$I", $F1018 + 2)))), $F1018 + 2, ""))</f>
        <v/>
      </c>
    </row>
    <row r="1020" ht="59.25" customHeight="1" s="20">
      <c r="A1020" s="21">
        <f t="array" ref="A1020:A1020">INDIRECT(_xlfn.CONCAT("$I", $F1020))</f>
        <v/>
      </c>
      <c r="B1020" s="21">
        <f t="array" ref="B1020:B1020">INDIRECT(_xlfn.CONCAT("$J", $F1020))</f>
        <v/>
      </c>
      <c r="C1020" s="21">
        <f t="array" ref="C1020:C1020">INDIRECT(_xlfn.CONCAT("$K", $F1020))</f>
        <v/>
      </c>
      <c r="D1020" s="21" t="n"/>
      <c r="E1020" s="21">
        <f t="array" ref="E1020:E1020">INDIRECT(_xlfn.CONCAT("$L", $F1020))</f>
        <v/>
      </c>
      <c r="F1020" s="21">
        <f t="array" ref="F1020:F1020">IF(NOT(OR(ISERROR(INDIRECT(_xlfn.CONCAT("$I", $F1019 + 1))), ISBLANK(INDIRECT(_xlfn.CONCAT("$I", $F1019 + 1))))), $F1019 + 1, IF(NOT(ISBLANK(INDIRECT(_xlfn.CONCAT("$I", $F1019 + 2)))), $F1019 + 2, ""))</f>
        <v/>
      </c>
      <c r="I1020" s="19" t="inlineStr">
        <is>
          <t>Welcome Deck 2017 W17</t>
        </is>
      </c>
      <c r="J1020" s="19" t="n">
        <v>30</v>
      </c>
      <c r="K1020" s="19" t="n">
        <v>42840</v>
      </c>
      <c r="L1020" s="19" t="inlineStr">
        <is>
          <t>en es fr de it pt ja ko ru 汉语 漢語</t>
        </is>
      </c>
    </row>
    <row r="1021" ht="59.25" customHeight="1" s="20">
      <c r="A1021" s="21">
        <f t="array" ref="A1021:A1021">INDIRECT(_xlfn.CONCAT("$I", $F1021))</f>
        <v/>
      </c>
      <c r="B1021" s="21">
        <f t="array" ref="B1021:B1021">INDIRECT(_xlfn.CONCAT("$J", $F1021))</f>
        <v/>
      </c>
      <c r="C1021" s="21">
        <f t="array" ref="C1021:C1021">INDIRECT(_xlfn.CONCAT("$K", $F1021))</f>
        <v/>
      </c>
      <c r="D1021" s="21" t="n"/>
      <c r="E1021" s="21">
        <f t="array" ref="E1021:E1021">INDIRECT(_xlfn.CONCAT("$L", $F1021))</f>
        <v/>
      </c>
      <c r="F1021" s="21">
        <f t="array" ref="F1021:F1021">IF(NOT(OR(ISERROR(INDIRECT(_xlfn.CONCAT("$I", $F1020 + 1))), ISBLANK(INDIRECT(_xlfn.CONCAT("$I", $F1020 + 1))))), $F1020 + 1, IF(NOT(ISBLANK(INDIRECT(_xlfn.CONCAT("$I", $F1020 + 2)))), $F1020 + 2, ""))</f>
        <v/>
      </c>
    </row>
    <row r="1022" ht="59.25" customHeight="1" s="20">
      <c r="A1022" s="21">
        <f t="array" ref="A1022:A1022">INDIRECT(_xlfn.CONCAT("$I", $F1022))</f>
        <v/>
      </c>
      <c r="B1022" s="21">
        <f t="array" ref="B1022:B1022">INDIRECT(_xlfn.CONCAT("$J", $F1022))</f>
        <v/>
      </c>
      <c r="C1022" s="21">
        <f t="array" ref="C1022:C1022">INDIRECT(_xlfn.CONCAT("$K", $F1022))</f>
        <v/>
      </c>
      <c r="D1022" s="21" t="n"/>
      <c r="E1022" s="21">
        <f t="array" ref="E1022:E1022">INDIRECT(_xlfn.CONCAT("$L", $F1022))</f>
        <v/>
      </c>
      <c r="F1022" s="21">
        <f t="array" ref="F1022:F1022">IF(NOT(OR(ISERROR(INDIRECT(_xlfn.CONCAT("$I", $F1021 + 1))), ISBLANK(INDIRECT(_xlfn.CONCAT("$I", $F1021 + 1))))), $F1021 + 1, IF(NOT(ISBLANK(INDIRECT(_xlfn.CONCAT("$I", $F1021 + 2)))), $F1021 + 2, ""))</f>
        <v/>
      </c>
      <c r="I1022" s="19" t="inlineStr">
        <is>
          <t>Legacy Cube LEGACY</t>
        </is>
      </c>
      <c r="J1022" s="19" t="n">
        <v>600</v>
      </c>
      <c r="K1022" s="19" t="n">
        <v>42830</v>
      </c>
    </row>
    <row r="1023" ht="41.25" customHeight="1" s="20">
      <c r="A1023" s="21">
        <f t="array" ref="A1023:A1023">INDIRECT(_xlfn.CONCAT("$I", $F1023))</f>
        <v/>
      </c>
      <c r="B1023" s="21">
        <f t="array" ref="B1023:B1023">INDIRECT(_xlfn.CONCAT("$J", $F1023))</f>
        <v/>
      </c>
      <c r="C1023" s="21">
        <f t="array" ref="C1023:C1023">INDIRECT(_xlfn.CONCAT("$K", $F1023))</f>
        <v/>
      </c>
      <c r="D1023" s="21" t="n"/>
      <c r="E1023" s="21">
        <f t="array" ref="E1023:E1023">INDIRECT(_xlfn.CONCAT("$L", $F1023))</f>
        <v/>
      </c>
      <c r="F1023" s="21">
        <f t="array" ref="F1023:F1023">IF(NOT(OR(ISERROR(INDIRECT(_xlfn.CONCAT("$I", $F1022 + 1))), ISBLANK(INDIRECT(_xlfn.CONCAT("$I", $F1022 + 1))))), $F1022 + 1, IF(NOT(ISBLANK(INDIRECT(_xlfn.CONCAT("$I", $F1022 + 2)))), $F1022 + 2, ""))</f>
        <v/>
      </c>
    </row>
    <row r="1024" ht="15" customHeight="1" s="20">
      <c r="A1024" s="21">
        <f t="array" ref="A1024:A1024">INDIRECT(_xlfn.CONCAT("$I", $F1024))</f>
        <v/>
      </c>
      <c r="B1024" s="21">
        <f t="array" ref="B1024:B1024">INDIRECT(_xlfn.CONCAT("$J", $F1024))</f>
        <v/>
      </c>
      <c r="C1024" s="21">
        <f t="array" ref="C1024:C1024">INDIRECT(_xlfn.CONCAT("$K", $F1024))</f>
        <v/>
      </c>
      <c r="D1024" s="21" t="n"/>
      <c r="E1024" s="21">
        <f t="array" ref="E1024:E1024">INDIRECT(_xlfn.CONCAT("$L", $F1024))</f>
        <v/>
      </c>
      <c r="F1024" s="21">
        <f t="array" ref="F1024:F1024">IF(NOT(OR(ISERROR(INDIRECT(_xlfn.CONCAT("$I", $F1023 + 1))), ISBLANK(INDIRECT(_xlfn.CONCAT("$I", $F1023 + 1))))), $F1023 + 1, IF(NOT(ISBLANK(INDIRECT(_xlfn.CONCAT("$I", $F1023 + 2)))), $F1023 + 2, ""))</f>
        <v/>
      </c>
      <c r="I1024" s="19" t="inlineStr">
        <is>
          <t>Duel Decks: Mind vs. Might DDS</t>
        </is>
      </c>
      <c r="J1024" s="19" t="n">
        <v>65</v>
      </c>
      <c r="K1024" s="19" t="n">
        <v>42825</v>
      </c>
      <c r="L1024" s="19" t="inlineStr">
        <is>
          <t>en es fr de it pt ja ko ru 汉语 漢語</t>
        </is>
      </c>
    </row>
    <row r="1025" ht="15" customHeight="1" s="20">
      <c r="A1025" s="21">
        <f t="array" ref="A1025:A1025">INDIRECT(_xlfn.CONCAT("$I", $F1025))</f>
        <v/>
      </c>
      <c r="B1025" s="21">
        <f t="array" ref="B1025:B1025">INDIRECT(_xlfn.CONCAT("$J", $F1025))</f>
        <v/>
      </c>
      <c r="C1025" s="21">
        <f t="array" ref="C1025:C1025">INDIRECT(_xlfn.CONCAT("$K", $F1025))</f>
        <v/>
      </c>
      <c r="D1025" s="21" t="n"/>
      <c r="E1025" s="21">
        <f t="array" ref="E1025:E1025">INDIRECT(_xlfn.CONCAT("$L", $F1025))</f>
        <v/>
      </c>
      <c r="F1025" s="21" t="n"/>
    </row>
    <row r="1026" ht="15" customHeight="1" s="20">
      <c r="A1026" s="21">
        <f t="array" ref="A1026:A1026">INDIRECT(_xlfn.CONCAT("$I", $F1026))</f>
        <v/>
      </c>
      <c r="B1026" s="21">
        <f t="array" ref="B1026:B1026">INDIRECT(_xlfn.CONCAT("$J", $F1026))</f>
        <v/>
      </c>
      <c r="C1026" s="21">
        <f t="array" ref="C1026:C1026">INDIRECT(_xlfn.CONCAT("$K", $F1026))</f>
        <v/>
      </c>
      <c r="D1026" s="21" t="n"/>
      <c r="E1026" s="21">
        <f t="array" ref="E1026:E1026">INDIRECT(_xlfn.CONCAT("$L", $F1026))</f>
        <v/>
      </c>
      <c r="F1026" s="21" t="n"/>
      <c r="I1026" s="19" t="inlineStr">
        <is>
          <t>Duel Decks: Mind vs. Might Tokens TDDS</t>
        </is>
      </c>
      <c r="J1026" s="19" t="n">
        <v>7</v>
      </c>
      <c r="K1026" s="19" t="n">
        <v>42825</v>
      </c>
      <c r="L1026" s="19" t="inlineStr">
        <is>
          <t>en es fr de it pt ja ko ru 汉语 漢語</t>
        </is>
      </c>
    </row>
    <row r="1027" ht="15" customHeight="1" s="20">
      <c r="A1027" s="21">
        <f t="array" ref="A1027:A1027">INDIRECT(_xlfn.CONCAT("$I", $F1027))</f>
        <v/>
      </c>
      <c r="B1027" s="21">
        <f t="array" ref="B1027:B1027">INDIRECT(_xlfn.CONCAT("$J", $F1027))</f>
        <v/>
      </c>
      <c r="C1027" s="21">
        <f t="array" ref="C1027:C1027">INDIRECT(_xlfn.CONCAT("$K", $F1027))</f>
        <v/>
      </c>
      <c r="D1027" s="21" t="n"/>
      <c r="E1027" s="21">
        <f t="array" ref="E1027:E1027">INDIRECT(_xlfn.CONCAT("$L", $F1027))</f>
        <v/>
      </c>
      <c r="F1027" s="21" t="n"/>
    </row>
    <row r="1028" ht="15" customHeight="1" s="20">
      <c r="A1028" s="21">
        <f t="array" ref="A1028:A1028">INDIRECT(_xlfn.CONCAT("$I", $F1028))</f>
        <v/>
      </c>
      <c r="B1028" s="21">
        <f t="array" ref="B1028:B1028">INDIRECT(_xlfn.CONCAT("$J", $F1028))</f>
        <v/>
      </c>
      <c r="C1028" s="21">
        <f t="array" ref="C1028:C1028">INDIRECT(_xlfn.CONCAT("$K", $F1028))</f>
        <v/>
      </c>
      <c r="D1028" s="21" t="n"/>
      <c r="E1028" s="21">
        <f t="array" ref="E1028:E1028">INDIRECT(_xlfn.CONCAT("$L", $F1028))</f>
        <v/>
      </c>
      <c r="F1028" s="21" t="n"/>
      <c r="I1028" s="19" t="inlineStr">
        <is>
          <t>Modern Masters 2017 MM3</t>
        </is>
      </c>
      <c r="J1028" s="19" t="n">
        <v>249</v>
      </c>
      <c r="K1028" s="19" t="n">
        <v>42811</v>
      </c>
      <c r="L1028" s="19" t="inlineStr">
        <is>
          <t>en es fr de it pt ja ko ru 汉语 漢語</t>
        </is>
      </c>
    </row>
    <row r="1029" ht="15" customHeight="1" s="20">
      <c r="A1029" s="21">
        <f t="array" ref="A1029:A1029">INDIRECT(_xlfn.CONCAT("$I", $F1029))</f>
        <v/>
      </c>
      <c r="B1029" s="21">
        <f t="array" ref="B1029:B1029">INDIRECT(_xlfn.CONCAT("$J", $F1029))</f>
        <v/>
      </c>
      <c r="C1029" s="21">
        <f t="array" ref="C1029:C1029">INDIRECT(_xlfn.CONCAT("$K", $F1029))</f>
        <v/>
      </c>
      <c r="D1029" s="21" t="n"/>
      <c r="E1029" s="21">
        <f t="array" ref="E1029:E1029">INDIRECT(_xlfn.CONCAT("$L", $F1029))</f>
        <v/>
      </c>
      <c r="F1029" s="21" t="n"/>
    </row>
    <row r="1030" ht="15" customHeight="1" s="20">
      <c r="A1030" s="21">
        <f t="array" ref="A1030:A1030">INDIRECT(_xlfn.CONCAT("$I", $F1030))</f>
        <v/>
      </c>
      <c r="B1030" s="21">
        <f t="array" ref="B1030:B1030">INDIRECT(_xlfn.CONCAT("$J", $F1030))</f>
        <v/>
      </c>
      <c r="C1030" s="21">
        <f t="array" ref="C1030:C1030">INDIRECT(_xlfn.CONCAT("$K", $F1030))</f>
        <v/>
      </c>
      <c r="D1030" s="21" t="n"/>
      <c r="E1030" s="21">
        <f t="array" ref="E1030:E1030">INDIRECT(_xlfn.CONCAT("$L", $F1030))</f>
        <v/>
      </c>
      <c r="F1030" s="21" t="n"/>
      <c r="I1030" s="19" t="inlineStr">
        <is>
          <t>Modern Masters 2017 Tokens TMM3</t>
        </is>
      </c>
      <c r="J1030" s="19" t="n">
        <v>21</v>
      </c>
      <c r="K1030" s="19" t="n">
        <v>42811</v>
      </c>
      <c r="L1030" s="19" t="inlineStr">
        <is>
          <t>en es fr de it pt ja ko ru 汉语 漢語</t>
        </is>
      </c>
    </row>
    <row r="1031" ht="15" customHeight="1" s="20">
      <c r="A1031" s="21">
        <f t="array" ref="A1031:A1031">INDIRECT(_xlfn.CONCAT("$I", $F1031))</f>
        <v/>
      </c>
      <c r="B1031" s="21">
        <f t="array" ref="B1031:B1031">INDIRECT(_xlfn.CONCAT("$J", $F1031))</f>
        <v/>
      </c>
      <c r="C1031" s="21">
        <f t="array" ref="C1031:C1031">INDIRECT(_xlfn.CONCAT("$K", $F1031))</f>
        <v/>
      </c>
      <c r="D1031" s="21" t="n"/>
      <c r="E1031" s="21">
        <f t="array" ref="E1031:E1031">INDIRECT(_xlfn.CONCAT("$L", $F1031))</f>
        <v/>
      </c>
      <c r="F1031" s="21" t="n"/>
    </row>
    <row r="1032" ht="15" customHeight="1" s="20">
      <c r="A1032" s="21">
        <f t="array" ref="A1032:A1032">INDIRECT(_xlfn.CONCAT("$I", $F1032))</f>
        <v/>
      </c>
      <c r="B1032" s="21">
        <f t="array" ref="B1032:B1032">INDIRECT(_xlfn.CONCAT("$J", $F1032))</f>
        <v/>
      </c>
      <c r="C1032" s="21">
        <f t="array" ref="C1032:C1032">INDIRECT(_xlfn.CONCAT("$K", $F1032))</f>
        <v/>
      </c>
      <c r="D1032" s="21" t="n"/>
      <c r="E1032" s="21">
        <f t="array" ref="E1032:E1032">INDIRECT(_xlfn.CONCAT("$L", $F1032))</f>
        <v/>
      </c>
      <c r="F1032" s="21" t="n"/>
      <c r="I1032" s="19" t="inlineStr">
        <is>
          <t>Aether Revolt AER</t>
        </is>
      </c>
      <c r="J1032" s="19" t="n">
        <v>197</v>
      </c>
      <c r="K1032" s="19" t="n">
        <v>42755</v>
      </c>
      <c r="L1032" s="19" t="inlineStr">
        <is>
          <t>en es fr de it pt ja ko ru 汉语 漢語</t>
        </is>
      </c>
    </row>
    <row r="1033" ht="15" customHeight="1" s="20">
      <c r="A1033" s="21">
        <f t="array" ref="A1033:A1033">INDIRECT(_xlfn.CONCAT("$I", $F1033))</f>
        <v/>
      </c>
      <c r="B1033" s="21">
        <f t="array" ref="B1033:B1033">INDIRECT(_xlfn.CONCAT("$J", $F1033))</f>
        <v/>
      </c>
      <c r="C1033" s="21">
        <f t="array" ref="C1033:C1033">INDIRECT(_xlfn.CONCAT("$K", $F1033))</f>
        <v/>
      </c>
      <c r="D1033" s="21" t="n"/>
      <c r="E1033" s="21">
        <f t="array" ref="E1033:E1033">INDIRECT(_xlfn.CONCAT("$L", $F1033))</f>
        <v/>
      </c>
      <c r="F1033" s="21" t="n"/>
    </row>
    <row r="1034" ht="15" customHeight="1" s="20">
      <c r="A1034" s="21">
        <f t="array" ref="A1034:A1034">INDIRECT(_xlfn.CONCAT("$I", $F1034))</f>
        <v/>
      </c>
      <c r="B1034" s="21">
        <f t="array" ref="B1034:B1034">INDIRECT(_xlfn.CONCAT("$J", $F1034))</f>
        <v/>
      </c>
      <c r="C1034" s="21">
        <f t="array" ref="C1034:C1034">INDIRECT(_xlfn.CONCAT("$K", $F1034))</f>
        <v/>
      </c>
      <c r="D1034" s="21" t="n"/>
      <c r="E1034" s="21">
        <f t="array" ref="E1034:E1034">INDIRECT(_xlfn.CONCAT("$L", $F1034))</f>
        <v/>
      </c>
      <c r="F1034" s="21" t="n"/>
      <c r="I1034" s="19" t="inlineStr">
        <is>
          <t>Aether Revolt Promos PAER</t>
        </is>
      </c>
      <c r="J1034" s="19" t="n">
        <v>65</v>
      </c>
      <c r="K1034" s="19" t="n">
        <v>42755</v>
      </c>
      <c r="L1034" s="19" t="inlineStr">
        <is>
          <t>en es fr de it pt ja ko ru 汉语 漢語</t>
        </is>
      </c>
    </row>
    <row r="1035" ht="15" customHeight="1" s="20">
      <c r="A1035" s="21">
        <f t="array" ref="A1035:A1035">INDIRECT(_xlfn.CONCAT("$I", $F1035))</f>
        <v/>
      </c>
      <c r="B1035" s="21">
        <f t="array" ref="B1035:B1035">INDIRECT(_xlfn.CONCAT("$J", $F1035))</f>
        <v/>
      </c>
      <c r="C1035" s="21">
        <f t="array" ref="C1035:C1035">INDIRECT(_xlfn.CONCAT("$K", $F1035))</f>
        <v/>
      </c>
      <c r="D1035" s="21" t="n"/>
      <c r="E1035" s="21">
        <f t="array" ref="E1035:E1035">INDIRECT(_xlfn.CONCAT("$L", $F1035))</f>
        <v/>
      </c>
      <c r="F1035" s="21" t="n"/>
    </row>
    <row r="1036" ht="15" customHeight="1" s="20">
      <c r="A1036" s="21">
        <f t="array" ref="A1036:A1036">INDIRECT(_xlfn.CONCAT("$I", $F1036))</f>
        <v/>
      </c>
      <c r="B1036" s="21">
        <f t="array" ref="B1036:B1036">INDIRECT(_xlfn.CONCAT("$J", $F1036))</f>
        <v/>
      </c>
      <c r="C1036" s="21">
        <f t="array" ref="C1036:C1036">INDIRECT(_xlfn.CONCAT("$K", $F1036))</f>
        <v/>
      </c>
      <c r="D1036" s="21" t="n"/>
      <c r="E1036" s="21">
        <f t="array" ref="E1036:E1036">INDIRECT(_xlfn.CONCAT("$L", $F1036))</f>
        <v/>
      </c>
      <c r="F1036" s="21" t="n"/>
      <c r="I1036" s="19" t="inlineStr">
        <is>
          <t>Aether Revolt Tokens TAER</t>
        </is>
      </c>
      <c r="J1036" s="19" t="n">
        <v>4</v>
      </c>
      <c r="K1036" s="19" t="n">
        <v>42755</v>
      </c>
      <c r="L1036" s="19" t="inlineStr">
        <is>
          <t>en es fr de it pt ja ko ru 汉语 漢語</t>
        </is>
      </c>
    </row>
    <row r="1037" ht="15" customHeight="1" s="20">
      <c r="A1037" s="21">
        <f t="array" ref="A1037:A1037">INDIRECT(_xlfn.CONCAT("$I", $F1037))</f>
        <v/>
      </c>
      <c r="B1037" s="21">
        <f t="array" ref="B1037:B1037">INDIRECT(_xlfn.CONCAT("$J", $F1037))</f>
        <v/>
      </c>
      <c r="C1037" s="21">
        <f t="array" ref="C1037:C1037">INDIRECT(_xlfn.CONCAT("$K", $F1037))</f>
        <v/>
      </c>
      <c r="D1037" s="21" t="n"/>
      <c r="E1037" s="21">
        <f t="array" ref="E1037:E1037">INDIRECT(_xlfn.CONCAT("$L", $F1037))</f>
        <v/>
      </c>
      <c r="F1037" s="21" t="n"/>
    </row>
    <row r="1038" ht="15" customHeight="1" s="20">
      <c r="A1038" s="21">
        <f t="array" ref="A1038:A1038">INDIRECT(_xlfn.CONCAT("$I", $F1038))</f>
        <v/>
      </c>
      <c r="B1038" s="21">
        <f t="array" ref="B1038:B1038">INDIRECT(_xlfn.CONCAT("$J", $F1038))</f>
        <v/>
      </c>
      <c r="C1038" s="21">
        <f t="array" ref="C1038:C1038">INDIRECT(_xlfn.CONCAT("$K", $F1038))</f>
        <v/>
      </c>
      <c r="D1038" s="21" t="n"/>
      <c r="E1038" s="21">
        <f t="array" ref="E1038:E1038">INDIRECT(_xlfn.CONCAT("$L", $F1038))</f>
        <v/>
      </c>
      <c r="F1038" s="21" t="n"/>
      <c r="I1038" s="19" t="inlineStr">
        <is>
          <t>League Tokens 2017 L17</t>
        </is>
      </c>
      <c r="J1038" s="19" t="n">
        <v>1</v>
      </c>
      <c r="K1038" s="19" t="n">
        <v>42736</v>
      </c>
      <c r="L1038" s="19" t="inlineStr">
        <is>
          <t>en es fr de it pt ja ko ru 汉语 漢語</t>
        </is>
      </c>
    </row>
    <row r="1039" ht="15" customHeight="1" s="20">
      <c r="A1039" s="21">
        <f t="array" ref="A1039:A1039">INDIRECT(_xlfn.CONCAT("$I", $F1039))</f>
        <v/>
      </c>
      <c r="B1039" s="21">
        <f t="array" ref="B1039:B1039">INDIRECT(_xlfn.CONCAT("$J", $F1039))</f>
        <v/>
      </c>
      <c r="C1039" s="21">
        <f t="array" ref="C1039:C1039">INDIRECT(_xlfn.CONCAT("$K", $F1039))</f>
        <v/>
      </c>
      <c r="D1039" s="21" t="n"/>
      <c r="E1039" s="21">
        <f t="array" ref="E1039:E1039">INDIRECT(_xlfn.CONCAT("$L", $F1039))</f>
        <v/>
      </c>
      <c r="F1039" s="21" t="n"/>
    </row>
    <row r="1040" ht="15" customHeight="1" s="20">
      <c r="A1040" s="21">
        <f t="array" ref="A1040:A1040">INDIRECT(_xlfn.CONCAT("$I", $F1040))</f>
        <v/>
      </c>
      <c r="B1040" s="21">
        <f t="array" ref="B1040:B1040">INDIRECT(_xlfn.CONCAT("$J", $F1040))</f>
        <v/>
      </c>
      <c r="C1040" s="21">
        <f t="array" ref="C1040:C1040">INDIRECT(_xlfn.CONCAT("$K", $F1040))</f>
        <v/>
      </c>
      <c r="D1040" s="21" t="n"/>
      <c r="E1040" s="21">
        <f t="array" ref="E1040:E1040">INDIRECT(_xlfn.CONCAT("$L", $F1040))</f>
        <v/>
      </c>
      <c r="F1040" s="21" t="n"/>
      <c r="I1040" s="19" t="inlineStr">
        <is>
          <t>Friday Night Magic 2017 F17</t>
        </is>
      </c>
      <c r="J1040" s="19" t="n">
        <v>12</v>
      </c>
      <c r="K1040" s="19" t="n">
        <v>42736</v>
      </c>
      <c r="L1040" s="19" t="inlineStr">
        <is>
          <t>en es fr de it pt ja ko ru 汉语 漢語</t>
        </is>
      </c>
    </row>
    <row r="1041" ht="15" customHeight="1" s="20">
      <c r="A1041" s="21">
        <f t="array" ref="A1041:A1041">INDIRECT(_xlfn.CONCAT("$I", $F1041))</f>
        <v/>
      </c>
      <c r="B1041" s="21">
        <f t="array" ref="B1041:B1041">INDIRECT(_xlfn.CONCAT("$J", $F1041))</f>
        <v/>
      </c>
      <c r="C1041" s="21">
        <f t="array" ref="C1041:C1041">INDIRECT(_xlfn.CONCAT("$K", $F1041))</f>
        <v/>
      </c>
      <c r="D1041" s="21" t="n"/>
      <c r="E1041" s="21">
        <f t="array" ref="E1041:E1041">INDIRECT(_xlfn.CONCAT("$L", $F1041))</f>
        <v/>
      </c>
      <c r="F1041" s="21" t="n"/>
    </row>
    <row r="1042" ht="15" customHeight="1" s="20">
      <c r="A1042" s="21">
        <f t="array" ref="A1042:A1042">INDIRECT(_xlfn.CONCAT("$I", $F1042))</f>
        <v/>
      </c>
      <c r="B1042" s="21">
        <f t="array" ref="B1042:B1042">INDIRECT(_xlfn.CONCAT("$J", $F1042))</f>
        <v/>
      </c>
      <c r="C1042" s="21">
        <f t="array" ref="C1042:C1042">INDIRECT(_xlfn.CONCAT("$K", $F1042))</f>
        <v/>
      </c>
      <c r="D1042" s="21" t="n"/>
      <c r="E1042" s="21">
        <f t="array" ref="E1042:E1042">INDIRECT(_xlfn.CONCAT("$L", $F1042))</f>
        <v/>
      </c>
      <c r="F1042" s="21" t="n"/>
      <c r="I1042" s="19" t="inlineStr">
        <is>
          <t>Judge Gift Cards 2017 J17</t>
        </is>
      </c>
      <c r="J1042" s="19" t="n">
        <v>9</v>
      </c>
      <c r="K1042" s="19" t="n">
        <v>42736</v>
      </c>
      <c r="L1042" s="19" t="inlineStr">
        <is>
          <t>en es fr de it pt ja ko ru 汉语 漢語</t>
        </is>
      </c>
    </row>
    <row r="1043" ht="15" customHeight="1" s="20">
      <c r="A1043" s="21">
        <f t="array" ref="A1043:A1043">INDIRECT(_xlfn.CONCAT("$I", $F1043))</f>
        <v/>
      </c>
      <c r="B1043" s="21">
        <f t="array" ref="B1043:B1043">INDIRECT(_xlfn.CONCAT("$J", $F1043))</f>
        <v/>
      </c>
      <c r="C1043" s="21">
        <f t="array" ref="C1043:C1043">INDIRECT(_xlfn.CONCAT("$K", $F1043))</f>
        <v/>
      </c>
      <c r="D1043" s="21" t="n"/>
      <c r="E1043" s="21">
        <f t="array" ref="E1043:E1043">INDIRECT(_xlfn.CONCAT("$L", $F1043))</f>
        <v/>
      </c>
      <c r="F1043" s="21" t="n"/>
    </row>
    <row r="1044" ht="15" customHeight="1" s="20">
      <c r="A1044" s="21">
        <f t="array" ref="A1044:A1044">INDIRECT(_xlfn.CONCAT("$I", $F1044))</f>
        <v/>
      </c>
      <c r="B1044" s="21">
        <f t="array" ref="B1044:B1044">INDIRECT(_xlfn.CONCAT("$J", $F1044))</f>
        <v/>
      </c>
      <c r="C1044" s="21">
        <f t="array" ref="C1044:C1044">INDIRECT(_xlfn.CONCAT("$K", $F1044))</f>
        <v/>
      </c>
      <c r="D1044" s="21" t="n"/>
      <c r="E1044" s="21">
        <f t="array" ref="E1044:E1044">INDIRECT(_xlfn.CONCAT("$L", $F1044))</f>
        <v/>
      </c>
      <c r="F1044" s="21" t="n"/>
      <c r="I1044" s="19" t="inlineStr">
        <is>
          <t>Planechase Anthology PCA</t>
        </is>
      </c>
      <c r="J1044" s="19" t="n">
        <v>156</v>
      </c>
      <c r="K1044" s="19" t="n">
        <v>42699</v>
      </c>
      <c r="L1044" s="19" t="inlineStr">
        <is>
          <t>en es fr de it pt ja ko ru 汉语 漢語</t>
        </is>
      </c>
    </row>
    <row r="1045" ht="15" customHeight="1" s="20">
      <c r="A1045" s="21">
        <f t="array" ref="A1045:A1045">INDIRECT(_xlfn.CONCAT("$I", $F1045))</f>
        <v/>
      </c>
      <c r="B1045" s="21">
        <f t="array" ref="B1045:B1045">INDIRECT(_xlfn.CONCAT("$J", $F1045))</f>
        <v/>
      </c>
      <c r="C1045" s="21">
        <f t="array" ref="C1045:C1045">INDIRECT(_xlfn.CONCAT("$K", $F1045))</f>
        <v/>
      </c>
      <c r="D1045" s="21" t="n"/>
      <c r="E1045" s="21">
        <f t="array" ref="E1045:E1045">INDIRECT(_xlfn.CONCAT("$L", $F1045))</f>
        <v/>
      </c>
      <c r="F1045" s="21" t="n"/>
    </row>
    <row r="1046" ht="15" customHeight="1" s="20">
      <c r="A1046" s="21">
        <f t="array" ref="A1046:A1046">INDIRECT(_xlfn.CONCAT("$I", $F1046))</f>
        <v/>
      </c>
      <c r="B1046" s="21">
        <f t="array" ref="B1046:B1046">INDIRECT(_xlfn.CONCAT("$J", $F1046))</f>
        <v/>
      </c>
      <c r="C1046" s="21">
        <f t="array" ref="C1046:C1046">INDIRECT(_xlfn.CONCAT("$K", $F1046))</f>
        <v/>
      </c>
      <c r="D1046" s="21" t="n"/>
      <c r="E1046" s="21">
        <f t="array" ref="E1046:E1046">INDIRECT(_xlfn.CONCAT("$L", $F1046))</f>
        <v/>
      </c>
      <c r="F1046" s="21" t="n"/>
      <c r="I1046" s="19" t="inlineStr">
        <is>
          <t>Planechase Anthology Tokens TPCA</t>
        </is>
      </c>
      <c r="J1046" s="19" t="n">
        <v>19</v>
      </c>
      <c r="K1046" s="19" t="n">
        <v>42699</v>
      </c>
      <c r="L1046" s="19" t="inlineStr">
        <is>
          <t>en es fr de it pt ja ko ru 汉语 漢語</t>
        </is>
      </c>
    </row>
    <row r="1047" ht="15" customHeight="1" s="20">
      <c r="A1047" s="21">
        <f t="array" ref="A1047:A1047">INDIRECT(_xlfn.CONCAT("$I", $F1047))</f>
        <v/>
      </c>
      <c r="B1047" s="21">
        <f t="array" ref="B1047:B1047">INDIRECT(_xlfn.CONCAT("$J", $F1047))</f>
        <v/>
      </c>
      <c r="C1047" s="21">
        <f t="array" ref="C1047:C1047">INDIRECT(_xlfn.CONCAT("$K", $F1047))</f>
        <v/>
      </c>
      <c r="D1047" s="21" t="n"/>
      <c r="E1047" s="21">
        <f t="array" ref="E1047:E1047">INDIRECT(_xlfn.CONCAT("$L", $F1047))</f>
        <v/>
      </c>
      <c r="F1047" s="21" t="n"/>
    </row>
    <row r="1048" ht="15" customHeight="1" s="20">
      <c r="A1048" s="21">
        <f t="array" ref="A1048:A1048">INDIRECT(_xlfn.CONCAT("$I", $F1048))</f>
        <v/>
      </c>
      <c r="B1048" s="21">
        <f t="array" ref="B1048:B1048">INDIRECT(_xlfn.CONCAT("$J", $F1048))</f>
        <v/>
      </c>
      <c r="C1048" s="21">
        <f t="array" ref="C1048:C1048">INDIRECT(_xlfn.CONCAT("$K", $F1048))</f>
        <v/>
      </c>
      <c r="D1048" s="21" t="n"/>
      <c r="E1048" s="21">
        <f t="array" ref="E1048:E1048">INDIRECT(_xlfn.CONCAT("$L", $F1048))</f>
        <v/>
      </c>
      <c r="F1048" s="21" t="n"/>
      <c r="I1048" s="19" t="inlineStr">
        <is>
          <t>Planechase Anthology Planes OPCA</t>
        </is>
      </c>
      <c r="J1048" s="19" t="n">
        <v>86</v>
      </c>
      <c r="K1048" s="19" t="n">
        <v>42699</v>
      </c>
      <c r="L1048" s="19" t="inlineStr">
        <is>
          <t>en es fr de it pt ja ko ru 汉语 漢語</t>
        </is>
      </c>
    </row>
    <row r="1049" ht="15" customHeight="1" s="20">
      <c r="A1049" s="21">
        <f t="array" ref="A1049:A1049">INDIRECT(_xlfn.CONCAT("$I", $F1049))</f>
        <v/>
      </c>
      <c r="B1049" s="21">
        <f t="array" ref="B1049:B1049">INDIRECT(_xlfn.CONCAT("$J", $F1049))</f>
        <v/>
      </c>
      <c r="C1049" s="21">
        <f t="array" ref="C1049:C1049">INDIRECT(_xlfn.CONCAT("$K", $F1049))</f>
        <v/>
      </c>
      <c r="D1049" s="21" t="n"/>
      <c r="E1049" s="21">
        <f t="array" ref="E1049:E1049">INDIRECT(_xlfn.CONCAT("$L", $F1049))</f>
        <v/>
      </c>
      <c r="F1049" s="21" t="n"/>
    </row>
    <row r="1050" ht="15" customHeight="1" s="20">
      <c r="A1050" s="21">
        <f t="array" ref="A1050:A1050">INDIRECT(_xlfn.CONCAT("$I", $F1050))</f>
        <v/>
      </c>
      <c r="B1050" s="21">
        <f t="array" ref="B1050:B1050">INDIRECT(_xlfn.CONCAT("$J", $F1050))</f>
        <v/>
      </c>
      <c r="C1050" s="21">
        <f t="array" ref="C1050:C1050">INDIRECT(_xlfn.CONCAT("$K", $F1050))</f>
        <v/>
      </c>
      <c r="D1050" s="21" t="n"/>
      <c r="E1050" s="21">
        <f t="array" ref="E1050:E1050">INDIRECT(_xlfn.CONCAT("$L", $F1050))</f>
        <v/>
      </c>
      <c r="F1050" s="21" t="n"/>
      <c r="I1050" s="19" t="inlineStr">
        <is>
          <t>Treasure Chest PZ2</t>
        </is>
      </c>
      <c r="J1050" s="19" t="n">
        <v>282</v>
      </c>
      <c r="K1050" s="19" t="n">
        <v>42690</v>
      </c>
      <c r="L1050" s="19" t="inlineStr">
        <is>
          <t>en es fr de it pt ja ko ru 汉语 漢語</t>
        </is>
      </c>
    </row>
    <row r="1051" ht="15" customHeight="1" s="20">
      <c r="A1051" s="21">
        <f t="array" ref="A1051:A1051">INDIRECT(_xlfn.CONCAT("$I", $F1051))</f>
        <v/>
      </c>
      <c r="B1051" s="21">
        <f t="array" ref="B1051:B1051">INDIRECT(_xlfn.CONCAT("$J", $F1051))</f>
        <v/>
      </c>
      <c r="C1051" s="21">
        <f t="array" ref="C1051:C1051">INDIRECT(_xlfn.CONCAT("$K", $F1051))</f>
        <v/>
      </c>
      <c r="D1051" s="21" t="n"/>
      <c r="E1051" s="21">
        <f t="array" ref="E1051:E1051">INDIRECT(_xlfn.CONCAT("$L", $F1051))</f>
        <v/>
      </c>
      <c r="F1051" s="21" t="n"/>
    </row>
    <row r="1052" ht="15" customHeight="1" s="20">
      <c r="A1052" s="21">
        <f t="array" ref="A1052:A1052">INDIRECT(_xlfn.CONCAT("$I", $F1052))</f>
        <v/>
      </c>
      <c r="B1052" s="21">
        <f t="array" ref="B1052:B1052">INDIRECT(_xlfn.CONCAT("$J", $F1052))</f>
        <v/>
      </c>
      <c r="C1052" s="21">
        <f t="array" ref="C1052:C1052">INDIRECT(_xlfn.CONCAT("$K", $F1052))</f>
        <v/>
      </c>
      <c r="D1052" s="21" t="n"/>
      <c r="E1052" s="21">
        <f t="array" ref="E1052:E1052">INDIRECT(_xlfn.CONCAT("$L", $F1052))</f>
        <v/>
      </c>
      <c r="F1052" s="21" t="n"/>
      <c r="I1052" s="19" t="inlineStr">
        <is>
          <t>Twisted Color Pie TWISTED</t>
        </is>
      </c>
      <c r="J1052" s="19" t="n">
        <v>538</v>
      </c>
      <c r="K1052" s="19" t="n">
        <v>42690</v>
      </c>
    </row>
    <row r="1053" ht="15" customHeight="1" s="20">
      <c r="A1053" s="21">
        <f t="array" ref="A1053:A1053">INDIRECT(_xlfn.CONCAT("$I", $F1053))</f>
        <v/>
      </c>
      <c r="B1053" s="21">
        <f t="array" ref="B1053:B1053">INDIRECT(_xlfn.CONCAT("$J", $F1053))</f>
        <v/>
      </c>
      <c r="C1053" s="21">
        <f t="array" ref="C1053:C1053">INDIRECT(_xlfn.CONCAT("$K", $F1053))</f>
        <v/>
      </c>
      <c r="D1053" s="21" t="n"/>
      <c r="E1053" s="21">
        <f t="array" ref="E1053:E1053">INDIRECT(_xlfn.CONCAT("$L", $F1053))</f>
        <v/>
      </c>
      <c r="F1053" s="21" t="n"/>
    </row>
    <row r="1054" ht="15" customHeight="1" s="20">
      <c r="A1054" s="21">
        <f t="array" ref="A1054:A1054">INDIRECT(_xlfn.CONCAT("$I", $F1054))</f>
        <v/>
      </c>
      <c r="B1054" s="21">
        <f t="array" ref="B1054:B1054">INDIRECT(_xlfn.CONCAT("$J", $F1054))</f>
        <v/>
      </c>
      <c r="C1054" s="21">
        <f t="array" ref="C1054:C1054">INDIRECT(_xlfn.CONCAT("$K", $F1054))</f>
        <v/>
      </c>
      <c r="D1054" s="21" t="n"/>
      <c r="E1054" s="21">
        <f t="array" ref="E1054:E1054">INDIRECT(_xlfn.CONCAT("$L", $F1054))</f>
        <v/>
      </c>
      <c r="F1054" s="21" t="n"/>
      <c r="I1054" s="19" t="inlineStr">
        <is>
          <t>Commander 2016 C16</t>
        </is>
      </c>
      <c r="J1054" s="19" t="n">
        <v>351</v>
      </c>
      <c r="K1054" s="19" t="n">
        <v>42685</v>
      </c>
      <c r="L1054" s="19" t="inlineStr">
        <is>
          <t>en es fr de it pt ja ko ru 汉语 漢語</t>
        </is>
      </c>
    </row>
    <row r="1055" ht="15" customHeight="1" s="20">
      <c r="A1055" s="21">
        <f t="array" ref="A1055:A1055">INDIRECT(_xlfn.CONCAT("$I", $F1055))</f>
        <v/>
      </c>
      <c r="B1055" s="21">
        <f t="array" ref="B1055:B1055">INDIRECT(_xlfn.CONCAT("$J", $F1055))</f>
        <v/>
      </c>
      <c r="C1055" s="21">
        <f t="array" ref="C1055:C1055">INDIRECT(_xlfn.CONCAT("$K", $F1055))</f>
        <v/>
      </c>
      <c r="D1055" s="21" t="n"/>
      <c r="E1055" s="21">
        <f t="array" ref="E1055:E1055">INDIRECT(_xlfn.CONCAT("$L", $F1055))</f>
        <v/>
      </c>
      <c r="F1055" s="21" t="n"/>
    </row>
    <row r="1056" ht="15" customHeight="1" s="20">
      <c r="A1056" s="21">
        <f t="array" ref="A1056:A1056">INDIRECT(_xlfn.CONCAT("$I", $F1056))</f>
        <v/>
      </c>
      <c r="B1056" s="21">
        <f t="array" ref="B1056:B1056">INDIRECT(_xlfn.CONCAT("$J", $F1056))</f>
        <v/>
      </c>
      <c r="C1056" s="21">
        <f t="array" ref="C1056:C1056">INDIRECT(_xlfn.CONCAT("$K", $F1056))</f>
        <v/>
      </c>
      <c r="D1056" s="21" t="n"/>
      <c r="E1056" s="21">
        <f t="array" ref="E1056:E1056">INDIRECT(_xlfn.CONCAT("$L", $F1056))</f>
        <v/>
      </c>
      <c r="F1056" s="21" t="n"/>
      <c r="I1056" s="19" t="inlineStr">
        <is>
          <t>Commander 2016 Tokens TC16</t>
        </is>
      </c>
      <c r="J1056" s="19" t="n">
        <v>21</v>
      </c>
      <c r="K1056" s="19" t="n">
        <v>42685</v>
      </c>
      <c r="L1056" s="19" t="inlineStr">
        <is>
          <t>en es fr de it pt ja ko ru 汉语 漢語</t>
        </is>
      </c>
    </row>
    <row r="1057" ht="15" customHeight="1" s="20">
      <c r="A1057" s="21">
        <f t="array" ref="A1057:A1057">INDIRECT(_xlfn.CONCAT("$I", $F1057))</f>
        <v/>
      </c>
      <c r="B1057" s="21">
        <f t="array" ref="B1057:B1057">INDIRECT(_xlfn.CONCAT("$J", $F1057))</f>
        <v/>
      </c>
      <c r="C1057" s="21">
        <f t="array" ref="C1057:C1057">INDIRECT(_xlfn.CONCAT("$K", $F1057))</f>
        <v/>
      </c>
      <c r="D1057" s="21" t="n"/>
      <c r="E1057" s="21">
        <f t="array" ref="E1057:E1057">INDIRECT(_xlfn.CONCAT("$L", $F1057))</f>
        <v/>
      </c>
      <c r="F1057" s="21" t="n"/>
    </row>
    <row r="1058" ht="15" customHeight="1" s="20">
      <c r="A1058" s="21">
        <f t="array" ref="A1058:A1058">INDIRECT(_xlfn.CONCAT("$I", $F1058))</f>
        <v/>
      </c>
      <c r="B1058" s="21">
        <f t="array" ref="B1058:B1058">INDIRECT(_xlfn.CONCAT("$J", $F1058))</f>
        <v/>
      </c>
      <c r="C1058" s="21">
        <f t="array" ref="C1058:C1058">INDIRECT(_xlfn.CONCAT("$K", $F1058))</f>
        <v/>
      </c>
      <c r="D1058" s="21" t="n"/>
      <c r="E1058" s="21">
        <f t="array" ref="E1058:E1058">INDIRECT(_xlfn.CONCAT("$L", $F1058))</f>
        <v/>
      </c>
      <c r="F1058" s="21" t="n"/>
      <c r="I1058" s="19" t="inlineStr">
        <is>
          <t>Commander 2016 Oversized OC16</t>
        </is>
      </c>
      <c r="J1058" s="19" t="n">
        <v>5</v>
      </c>
      <c r="K1058" s="19" t="n">
        <v>42685</v>
      </c>
      <c r="L1058" s="19" t="inlineStr">
        <is>
          <t>en es fr de it pt ja ko ru 汉语 漢語</t>
        </is>
      </c>
    </row>
    <row r="1059" ht="15" customHeight="1" s="20">
      <c r="A1059" s="21">
        <f t="array" ref="A1059:A1059">INDIRECT(_xlfn.CONCAT("$I", $F1059))</f>
        <v/>
      </c>
      <c r="B1059" s="21">
        <f t="array" ref="B1059:B1059">INDIRECT(_xlfn.CONCAT("$J", $F1059))</f>
        <v/>
      </c>
      <c r="C1059" s="21">
        <f t="array" ref="C1059:C1059">INDIRECT(_xlfn.CONCAT("$K", $F1059))</f>
        <v/>
      </c>
      <c r="D1059" s="21" t="n"/>
      <c r="E1059" s="21">
        <f t="array" ref="E1059:E1059">INDIRECT(_xlfn.CONCAT("$L", $F1059))</f>
        <v/>
      </c>
      <c r="F1059" s="21" t="n"/>
    </row>
    <row r="1060" ht="15" customHeight="1" s="20">
      <c r="A1060" s="21">
        <f t="array" ref="A1060:A1060">INDIRECT(_xlfn.CONCAT("$I", $F1060))</f>
        <v/>
      </c>
      <c r="B1060" s="21">
        <f t="array" ref="B1060:B1060">INDIRECT(_xlfn.CONCAT("$J", $F1060))</f>
        <v/>
      </c>
      <c r="C1060" s="21">
        <f t="array" ref="C1060:C1060">INDIRECT(_xlfn.CONCAT("$K", $F1060))</f>
        <v/>
      </c>
      <c r="D1060" s="21" t="n"/>
      <c r="E1060" s="21">
        <f t="array" ref="E1060:E1060">INDIRECT(_xlfn.CONCAT("$L", $F1060))</f>
        <v/>
      </c>
      <c r="F1060" s="21" t="n"/>
      <c r="I1060" s="19" t="inlineStr">
        <is>
          <t>San Diego Comic-Con 2016 PS16</t>
        </is>
      </c>
      <c r="J1060" s="19" t="n">
        <v>5</v>
      </c>
      <c r="K1060" s="19" t="n">
        <v>42644</v>
      </c>
      <c r="L1060" s="19" t="inlineStr">
        <is>
          <t>en es fr de it pt ja ko ru 汉语 漢語</t>
        </is>
      </c>
    </row>
    <row r="1061" ht="15" customHeight="1" s="20">
      <c r="A1061" s="21">
        <f t="array" ref="A1061:A1061">INDIRECT(_xlfn.CONCAT("$I", $F1061))</f>
        <v/>
      </c>
      <c r="B1061" s="21">
        <f t="array" ref="B1061:B1061">INDIRECT(_xlfn.CONCAT("$J", $F1061))</f>
        <v/>
      </c>
      <c r="C1061" s="21">
        <f t="array" ref="C1061:C1061">INDIRECT(_xlfn.CONCAT("$K", $F1061))</f>
        <v/>
      </c>
      <c r="D1061" s="21" t="n"/>
      <c r="E1061" s="21">
        <f t="array" ref="E1061:E1061">INDIRECT(_xlfn.CONCAT("$L", $F1061))</f>
        <v/>
      </c>
      <c r="F1061" s="21" t="n"/>
    </row>
    <row r="1062" ht="15" customHeight="1" s="20">
      <c r="A1062" s="21">
        <f t="array" ref="A1062:A1062">INDIRECT(_xlfn.CONCAT("$I", $F1062))</f>
        <v/>
      </c>
      <c r="B1062" s="21">
        <f t="array" ref="B1062:B1062">INDIRECT(_xlfn.CONCAT("$J", $F1062))</f>
        <v/>
      </c>
      <c r="C1062" s="21">
        <f t="array" ref="C1062:C1062">INDIRECT(_xlfn.CONCAT("$K", $F1062))</f>
        <v/>
      </c>
      <c r="D1062" s="21" t="n"/>
      <c r="E1062" s="21">
        <f t="array" ref="E1062:E1062">INDIRECT(_xlfn.CONCAT("$L", $F1062))</f>
        <v/>
      </c>
      <c r="F1062" s="21" t="n"/>
      <c r="I1062" s="19" t="inlineStr">
        <is>
          <t>Kaladesh KLD</t>
        </is>
      </c>
      <c r="J1062" s="19" t="n">
        <v>278</v>
      </c>
      <c r="K1062" s="19" t="n">
        <v>42643</v>
      </c>
      <c r="L1062" s="19" t="inlineStr">
        <is>
          <t>en es fr de it pt ja ko ru 汉语 漢語</t>
        </is>
      </c>
    </row>
    <row r="1063" ht="15" customHeight="1" s="20">
      <c r="A1063" s="21">
        <f t="array" ref="A1063:A1063">INDIRECT(_xlfn.CONCAT("$I", $F1063))</f>
        <v/>
      </c>
      <c r="B1063" s="21">
        <f t="array" ref="B1063:B1063">INDIRECT(_xlfn.CONCAT("$J", $F1063))</f>
        <v/>
      </c>
      <c r="C1063" s="21">
        <f t="array" ref="C1063:C1063">INDIRECT(_xlfn.CONCAT("$K", $F1063))</f>
        <v/>
      </c>
      <c r="D1063" s="21" t="n"/>
      <c r="E1063" s="21">
        <f t="array" ref="E1063:E1063">INDIRECT(_xlfn.CONCAT("$L", $F1063))</f>
        <v/>
      </c>
      <c r="F1063" s="21" t="n"/>
    </row>
    <row r="1064" ht="15" customHeight="1" s="20">
      <c r="A1064" s="21">
        <f t="array" ref="A1064:A1064">INDIRECT(_xlfn.CONCAT("$I", $F1064))</f>
        <v/>
      </c>
      <c r="B1064" s="21">
        <f t="array" ref="B1064:B1064">INDIRECT(_xlfn.CONCAT("$J", $F1064))</f>
        <v/>
      </c>
      <c r="C1064" s="21">
        <f t="array" ref="C1064:C1064">INDIRECT(_xlfn.CONCAT("$K", $F1064))</f>
        <v/>
      </c>
      <c r="D1064" s="21" t="n"/>
      <c r="E1064" s="21">
        <f t="array" ref="E1064:E1064">INDIRECT(_xlfn.CONCAT("$L", $F1064))</f>
        <v/>
      </c>
      <c r="F1064" s="21" t="n"/>
      <c r="I1064" s="19" t="inlineStr">
        <is>
          <t>Kaladesh Inventions MPS</t>
        </is>
      </c>
      <c r="J1064" s="19" t="n">
        <v>54</v>
      </c>
      <c r="K1064" s="19" t="n">
        <v>42643</v>
      </c>
      <c r="L1064" s="19" t="inlineStr">
        <is>
          <t>en es fr de it pt ja ko ru 汉语 漢語</t>
        </is>
      </c>
    </row>
    <row r="1065" ht="15" customHeight="1" s="20">
      <c r="A1065" s="21">
        <f t="array" ref="A1065:A1065">INDIRECT(_xlfn.CONCAT("$I", $F1065))</f>
        <v/>
      </c>
      <c r="B1065" s="21">
        <f t="array" ref="B1065:B1065">INDIRECT(_xlfn.CONCAT("$J", $F1065))</f>
        <v/>
      </c>
      <c r="C1065" s="21">
        <f t="array" ref="C1065:C1065">INDIRECT(_xlfn.CONCAT("$K", $F1065))</f>
        <v/>
      </c>
      <c r="D1065" s="21" t="n"/>
      <c r="E1065" s="21">
        <f t="array" ref="E1065:E1065">INDIRECT(_xlfn.CONCAT("$L", $F1065))</f>
        <v/>
      </c>
      <c r="F1065" s="21" t="n"/>
    </row>
    <row r="1066" ht="15" customHeight="1" s="20">
      <c r="A1066" s="21">
        <f t="array" ref="A1066:A1066">INDIRECT(_xlfn.CONCAT("$I", $F1066))</f>
        <v/>
      </c>
      <c r="B1066" s="21">
        <f t="array" ref="B1066:B1066">INDIRECT(_xlfn.CONCAT("$J", $F1066))</f>
        <v/>
      </c>
      <c r="C1066" s="21">
        <f t="array" ref="C1066:C1066">INDIRECT(_xlfn.CONCAT("$K", $F1066))</f>
        <v/>
      </c>
      <c r="D1066" s="21" t="n"/>
      <c r="E1066" s="21">
        <f t="array" ref="E1066:E1066">INDIRECT(_xlfn.CONCAT("$L", $F1066))</f>
        <v/>
      </c>
      <c r="F1066" s="21" t="n"/>
      <c r="I1066" s="19" t="inlineStr">
        <is>
          <t>Kaladesh Promos PKLD</t>
        </is>
      </c>
      <c r="J1066" s="19" t="n">
        <v>83</v>
      </c>
      <c r="K1066" s="19" t="n">
        <v>42643</v>
      </c>
      <c r="L1066" s="19" t="inlineStr">
        <is>
          <t>en es fr de it pt ja ko ru 汉语 漢語</t>
        </is>
      </c>
    </row>
    <row r="1067" ht="15" customHeight="1" s="20">
      <c r="A1067" s="21">
        <f t="array" ref="A1067:A1067">INDIRECT(_xlfn.CONCAT("$I", $F1067))</f>
        <v/>
      </c>
      <c r="B1067" s="21">
        <f t="array" ref="B1067:B1067">INDIRECT(_xlfn.CONCAT("$J", $F1067))</f>
        <v/>
      </c>
      <c r="C1067" s="21">
        <f t="array" ref="C1067:C1067">INDIRECT(_xlfn.CONCAT("$K", $F1067))</f>
        <v/>
      </c>
      <c r="D1067" s="21" t="n"/>
      <c r="E1067" s="21">
        <f t="array" ref="E1067:E1067">INDIRECT(_xlfn.CONCAT("$L", $F1067))</f>
        <v/>
      </c>
      <c r="F1067" s="21" t="n"/>
    </row>
    <row r="1068" ht="15" customHeight="1" s="20">
      <c r="A1068" s="21">
        <f t="array" ref="A1068:A1068">INDIRECT(_xlfn.CONCAT("$I", $F1068))</f>
        <v/>
      </c>
      <c r="B1068" s="21">
        <f t="array" ref="B1068:B1068">INDIRECT(_xlfn.CONCAT("$J", $F1068))</f>
        <v/>
      </c>
      <c r="C1068" s="21">
        <f t="array" ref="C1068:C1068">INDIRECT(_xlfn.CONCAT("$K", $F1068))</f>
        <v/>
      </c>
      <c r="D1068" s="21" t="n"/>
      <c r="E1068" s="21">
        <f t="array" ref="E1068:E1068">INDIRECT(_xlfn.CONCAT("$L", $F1068))</f>
        <v/>
      </c>
      <c r="F1068" s="21" t="n"/>
      <c r="I1068" s="19" t="inlineStr">
        <is>
          <t>Kaladesh Tokens TKLD</t>
        </is>
      </c>
      <c r="J1068" s="19" t="n">
        <v>13</v>
      </c>
      <c r="K1068" s="19" t="n">
        <v>42643</v>
      </c>
      <c r="L1068" s="19" t="inlineStr">
        <is>
          <t>en es fr de it pt ja ko ru 汉语 漢語</t>
        </is>
      </c>
    </row>
    <row r="1069" ht="15" customHeight="1" s="20">
      <c r="A1069" s="21">
        <f t="array" ref="A1069:A1069">INDIRECT(_xlfn.CONCAT("$I", $F1069))</f>
        <v/>
      </c>
      <c r="B1069" s="21">
        <f t="array" ref="B1069:B1069">INDIRECT(_xlfn.CONCAT("$J", $F1069))</f>
        <v/>
      </c>
      <c r="C1069" s="21">
        <f t="array" ref="C1069:C1069">INDIRECT(_xlfn.CONCAT("$K", $F1069))</f>
        <v/>
      </c>
      <c r="D1069" s="21" t="n"/>
      <c r="E1069" s="21">
        <f t="array" ref="E1069:E1069">INDIRECT(_xlfn.CONCAT("$L", $F1069))</f>
        <v/>
      </c>
      <c r="F1069" s="21" t="n"/>
    </row>
    <row r="1070" ht="15" customHeight="1" s="20">
      <c r="A1070" s="21">
        <f t="array" ref="A1070:A1070">INDIRECT(_xlfn.CONCAT("$I", $F1070))</f>
        <v/>
      </c>
      <c r="B1070" s="21">
        <f t="array" ref="B1070:B1070">INDIRECT(_xlfn.CONCAT("$J", $F1070))</f>
        <v/>
      </c>
      <c r="C1070" s="21">
        <f t="array" ref="C1070:C1070">INDIRECT(_xlfn.CONCAT("$K", $F1070))</f>
        <v/>
      </c>
      <c r="D1070" s="21" t="n"/>
      <c r="E1070" s="21">
        <f t="array" ref="E1070:E1070">INDIRECT(_xlfn.CONCAT("$L", $F1070))</f>
        <v/>
      </c>
      <c r="F1070" s="21" t="n"/>
      <c r="I1070" s="19" t="inlineStr">
        <is>
          <t>Duel Decks: Nissa vs. Ob Nixilis DDR</t>
        </is>
      </c>
      <c r="J1070" s="19" t="n">
        <v>76</v>
      </c>
      <c r="K1070" s="19" t="n">
        <v>42615</v>
      </c>
      <c r="L1070" s="19" t="inlineStr">
        <is>
          <t>en es fr de it pt ja ko ru 汉语 漢語</t>
        </is>
      </c>
    </row>
    <row r="1071" ht="15" customHeight="1" s="20">
      <c r="A1071" s="21">
        <f t="array" ref="A1071:A1071">INDIRECT(_xlfn.CONCAT("$I", $F1071))</f>
        <v/>
      </c>
      <c r="B1071" s="21">
        <f t="array" ref="B1071:B1071">INDIRECT(_xlfn.CONCAT("$J", $F1071))</f>
        <v/>
      </c>
      <c r="C1071" s="21">
        <f t="array" ref="C1071:C1071">INDIRECT(_xlfn.CONCAT("$K", $F1071))</f>
        <v/>
      </c>
      <c r="D1071" s="21" t="n"/>
      <c r="E1071" s="21">
        <f t="array" ref="E1071:E1071">INDIRECT(_xlfn.CONCAT("$L", $F1071))</f>
        <v/>
      </c>
      <c r="F1071" s="21" t="n"/>
    </row>
    <row r="1072" ht="15" customHeight="1" s="20">
      <c r="A1072" s="21">
        <f t="array" ref="A1072:A1072">INDIRECT(_xlfn.CONCAT("$I", $F1072))</f>
        <v/>
      </c>
      <c r="B1072" s="21">
        <f t="array" ref="B1072:B1072">INDIRECT(_xlfn.CONCAT("$J", $F1072))</f>
        <v/>
      </c>
      <c r="C1072" s="21">
        <f t="array" ref="C1072:C1072">INDIRECT(_xlfn.CONCAT("$K", $F1072))</f>
        <v/>
      </c>
      <c r="D1072" s="21" t="n"/>
      <c r="E1072" s="21">
        <f t="array" ref="E1072:E1072">INDIRECT(_xlfn.CONCAT("$L", $F1072))</f>
        <v/>
      </c>
      <c r="F1072" s="21" t="n"/>
      <c r="I1072" s="19" t="inlineStr">
        <is>
          <t>Conspiracy: Take the Crown CN2</t>
        </is>
      </c>
      <c r="J1072" s="19" t="n">
        <v>222</v>
      </c>
      <c r="K1072" s="19" t="n">
        <v>42608</v>
      </c>
      <c r="L1072" s="19" t="inlineStr">
        <is>
          <t>en es fr de it pt ja ko ru 汉语 漢語</t>
        </is>
      </c>
    </row>
    <row r="1073" ht="15" customHeight="1" s="20">
      <c r="A1073" s="21">
        <f t="array" ref="A1073:A1073">INDIRECT(_xlfn.CONCAT("$I", $F1073))</f>
        <v/>
      </c>
      <c r="B1073" s="21">
        <f t="array" ref="B1073:B1073">INDIRECT(_xlfn.CONCAT("$J", $F1073))</f>
        <v/>
      </c>
      <c r="C1073" s="21">
        <f t="array" ref="C1073:C1073">INDIRECT(_xlfn.CONCAT("$K", $F1073))</f>
        <v/>
      </c>
      <c r="D1073" s="21" t="n"/>
      <c r="E1073" s="21">
        <f t="array" ref="E1073:E1073">INDIRECT(_xlfn.CONCAT("$L", $F1073))</f>
        <v/>
      </c>
      <c r="F1073" s="21" t="n"/>
    </row>
    <row r="1074" ht="15" customHeight="1" s="20">
      <c r="A1074" s="21">
        <f t="array" ref="A1074:A1074">INDIRECT(_xlfn.CONCAT("$I", $F1074))</f>
        <v/>
      </c>
      <c r="B1074" s="21">
        <f t="array" ref="B1074:B1074">INDIRECT(_xlfn.CONCAT("$J", $F1074))</f>
        <v/>
      </c>
      <c r="C1074" s="21">
        <f t="array" ref="C1074:C1074">INDIRECT(_xlfn.CONCAT("$K", $F1074))</f>
        <v/>
      </c>
      <c r="D1074" s="21" t="n"/>
      <c r="E1074" s="21">
        <f t="array" ref="E1074:E1074">INDIRECT(_xlfn.CONCAT("$L", $F1074))</f>
        <v/>
      </c>
      <c r="F1074" s="21" t="n"/>
      <c r="I1074" s="19" t="inlineStr">
        <is>
          <t>Conspiracy: Take the Crown Tokens TCN2</t>
        </is>
      </c>
      <c r="J1074" s="19" t="n">
        <v>12</v>
      </c>
      <c r="K1074" s="19" t="n">
        <v>42608</v>
      </c>
      <c r="L1074" s="19" t="inlineStr">
        <is>
          <t>en es fr de it pt ja ko ru 汉语 漢語</t>
        </is>
      </c>
    </row>
    <row r="1075" ht="15" customHeight="1" s="20">
      <c r="A1075" s="21">
        <f t="array" ref="A1075:A1075">INDIRECT(_xlfn.CONCAT("$I", $F1075))</f>
        <v/>
      </c>
      <c r="B1075" s="21">
        <f t="array" ref="B1075:B1075">INDIRECT(_xlfn.CONCAT("$J", $F1075))</f>
        <v/>
      </c>
      <c r="C1075" s="21">
        <f t="array" ref="C1075:C1075">INDIRECT(_xlfn.CONCAT("$K", $F1075))</f>
        <v/>
      </c>
      <c r="D1075" s="21" t="n"/>
      <c r="E1075" s="21">
        <f t="array" ref="E1075:E1075">INDIRECT(_xlfn.CONCAT("$L", $F1075))</f>
        <v/>
      </c>
      <c r="F1075" s="21" t="n"/>
    </row>
    <row r="1076" ht="15" customHeight="1" s="20">
      <c r="A1076" s="21">
        <f t="array" ref="A1076:A1076">INDIRECT(_xlfn.CONCAT("$I", $F1076))</f>
        <v/>
      </c>
      <c r="B1076" s="21">
        <f t="array" ref="B1076:B1076">INDIRECT(_xlfn.CONCAT("$J", $F1076))</f>
        <v/>
      </c>
      <c r="C1076" s="21">
        <f t="array" ref="C1076:C1076">INDIRECT(_xlfn.CONCAT("$K", $F1076))</f>
        <v/>
      </c>
      <c r="D1076" s="21" t="n"/>
      <c r="E1076" s="21">
        <f t="array" ref="E1076:E1076">INDIRECT(_xlfn.CONCAT("$L", $F1076))</f>
        <v/>
      </c>
      <c r="F1076" s="21" t="n"/>
      <c r="I1076" s="19" t="inlineStr">
        <is>
          <t>From the Vault: Lore V16</t>
        </is>
      </c>
      <c r="J1076" s="19" t="n">
        <v>16</v>
      </c>
      <c r="K1076" s="19" t="n">
        <v>42601</v>
      </c>
      <c r="L1076" s="19" t="inlineStr">
        <is>
          <t>en es fr de it pt ja ko ru 汉语 漢語</t>
        </is>
      </c>
    </row>
    <row r="1077" ht="15" customHeight="1" s="20">
      <c r="A1077" s="21">
        <f t="array" ref="A1077:A1077">INDIRECT(_xlfn.CONCAT("$I", $F1077))</f>
        <v/>
      </c>
      <c r="B1077" s="21">
        <f t="array" ref="B1077:B1077">INDIRECT(_xlfn.CONCAT("$J", $F1077))</f>
        <v/>
      </c>
      <c r="C1077" s="21">
        <f t="array" ref="C1077:C1077">INDIRECT(_xlfn.CONCAT("$K", $F1077))</f>
        <v/>
      </c>
      <c r="D1077" s="21" t="n"/>
      <c r="E1077" s="21">
        <f t="array" ref="E1077:E1077">INDIRECT(_xlfn.CONCAT("$L", $F1077))</f>
        <v/>
      </c>
      <c r="F1077" s="21" t="n"/>
    </row>
    <row r="1078" ht="15" customHeight="1" s="20">
      <c r="A1078" s="21">
        <f t="array" ref="A1078:A1078">INDIRECT(_xlfn.CONCAT("$I", $F1078))</f>
        <v/>
      </c>
      <c r="B1078" s="21">
        <f t="array" ref="B1078:B1078">INDIRECT(_xlfn.CONCAT("$J", $F1078))</f>
        <v/>
      </c>
      <c r="C1078" s="21">
        <f t="array" ref="C1078:C1078">INDIRECT(_xlfn.CONCAT("$K", $F1078))</f>
        <v/>
      </c>
      <c r="D1078" s="21" t="n"/>
      <c r="E1078" s="21">
        <f t="array" ref="E1078:E1078">INDIRECT(_xlfn.CONCAT("$L", $F1078))</f>
        <v/>
      </c>
      <c r="F1078" s="21" t="n"/>
      <c r="I1078" s="19" t="inlineStr">
        <is>
          <t>Eldritch Moon EMN</t>
        </is>
      </c>
      <c r="J1078" s="19" t="n">
        <v>208</v>
      </c>
      <c r="K1078" s="19" t="n">
        <v>42573</v>
      </c>
      <c r="L1078" s="19" t="inlineStr">
        <is>
          <t>en es fr de it pt ja ko ru 汉语 漢語</t>
        </is>
      </c>
    </row>
    <row r="1079" ht="15" customHeight="1" s="20">
      <c r="A1079" s="21">
        <f t="array" ref="A1079:A1079">INDIRECT(_xlfn.CONCAT("$I", $F1079))</f>
        <v/>
      </c>
      <c r="B1079" s="21">
        <f t="array" ref="B1079:B1079">INDIRECT(_xlfn.CONCAT("$J", $F1079))</f>
        <v/>
      </c>
      <c r="C1079" s="21">
        <f t="array" ref="C1079:C1079">INDIRECT(_xlfn.CONCAT("$K", $F1079))</f>
        <v/>
      </c>
      <c r="D1079" s="21" t="n"/>
      <c r="E1079" s="21">
        <f t="array" ref="E1079:E1079">INDIRECT(_xlfn.CONCAT("$L", $F1079))</f>
        <v/>
      </c>
      <c r="F1079" s="21" t="n"/>
    </row>
    <row r="1080" ht="15" customHeight="1" s="20">
      <c r="A1080" s="21">
        <f t="array" ref="A1080:A1080">INDIRECT(_xlfn.CONCAT("$I", $F1080))</f>
        <v/>
      </c>
      <c r="B1080" s="21">
        <f t="array" ref="B1080:B1080">INDIRECT(_xlfn.CONCAT("$J", $F1080))</f>
        <v/>
      </c>
      <c r="C1080" s="21">
        <f t="array" ref="C1080:C1080">INDIRECT(_xlfn.CONCAT("$K", $F1080))</f>
        <v/>
      </c>
      <c r="D1080" s="21" t="n"/>
      <c r="E1080" s="21">
        <f t="array" ref="E1080:E1080">INDIRECT(_xlfn.CONCAT("$L", $F1080))</f>
        <v/>
      </c>
      <c r="F1080" s="21" t="n"/>
      <c r="I1080" s="19" t="inlineStr">
        <is>
          <t>Eldritch Moon Promos PEMN</t>
        </is>
      </c>
      <c r="J1080" s="19" t="n">
        <v>77</v>
      </c>
      <c r="K1080" s="19" t="n">
        <v>42573</v>
      </c>
      <c r="L1080" s="19" t="inlineStr">
        <is>
          <t>en es fr de it pt ja ko ru 汉语 漢語</t>
        </is>
      </c>
    </row>
    <row r="1081" ht="15" customHeight="1" s="20">
      <c r="A1081" s="21">
        <f t="array" ref="A1081:A1081">INDIRECT(_xlfn.CONCAT("$I", $F1081))</f>
        <v/>
      </c>
      <c r="B1081" s="21">
        <f t="array" ref="B1081:B1081">INDIRECT(_xlfn.CONCAT("$J", $F1081))</f>
        <v/>
      </c>
      <c r="C1081" s="21">
        <f t="array" ref="C1081:C1081">INDIRECT(_xlfn.CONCAT("$K", $F1081))</f>
        <v/>
      </c>
      <c r="D1081" s="21" t="n"/>
      <c r="E1081" s="21">
        <f t="array" ref="E1081:E1081">INDIRECT(_xlfn.CONCAT("$L", $F1081))</f>
        <v/>
      </c>
      <c r="F1081" s="21" t="n"/>
    </row>
    <row r="1082" ht="15" customHeight="1" s="20">
      <c r="A1082" s="21">
        <f t="array" ref="A1082:A1082">INDIRECT(_xlfn.CONCAT("$I", $F1082))</f>
        <v/>
      </c>
      <c r="B1082" s="21">
        <f t="array" ref="B1082:B1082">INDIRECT(_xlfn.CONCAT("$J", $F1082))</f>
        <v/>
      </c>
      <c r="C1082" s="21">
        <f t="array" ref="C1082:C1082">INDIRECT(_xlfn.CONCAT("$K", $F1082))</f>
        <v/>
      </c>
      <c r="D1082" s="21" t="n"/>
      <c r="E1082" s="21">
        <f t="array" ref="E1082:E1082">INDIRECT(_xlfn.CONCAT("$L", $F1082))</f>
        <v/>
      </c>
      <c r="F1082" s="21" t="n"/>
      <c r="I1082" s="19" t="inlineStr">
        <is>
          <t>Eldritch Moon Tokens TEMN</t>
        </is>
      </c>
      <c r="J1082" s="19" t="n">
        <v>11</v>
      </c>
      <c r="K1082" s="19" t="n">
        <v>42573</v>
      </c>
      <c r="L1082" s="19" t="inlineStr">
        <is>
          <t>en es fr de it pt ja ko ru 汉语 漢語</t>
        </is>
      </c>
    </row>
    <row r="1083" ht="15" customHeight="1" s="20">
      <c r="A1083" s="21">
        <f t="array" ref="A1083:A1083">INDIRECT(_xlfn.CONCAT("$I", $F1083))</f>
        <v/>
      </c>
      <c r="B1083" s="21">
        <f t="array" ref="B1083:B1083">INDIRECT(_xlfn.CONCAT("$J", $F1083))</f>
        <v/>
      </c>
      <c r="C1083" s="21">
        <f t="array" ref="C1083:C1083">INDIRECT(_xlfn.CONCAT("$K", $F1083))</f>
        <v/>
      </c>
      <c r="D1083" s="21" t="n"/>
      <c r="E1083" s="21">
        <f t="array" ref="E1083:E1083">INDIRECT(_xlfn.CONCAT("$L", $F1083))</f>
        <v/>
      </c>
      <c r="F1083" s="21" t="n"/>
    </row>
    <row r="1084" ht="15" customHeight="1" s="20">
      <c r="A1084" s="21">
        <f t="array" ref="A1084:A1084">INDIRECT(_xlfn.CONCAT("$I", $F1084))</f>
        <v/>
      </c>
      <c r="B1084" s="21">
        <f t="array" ref="B1084:B1084">INDIRECT(_xlfn.CONCAT("$J", $F1084))</f>
        <v/>
      </c>
      <c r="C1084" s="21">
        <f t="array" ref="C1084:C1084">INDIRECT(_xlfn.CONCAT("$K", $F1084))</f>
        <v/>
      </c>
      <c r="D1084" s="21" t="n"/>
      <c r="E1084" s="21">
        <f t="array" ref="E1084:E1084">INDIRECT(_xlfn.CONCAT("$L", $F1084))</f>
        <v/>
      </c>
      <c r="F1084" s="21" t="n"/>
      <c r="I1084" s="19" t="inlineStr">
        <is>
          <t>Eternal Masters EMA</t>
        </is>
      </c>
      <c r="J1084" s="19" t="n">
        <v>249</v>
      </c>
      <c r="K1084" s="19" t="n">
        <v>42531</v>
      </c>
      <c r="L1084" s="19" t="inlineStr">
        <is>
          <t>en es fr de it pt ja ko ru 汉语 漢語</t>
        </is>
      </c>
    </row>
    <row r="1085" ht="15" customHeight="1" s="20">
      <c r="A1085" s="21">
        <f t="array" ref="A1085:A1085">INDIRECT(_xlfn.CONCAT("$I", $F1085))</f>
        <v/>
      </c>
      <c r="B1085" s="21">
        <f t="array" ref="B1085:B1085">INDIRECT(_xlfn.CONCAT("$J", $F1085))</f>
        <v/>
      </c>
      <c r="C1085" s="21">
        <f t="array" ref="C1085:C1085">INDIRECT(_xlfn.CONCAT("$K", $F1085))</f>
        <v/>
      </c>
      <c r="D1085" s="21" t="n"/>
      <c r="E1085" s="21">
        <f t="array" ref="E1085:E1085">INDIRECT(_xlfn.CONCAT("$L", $F1085))</f>
        <v/>
      </c>
      <c r="F1085" s="21" t="n"/>
    </row>
    <row r="1086" ht="15" customHeight="1" s="20">
      <c r="A1086" s="21">
        <f t="array" ref="A1086:A1086">INDIRECT(_xlfn.CONCAT("$I", $F1086))</f>
        <v/>
      </c>
      <c r="B1086" s="21">
        <f t="array" ref="B1086:B1086">INDIRECT(_xlfn.CONCAT("$J", $F1086))</f>
        <v/>
      </c>
      <c r="C1086" s="21">
        <f t="array" ref="C1086:C1086">INDIRECT(_xlfn.CONCAT("$K", $F1086))</f>
        <v/>
      </c>
      <c r="D1086" s="21" t="n"/>
      <c r="E1086" s="21">
        <f t="array" ref="E1086:E1086">INDIRECT(_xlfn.CONCAT("$L", $F1086))</f>
        <v/>
      </c>
      <c r="F1086" s="21" t="n"/>
      <c r="I1086" s="19" t="inlineStr">
        <is>
          <t>Eternal Masters Tokens TEMA</t>
        </is>
      </c>
      <c r="J1086" s="19" t="n">
        <v>16</v>
      </c>
      <c r="K1086" s="19" t="n">
        <v>42531</v>
      </c>
      <c r="L1086" s="19" t="inlineStr">
        <is>
          <t>en es fr de it pt ja ko ru 汉语 漢語</t>
        </is>
      </c>
    </row>
    <row r="1087" ht="15" customHeight="1" s="20">
      <c r="A1087" s="21">
        <f t="array" ref="A1087:A1087">INDIRECT(_xlfn.CONCAT("$I", $F1087))</f>
        <v/>
      </c>
      <c r="B1087" s="21">
        <f t="array" ref="B1087:B1087">INDIRECT(_xlfn.CONCAT("$J", $F1087))</f>
        <v/>
      </c>
      <c r="C1087" s="21">
        <f t="array" ref="C1087:C1087">INDIRECT(_xlfn.CONCAT("$K", $F1087))</f>
        <v/>
      </c>
      <c r="D1087" s="21" t="n"/>
      <c r="E1087" s="21">
        <f t="array" ref="E1087:E1087">INDIRECT(_xlfn.CONCAT("$L", $F1087))</f>
        <v/>
      </c>
      <c r="F1087" s="21" t="n"/>
    </row>
    <row r="1088" ht="15" customHeight="1" s="20">
      <c r="A1088" s="21">
        <f t="array" ref="A1088:A1088">INDIRECT(_xlfn.CONCAT("$I", $F1088))</f>
        <v/>
      </c>
      <c r="B1088" s="21">
        <f t="array" ref="B1088:B1088">INDIRECT(_xlfn.CONCAT("$J", $F1088))</f>
        <v/>
      </c>
      <c r="C1088" s="21">
        <f t="array" ref="C1088:C1088">INDIRECT(_xlfn.CONCAT("$K", $F1088))</f>
        <v/>
      </c>
      <c r="D1088" s="21" t="n"/>
      <c r="E1088" s="21">
        <f t="array" ref="E1088:E1088">INDIRECT(_xlfn.CONCAT("$L", $F1088))</f>
        <v/>
      </c>
      <c r="F1088" s="21" t="n"/>
      <c r="I1088" s="19" t="inlineStr">
        <is>
          <t>Shadows over Innistrad SOI</t>
        </is>
      </c>
      <c r="J1088" s="19" t="n">
        <v>302</v>
      </c>
      <c r="K1088" s="19" t="n">
        <v>42468</v>
      </c>
      <c r="L1088" s="19" t="inlineStr">
        <is>
          <t>en es fr de it pt ja ko ru 汉语 漢語</t>
        </is>
      </c>
    </row>
    <row r="1089" ht="15" customHeight="1" s="20">
      <c r="A1089" s="21">
        <f t="array" ref="A1089:A1089">INDIRECT(_xlfn.CONCAT("$I", $F1089))</f>
        <v/>
      </c>
      <c r="B1089" s="21">
        <f t="array" ref="B1089:B1089">INDIRECT(_xlfn.CONCAT("$J", $F1089))</f>
        <v/>
      </c>
      <c r="C1089" s="21">
        <f t="array" ref="C1089:C1089">INDIRECT(_xlfn.CONCAT("$K", $F1089))</f>
        <v/>
      </c>
      <c r="D1089" s="21" t="n"/>
      <c r="E1089" s="21">
        <f t="array" ref="E1089:E1089">INDIRECT(_xlfn.CONCAT("$L", $F1089))</f>
        <v/>
      </c>
      <c r="F1089" s="21" t="n"/>
    </row>
    <row r="1090" ht="15" customHeight="1" s="20">
      <c r="A1090" s="21">
        <f t="array" ref="A1090:A1090">INDIRECT(_xlfn.CONCAT("$I", $F1090))</f>
        <v/>
      </c>
      <c r="B1090" s="21">
        <f t="array" ref="B1090:B1090">INDIRECT(_xlfn.CONCAT("$J", $F1090))</f>
        <v/>
      </c>
      <c r="C1090" s="21">
        <f t="array" ref="C1090:C1090">INDIRECT(_xlfn.CONCAT("$K", $F1090))</f>
        <v/>
      </c>
      <c r="D1090" s="21" t="n"/>
      <c r="E1090" s="21">
        <f t="array" ref="E1090:E1090">INDIRECT(_xlfn.CONCAT("$L", $F1090))</f>
        <v/>
      </c>
      <c r="F1090" s="21" t="n"/>
      <c r="I1090" s="19" t="inlineStr">
        <is>
          <t>Shadows over Innistrad Promos PSOI</t>
        </is>
      </c>
      <c r="J1090" s="19" t="n">
        <v>90</v>
      </c>
      <c r="K1090" s="19" t="n">
        <v>42468</v>
      </c>
      <c r="L1090" s="19" t="inlineStr">
        <is>
          <t>en es fr de it pt ja ko ru 汉语 漢語</t>
        </is>
      </c>
    </row>
    <row r="1091" ht="15" customHeight="1" s="20">
      <c r="A1091" s="21">
        <f t="array" ref="A1091:A1091">INDIRECT(_xlfn.CONCAT("$I", $F1091))</f>
        <v/>
      </c>
      <c r="B1091" s="21">
        <f t="array" ref="B1091:B1091">INDIRECT(_xlfn.CONCAT("$J", $F1091))</f>
        <v/>
      </c>
      <c r="C1091" s="21">
        <f t="array" ref="C1091:C1091">INDIRECT(_xlfn.CONCAT("$K", $F1091))</f>
        <v/>
      </c>
      <c r="D1091" s="21" t="n"/>
      <c r="E1091" s="21">
        <f t="array" ref="E1091:E1091">INDIRECT(_xlfn.CONCAT("$L", $F1091))</f>
        <v/>
      </c>
      <c r="F1091" s="21" t="n"/>
    </row>
    <row r="1092" ht="15" customHeight="1" s="20">
      <c r="A1092" s="21">
        <f t="array" ref="A1092:A1092">INDIRECT(_xlfn.CONCAT("$I", $F1092))</f>
        <v/>
      </c>
      <c r="B1092" s="21">
        <f t="array" ref="B1092:B1092">INDIRECT(_xlfn.CONCAT("$J", $F1092))</f>
        <v/>
      </c>
      <c r="C1092" s="21">
        <f t="array" ref="C1092:C1092">INDIRECT(_xlfn.CONCAT("$K", $F1092))</f>
        <v/>
      </c>
      <c r="D1092" s="21" t="n"/>
      <c r="E1092" s="21">
        <f t="array" ref="E1092:E1092">INDIRECT(_xlfn.CONCAT("$L", $F1092))</f>
        <v/>
      </c>
      <c r="F1092" s="21" t="n"/>
      <c r="I1092" s="19" t="inlineStr">
        <is>
          <t>Shadows over Innistrad Tokens TSOI</t>
        </is>
      </c>
      <c r="J1092" s="19" t="n">
        <v>20</v>
      </c>
      <c r="K1092" s="19" t="n">
        <v>42468</v>
      </c>
      <c r="L1092" s="19" t="inlineStr">
        <is>
          <t>en es fr de it pt ja ko ru 汉语 漢語</t>
        </is>
      </c>
    </row>
    <row r="1093" ht="15" customHeight="1" s="20">
      <c r="A1093" s="21">
        <f t="array" ref="A1093:A1093">INDIRECT(_xlfn.CONCAT("$I", $F1093))</f>
        <v/>
      </c>
      <c r="B1093" s="21">
        <f t="array" ref="B1093:B1093">INDIRECT(_xlfn.CONCAT("$J", $F1093))</f>
        <v/>
      </c>
      <c r="C1093" s="21">
        <f t="array" ref="C1093:C1093">INDIRECT(_xlfn.CONCAT("$K", $F1093))</f>
        <v/>
      </c>
      <c r="D1093" s="21" t="n"/>
      <c r="E1093" s="21">
        <f t="array" ref="E1093:E1093">INDIRECT(_xlfn.CONCAT("$L", $F1093))</f>
        <v/>
      </c>
      <c r="F1093" s="21" t="n"/>
    </row>
    <row r="1094" ht="15" customHeight="1" s="20">
      <c r="A1094" s="21">
        <f t="array" ref="A1094:A1094">INDIRECT(_xlfn.CONCAT("$I", $F1094))</f>
        <v/>
      </c>
      <c r="B1094" s="21">
        <f t="array" ref="B1094:B1094">INDIRECT(_xlfn.CONCAT("$J", $F1094))</f>
        <v/>
      </c>
      <c r="C1094" s="21">
        <f t="array" ref="C1094:C1094">INDIRECT(_xlfn.CONCAT("$K", $F1094))</f>
        <v/>
      </c>
      <c r="D1094" s="21" t="n"/>
      <c r="E1094" s="21">
        <f t="array" ref="E1094:E1094">INDIRECT(_xlfn.CONCAT("$L", $F1094))</f>
        <v/>
      </c>
      <c r="F1094" s="21" t="n"/>
      <c r="I1094" s="19" t="inlineStr">
        <is>
          <t>Welcome Deck 2016 W16</t>
        </is>
      </c>
      <c r="J1094" s="19" t="n">
        <v>16</v>
      </c>
      <c r="K1094" s="19" t="n">
        <v>42468</v>
      </c>
      <c r="L1094" s="19" t="inlineStr">
        <is>
          <t>en es fr de it pt ja ko ru 汉语 漢語</t>
        </is>
      </c>
    </row>
    <row r="1095" ht="15" customHeight="1" s="20">
      <c r="A1095" s="21">
        <f t="array" ref="A1095:A1095">INDIRECT(_xlfn.CONCAT("$I", $F1095))</f>
        <v/>
      </c>
      <c r="B1095" s="21">
        <f t="array" ref="B1095:B1095">INDIRECT(_xlfn.CONCAT("$J", $F1095))</f>
        <v/>
      </c>
      <c r="C1095" s="21">
        <f t="array" ref="C1095:C1095">INDIRECT(_xlfn.CONCAT("$K", $F1095))</f>
        <v/>
      </c>
      <c r="D1095" s="21" t="n"/>
      <c r="E1095" s="21">
        <f t="array" ref="E1095:E1095">INDIRECT(_xlfn.CONCAT("$L", $F1095))</f>
        <v/>
      </c>
      <c r="F1095" s="21" t="n"/>
    </row>
    <row r="1096" ht="15" customHeight="1" s="20">
      <c r="A1096" s="21">
        <f t="array" ref="A1096:A1096">INDIRECT(_xlfn.CONCAT("$I", $F1096))</f>
        <v/>
      </c>
      <c r="B1096" s="21">
        <f t="array" ref="B1096:B1096">INDIRECT(_xlfn.CONCAT("$J", $F1096))</f>
        <v/>
      </c>
      <c r="C1096" s="21">
        <f t="array" ref="C1096:C1096">INDIRECT(_xlfn.CONCAT("$K", $F1096))</f>
        <v/>
      </c>
      <c r="D1096" s="21" t="n"/>
      <c r="E1096" s="21">
        <f t="array" ref="E1096:E1096">INDIRECT(_xlfn.CONCAT("$L", $F1096))</f>
        <v/>
      </c>
      <c r="F1096" s="21" t="n"/>
      <c r="I1096" s="19" t="inlineStr">
        <is>
          <t>Duel Decks: Blessed vs. Cursed DDQ</t>
        </is>
      </c>
      <c r="J1096" s="19" t="n">
        <v>80</v>
      </c>
      <c r="K1096" s="19" t="n">
        <v>42426</v>
      </c>
      <c r="L1096" s="19" t="inlineStr">
        <is>
          <t>en es fr de it pt ja ko ru 汉语 漢語</t>
        </is>
      </c>
    </row>
    <row r="1097" ht="15" customHeight="1" s="20">
      <c r="A1097" s="21">
        <f t="array" ref="A1097:A1097">INDIRECT(_xlfn.CONCAT("$I", $F1097))</f>
        <v/>
      </c>
      <c r="B1097" s="21">
        <f t="array" ref="B1097:B1097">INDIRECT(_xlfn.CONCAT("$J", $F1097))</f>
        <v/>
      </c>
      <c r="C1097" s="21">
        <f t="array" ref="C1097:C1097">INDIRECT(_xlfn.CONCAT("$K", $F1097))</f>
        <v/>
      </c>
      <c r="D1097" s="21" t="n"/>
      <c r="E1097" s="21">
        <f t="array" ref="E1097:E1097">INDIRECT(_xlfn.CONCAT("$L", $F1097))</f>
        <v/>
      </c>
      <c r="F1097" s="21" t="n"/>
    </row>
    <row r="1098" ht="15" customHeight="1" s="20">
      <c r="A1098" s="21">
        <f t="array" ref="A1098:A1098">INDIRECT(_xlfn.CONCAT("$I", $F1098))</f>
        <v/>
      </c>
      <c r="B1098" s="21">
        <f t="array" ref="B1098:B1098">INDIRECT(_xlfn.CONCAT("$J", $F1098))</f>
        <v/>
      </c>
      <c r="C1098" s="21">
        <f t="array" ref="C1098:C1098">INDIRECT(_xlfn.CONCAT("$K", $F1098))</f>
        <v/>
      </c>
      <c r="D1098" s="21" t="n"/>
      <c r="E1098" s="21">
        <f t="array" ref="E1098:E1098">INDIRECT(_xlfn.CONCAT("$L", $F1098))</f>
        <v/>
      </c>
      <c r="F1098" s="21" t="n"/>
      <c r="I1098" s="19" t="inlineStr">
        <is>
          <t>Oath of the Gatewatch OGW</t>
        </is>
      </c>
      <c r="J1098" s="19" t="n">
        <v>187</v>
      </c>
      <c r="K1098" s="19" t="n">
        <v>42391</v>
      </c>
      <c r="L1098" s="19" t="inlineStr">
        <is>
          <t>en es fr de it pt ja ko ru 汉语 漢語</t>
        </is>
      </c>
    </row>
    <row r="1099" ht="15" customHeight="1" s="20">
      <c r="A1099" s="21">
        <f t="array" ref="A1099:A1099">INDIRECT(_xlfn.CONCAT("$I", $F1099))</f>
        <v/>
      </c>
      <c r="B1099" s="21">
        <f t="array" ref="B1099:B1099">INDIRECT(_xlfn.CONCAT("$J", $F1099))</f>
        <v/>
      </c>
      <c r="C1099" s="21">
        <f t="array" ref="C1099:C1099">INDIRECT(_xlfn.CONCAT("$K", $F1099))</f>
        <v/>
      </c>
      <c r="D1099" s="21" t="n"/>
      <c r="E1099" s="21">
        <f t="array" ref="E1099:E1099">INDIRECT(_xlfn.CONCAT("$L", $F1099))</f>
        <v/>
      </c>
      <c r="F1099" s="21" t="n"/>
    </row>
    <row r="1100" ht="15" customHeight="1" s="20">
      <c r="A1100" s="21">
        <f t="array" ref="A1100:A1100">INDIRECT(_xlfn.CONCAT("$I", $F1100))</f>
        <v/>
      </c>
      <c r="B1100" s="21">
        <f t="array" ref="B1100:B1100">INDIRECT(_xlfn.CONCAT("$J", $F1100))</f>
        <v/>
      </c>
      <c r="C1100" s="21">
        <f t="array" ref="C1100:C1100">INDIRECT(_xlfn.CONCAT("$K", $F1100))</f>
        <v/>
      </c>
      <c r="D1100" s="21" t="n"/>
      <c r="E1100" s="21">
        <f t="array" ref="E1100:E1100">INDIRECT(_xlfn.CONCAT("$L", $F1100))</f>
        <v/>
      </c>
      <c r="F1100" s="21" t="n"/>
      <c r="I1100" s="19" t="inlineStr">
        <is>
          <t>Oath of the Gatewatch Promos POGW</t>
        </is>
      </c>
      <c r="J1100" s="19" t="n">
        <v>65</v>
      </c>
      <c r="K1100" s="19" t="n">
        <v>42391</v>
      </c>
      <c r="L1100" s="19" t="inlineStr">
        <is>
          <t>en es fr de it pt ja ko ru 汉语 漢語</t>
        </is>
      </c>
    </row>
    <row r="1101" ht="15" customHeight="1" s="20">
      <c r="A1101" s="21">
        <f t="array" ref="A1101:A1101">INDIRECT(_xlfn.CONCAT("$I", $F1101))</f>
        <v/>
      </c>
      <c r="B1101" s="21">
        <f t="array" ref="B1101:B1101">INDIRECT(_xlfn.CONCAT("$J", $F1101))</f>
        <v/>
      </c>
      <c r="C1101" s="21">
        <f t="array" ref="C1101:C1101">INDIRECT(_xlfn.CONCAT("$K", $F1101))</f>
        <v/>
      </c>
      <c r="D1101" s="21" t="n"/>
      <c r="E1101" s="21">
        <f t="array" ref="E1101:E1101">INDIRECT(_xlfn.CONCAT("$L", $F1101))</f>
        <v/>
      </c>
      <c r="F1101" s="21" t="n"/>
    </row>
    <row r="1102" ht="15" customHeight="1" s="20">
      <c r="A1102" s="21">
        <f t="array" ref="A1102:A1102">INDIRECT(_xlfn.CONCAT("$I", $F1102))</f>
        <v/>
      </c>
      <c r="B1102" s="21">
        <f t="array" ref="B1102:B1102">INDIRECT(_xlfn.CONCAT("$J", $F1102))</f>
        <v/>
      </c>
      <c r="C1102" s="21">
        <f t="array" ref="C1102:C1102">INDIRECT(_xlfn.CONCAT("$K", $F1102))</f>
        <v/>
      </c>
      <c r="D1102" s="21" t="n"/>
      <c r="E1102" s="21">
        <f t="array" ref="E1102:E1102">INDIRECT(_xlfn.CONCAT("$L", $F1102))</f>
        <v/>
      </c>
      <c r="F1102" s="21" t="n"/>
      <c r="I1102" s="19" t="inlineStr">
        <is>
          <t>Oath of the Gatewatch Tokens TOGW</t>
        </is>
      </c>
      <c r="J1102" s="19" t="n">
        <v>11</v>
      </c>
      <c r="K1102" s="19" t="n">
        <v>42391</v>
      </c>
      <c r="L1102" s="19" t="inlineStr">
        <is>
          <t>en es fr de it pt ja ko ru 汉语 漢語</t>
        </is>
      </c>
    </row>
    <row r="1103" ht="15" customHeight="1" s="20">
      <c r="A1103" s="21">
        <f t="array" ref="A1103:A1103">INDIRECT(_xlfn.CONCAT("$I", $F1103))</f>
        <v/>
      </c>
      <c r="B1103" s="21">
        <f t="array" ref="B1103:B1103">INDIRECT(_xlfn.CONCAT("$J", $F1103))</f>
        <v/>
      </c>
      <c r="C1103" s="21">
        <f t="array" ref="C1103:C1103">INDIRECT(_xlfn.CONCAT("$K", $F1103))</f>
        <v/>
      </c>
      <c r="D1103" s="21" t="n"/>
      <c r="E1103" s="21">
        <f t="array" ref="E1103:E1103">INDIRECT(_xlfn.CONCAT("$L", $F1103))</f>
        <v/>
      </c>
      <c r="F1103" s="21" t="n"/>
    </row>
    <row r="1104" ht="15" customHeight="1" s="20">
      <c r="A1104" s="21">
        <f t="array" ref="A1104:A1104">INDIRECT(_xlfn.CONCAT("$I", $F1104))</f>
        <v/>
      </c>
      <c r="B1104" s="21">
        <f t="array" ref="B1104:B1104">INDIRECT(_xlfn.CONCAT("$J", $F1104))</f>
        <v/>
      </c>
      <c r="C1104" s="21">
        <f t="array" ref="C1104:C1104">INDIRECT(_xlfn.CONCAT("$K", $F1104))</f>
        <v/>
      </c>
      <c r="D1104" s="21" t="n"/>
      <c r="E1104" s="21">
        <f t="array" ref="E1104:E1104">INDIRECT(_xlfn.CONCAT("$L", $F1104))</f>
        <v/>
      </c>
      <c r="F1104" s="21" t="n"/>
      <c r="I1104" s="19" t="inlineStr">
        <is>
          <t>League Tokens 2016 L16</t>
        </is>
      </c>
      <c r="J1104" s="19" t="n">
        <v>1</v>
      </c>
      <c r="K1104" s="19" t="n">
        <v>42370</v>
      </c>
      <c r="L1104" s="19" t="inlineStr">
        <is>
          <t>en es fr de it pt ja ko ru 汉语 漢語</t>
        </is>
      </c>
    </row>
    <row r="1105" ht="15" customHeight="1" s="20">
      <c r="A1105" s="21">
        <f t="array" ref="A1105:A1105">INDIRECT(_xlfn.CONCAT("$I", $F1105))</f>
        <v/>
      </c>
      <c r="B1105" s="21">
        <f t="array" ref="B1105:B1105">INDIRECT(_xlfn.CONCAT("$J", $F1105))</f>
        <v/>
      </c>
      <c r="C1105" s="21">
        <f t="array" ref="C1105:C1105">INDIRECT(_xlfn.CONCAT("$K", $F1105))</f>
        <v/>
      </c>
      <c r="D1105" s="21" t="n"/>
      <c r="E1105" s="21">
        <f t="array" ref="E1105:E1105">INDIRECT(_xlfn.CONCAT("$L", $F1105))</f>
        <v/>
      </c>
      <c r="F1105" s="21" t="n"/>
    </row>
    <row r="1106" ht="15" customHeight="1" s="20">
      <c r="A1106" s="21">
        <f t="array" ref="A1106:A1106">INDIRECT(_xlfn.CONCAT("$I", $F1106))</f>
        <v/>
      </c>
      <c r="B1106" s="21">
        <f t="array" ref="B1106:B1106">INDIRECT(_xlfn.CONCAT("$J", $F1106))</f>
        <v/>
      </c>
      <c r="C1106" s="21">
        <f t="array" ref="C1106:C1106">INDIRECT(_xlfn.CONCAT("$K", $F1106))</f>
        <v/>
      </c>
      <c r="D1106" s="21" t="n"/>
      <c r="E1106" s="21">
        <f t="array" ref="E1106:E1106">INDIRECT(_xlfn.CONCAT("$L", $F1106))</f>
        <v/>
      </c>
      <c r="F1106" s="21" t="n"/>
      <c r="I1106" s="19" t="inlineStr">
        <is>
          <t>Judge Gift Cards 2016 J16</t>
        </is>
      </c>
      <c r="J1106" s="19" t="n">
        <v>8</v>
      </c>
      <c r="K1106" s="19" t="n">
        <v>42370</v>
      </c>
      <c r="L1106" s="19" t="inlineStr">
        <is>
          <t>en es fr de it pt ja ko ru 汉语 漢語</t>
        </is>
      </c>
    </row>
    <row r="1107" ht="15" customHeight="1" s="20">
      <c r="A1107" s="21">
        <f t="array" ref="A1107:A1107">INDIRECT(_xlfn.CONCAT("$I", $F1107))</f>
        <v/>
      </c>
      <c r="B1107" s="21">
        <f t="array" ref="B1107:B1107">INDIRECT(_xlfn.CONCAT("$J", $F1107))</f>
        <v/>
      </c>
      <c r="C1107" s="21">
        <f t="array" ref="C1107:C1107">INDIRECT(_xlfn.CONCAT("$K", $F1107))</f>
        <v/>
      </c>
      <c r="D1107" s="21" t="n"/>
      <c r="E1107" s="21">
        <f t="array" ref="E1107:E1107">INDIRECT(_xlfn.CONCAT("$L", $F1107))</f>
        <v/>
      </c>
      <c r="F1107" s="21" t="n"/>
    </row>
    <row r="1108" ht="15" customHeight="1" s="20">
      <c r="A1108" s="21">
        <f t="array" ref="A1108:A1108">INDIRECT(_xlfn.CONCAT("$I", $F1108))</f>
        <v/>
      </c>
      <c r="B1108" s="21">
        <f t="array" ref="B1108:B1108">INDIRECT(_xlfn.CONCAT("$J", $F1108))</f>
        <v/>
      </c>
      <c r="C1108" s="21">
        <f t="array" ref="C1108:C1108">INDIRECT(_xlfn.CONCAT("$K", $F1108))</f>
        <v/>
      </c>
      <c r="D1108" s="21" t="n"/>
      <c r="E1108" s="21">
        <f t="array" ref="E1108:E1108">INDIRECT(_xlfn.CONCAT("$L", $F1108))</f>
        <v/>
      </c>
      <c r="F1108" s="21" t="n"/>
      <c r="I1108" s="19" t="inlineStr">
        <is>
          <t>Friday Night Magic 2016 F16</t>
        </is>
      </c>
      <c r="J1108" s="19" t="n">
        <v>12</v>
      </c>
      <c r="K1108" s="19" t="n">
        <v>42370</v>
      </c>
      <c r="L1108" s="19" t="inlineStr">
        <is>
          <t>en es fr de it pt ja ko ru 汉语 漢語</t>
        </is>
      </c>
    </row>
    <row r="1109" ht="15" customHeight="1" s="20">
      <c r="A1109" s="21">
        <f t="array" ref="A1109:A1109">INDIRECT(_xlfn.CONCAT("$I", $F1109))</f>
        <v/>
      </c>
      <c r="B1109" s="21">
        <f t="array" ref="B1109:B1109">INDIRECT(_xlfn.CONCAT("$J", $F1109))</f>
        <v/>
      </c>
      <c r="C1109" s="21">
        <f t="array" ref="C1109:C1109">INDIRECT(_xlfn.CONCAT("$K", $F1109))</f>
        <v/>
      </c>
      <c r="D1109" s="21" t="n"/>
      <c r="E1109" s="21">
        <f t="array" ref="E1109:E1109">INDIRECT(_xlfn.CONCAT("$L", $F1109))</f>
        <v/>
      </c>
      <c r="F1109" s="21" t="n"/>
    </row>
    <row r="1110" ht="15" customHeight="1" s="20">
      <c r="A1110" s="21">
        <f t="array" ref="A1110:A1110">INDIRECT(_xlfn.CONCAT("$I", $F1110))</f>
        <v/>
      </c>
      <c r="B1110" s="21">
        <f t="array" ref="B1110:B1110">INDIRECT(_xlfn.CONCAT("$J", $F1110))</f>
        <v/>
      </c>
      <c r="C1110" s="21">
        <f t="array" ref="C1110:C1110">INDIRECT(_xlfn.CONCAT("$K", $F1110))</f>
        <v/>
      </c>
      <c r="D1110" s="21" t="n"/>
      <c r="E1110" s="21">
        <f t="array" ref="E1110:E1110">INDIRECT(_xlfn.CONCAT("$L", $F1110))</f>
        <v/>
      </c>
      <c r="F1110" s="21" t="n"/>
      <c r="I1110" s="19" t="inlineStr">
        <is>
          <t>Legendary Cube Prize Pack PZ1</t>
        </is>
      </c>
      <c r="J1110" s="19" t="n">
        <v>149</v>
      </c>
      <c r="K1110" s="19" t="n">
        <v>42326</v>
      </c>
      <c r="L1110" s="19" t="inlineStr">
        <is>
          <t>en es fr de it pt ja ko ru 汉语 漢語</t>
        </is>
      </c>
    </row>
    <row r="1111" ht="15" customHeight="1" s="20">
      <c r="A1111" s="21">
        <f t="array" ref="A1111:A1111">INDIRECT(_xlfn.CONCAT("$I", $F1111))</f>
        <v/>
      </c>
      <c r="B1111" s="21">
        <f t="array" ref="B1111:B1111">INDIRECT(_xlfn.CONCAT("$J", $F1111))</f>
        <v/>
      </c>
      <c r="C1111" s="21">
        <f t="array" ref="C1111:C1111">INDIRECT(_xlfn.CONCAT("$K", $F1111))</f>
        <v/>
      </c>
      <c r="D1111" s="21" t="n"/>
      <c r="E1111" s="21">
        <f t="array" ref="E1111:E1111">INDIRECT(_xlfn.CONCAT("$L", $F1111))</f>
        <v/>
      </c>
      <c r="F1111" s="21" t="n"/>
    </row>
    <row r="1112" ht="15" customHeight="1" s="20">
      <c r="A1112" s="21">
        <f t="array" ref="A1112:A1112">INDIRECT(_xlfn.CONCAT("$I", $F1112))</f>
        <v/>
      </c>
      <c r="B1112" s="21">
        <f t="array" ref="B1112:B1112">INDIRECT(_xlfn.CONCAT("$J", $F1112))</f>
        <v/>
      </c>
      <c r="C1112" s="21">
        <f t="array" ref="C1112:C1112">INDIRECT(_xlfn.CONCAT("$K", $F1112))</f>
        <v/>
      </c>
      <c r="D1112" s="21" t="n"/>
      <c r="E1112" s="21">
        <f t="array" ref="E1112:E1112">INDIRECT(_xlfn.CONCAT("$L", $F1112))</f>
        <v/>
      </c>
      <c r="F1112" s="21" t="n"/>
      <c r="I1112" s="19" t="inlineStr">
        <is>
          <t>Commander 2015 C15</t>
        </is>
      </c>
      <c r="J1112" s="19" t="n">
        <v>342</v>
      </c>
      <c r="K1112" s="19" t="n">
        <v>42321</v>
      </c>
      <c r="L1112" s="19" t="inlineStr">
        <is>
          <t>en es fr de it pt ja ko ru 汉语 漢語</t>
        </is>
      </c>
    </row>
    <row r="1113" ht="15" customHeight="1" s="20">
      <c r="A1113" s="21">
        <f t="array" ref="A1113:A1113">INDIRECT(_xlfn.CONCAT("$I", $F1113))</f>
        <v/>
      </c>
      <c r="B1113" s="21">
        <f t="array" ref="B1113:B1113">INDIRECT(_xlfn.CONCAT("$J", $F1113))</f>
        <v/>
      </c>
      <c r="C1113" s="21">
        <f t="array" ref="C1113:C1113">INDIRECT(_xlfn.CONCAT("$K", $F1113))</f>
        <v/>
      </c>
      <c r="D1113" s="21" t="n"/>
      <c r="E1113" s="21">
        <f t="array" ref="E1113:E1113">INDIRECT(_xlfn.CONCAT("$L", $F1113))</f>
        <v/>
      </c>
      <c r="F1113" s="21" t="n"/>
    </row>
    <row r="1114" ht="15" customHeight="1" s="20">
      <c r="A1114" s="21">
        <f t="array" ref="A1114:A1114">INDIRECT(_xlfn.CONCAT("$I", $F1114))</f>
        <v/>
      </c>
      <c r="B1114" s="21">
        <f t="array" ref="B1114:B1114">INDIRECT(_xlfn.CONCAT("$J", $F1114))</f>
        <v/>
      </c>
      <c r="C1114" s="21">
        <f t="array" ref="C1114:C1114">INDIRECT(_xlfn.CONCAT("$K", $F1114))</f>
        <v/>
      </c>
      <c r="D1114" s="21" t="n"/>
      <c r="E1114" s="21">
        <f t="array" ref="E1114:E1114">INDIRECT(_xlfn.CONCAT("$L", $F1114))</f>
        <v/>
      </c>
      <c r="F1114" s="21" t="n"/>
      <c r="I1114" s="19" t="inlineStr">
        <is>
          <t>Commander 2015 Tokens TC15</t>
        </is>
      </c>
      <c r="J1114" s="19" t="n">
        <v>25</v>
      </c>
      <c r="K1114" s="19" t="n">
        <v>42321</v>
      </c>
      <c r="L1114" s="19" t="inlineStr">
        <is>
          <t>en es fr de it pt ja ko ru 汉语 漢語</t>
        </is>
      </c>
    </row>
    <row r="1115" ht="15" customHeight="1" s="20">
      <c r="A1115" s="21">
        <f t="array" ref="A1115:A1115">INDIRECT(_xlfn.CONCAT("$I", $F1115))</f>
        <v/>
      </c>
      <c r="B1115" s="21">
        <f t="array" ref="B1115:B1115">INDIRECT(_xlfn.CONCAT("$J", $F1115))</f>
        <v/>
      </c>
      <c r="C1115" s="21">
        <f t="array" ref="C1115:C1115">INDIRECT(_xlfn.CONCAT("$K", $F1115))</f>
        <v/>
      </c>
      <c r="D1115" s="21" t="n"/>
      <c r="E1115" s="21">
        <f t="array" ref="E1115:E1115">INDIRECT(_xlfn.CONCAT("$L", $F1115))</f>
        <v/>
      </c>
      <c r="F1115" s="21" t="n"/>
    </row>
    <row r="1116" ht="15" customHeight="1" s="20">
      <c r="A1116" s="21">
        <f t="array" ref="A1116:A1116">INDIRECT(_xlfn.CONCAT("$I", $F1116))</f>
        <v/>
      </c>
      <c r="B1116" s="21">
        <f t="array" ref="B1116:B1116">INDIRECT(_xlfn.CONCAT("$J", $F1116))</f>
        <v/>
      </c>
      <c r="C1116" s="21">
        <f t="array" ref="C1116:C1116">INDIRECT(_xlfn.CONCAT("$K", $F1116))</f>
        <v/>
      </c>
      <c r="D1116" s="21" t="n"/>
      <c r="E1116" s="21">
        <f t="array" ref="E1116:E1116">INDIRECT(_xlfn.CONCAT("$L", $F1116))</f>
        <v/>
      </c>
      <c r="F1116" s="21" t="n"/>
      <c r="I1116" s="19" t="inlineStr">
        <is>
          <t>Commander 2015 Oversized OC15</t>
        </is>
      </c>
      <c r="J1116" s="19" t="n">
        <v>5</v>
      </c>
      <c r="K1116" s="19" t="n">
        <v>42321</v>
      </c>
      <c r="L1116" s="19" t="inlineStr">
        <is>
          <t>en es fr de it pt ja ko ru 汉语 漢語</t>
        </is>
      </c>
    </row>
    <row r="1117" ht="15" customHeight="1" s="20">
      <c r="A1117" s="21">
        <f t="array" ref="A1117:A1117">INDIRECT(_xlfn.CONCAT("$I", $F1117))</f>
        <v/>
      </c>
      <c r="B1117" s="21">
        <f t="array" ref="B1117:B1117">INDIRECT(_xlfn.CONCAT("$J", $F1117))</f>
        <v/>
      </c>
      <c r="C1117" s="21">
        <f t="array" ref="C1117:C1117">INDIRECT(_xlfn.CONCAT("$K", $F1117))</f>
        <v/>
      </c>
      <c r="D1117" s="21" t="n"/>
      <c r="E1117" s="21">
        <f t="array" ref="E1117:E1117">INDIRECT(_xlfn.CONCAT("$L", $F1117))</f>
        <v/>
      </c>
      <c r="F1117" s="21" t="n"/>
    </row>
    <row r="1118" ht="15" customHeight="1" s="20">
      <c r="A1118" s="21">
        <f t="array" ref="A1118:A1118">INDIRECT(_xlfn.CONCAT("$I", $F1118))</f>
        <v/>
      </c>
      <c r="B1118" s="21">
        <f t="array" ref="B1118:B1118">INDIRECT(_xlfn.CONCAT("$J", $F1118))</f>
        <v/>
      </c>
      <c r="C1118" s="21">
        <f t="array" ref="C1118:C1118">INDIRECT(_xlfn.CONCAT("$K", $F1118))</f>
        <v/>
      </c>
      <c r="D1118" s="21" t="n"/>
      <c r="E1118" s="21">
        <f t="array" ref="E1118:E1118">INDIRECT(_xlfn.CONCAT("$L", $F1118))</f>
        <v/>
      </c>
      <c r="F1118" s="21" t="n"/>
      <c r="I1118" s="19" t="inlineStr">
        <is>
          <t>Battle for Zendikar BFZ</t>
        </is>
      </c>
      <c r="J1118" s="19" t="n">
        <v>299</v>
      </c>
      <c r="K1118" s="19" t="n">
        <v>42279</v>
      </c>
      <c r="L1118" s="19" t="inlineStr">
        <is>
          <t>en es fr de it pt ja ko ru 汉语 漢語</t>
        </is>
      </c>
    </row>
    <row r="1119" ht="15" customHeight="1" s="20">
      <c r="A1119" s="21">
        <f t="array" ref="A1119:A1119">INDIRECT(_xlfn.CONCAT("$I", $F1119))</f>
        <v/>
      </c>
      <c r="B1119" s="21">
        <f t="array" ref="B1119:B1119">INDIRECT(_xlfn.CONCAT("$J", $F1119))</f>
        <v/>
      </c>
      <c r="C1119" s="21">
        <f t="array" ref="C1119:C1119">INDIRECT(_xlfn.CONCAT("$K", $F1119))</f>
        <v/>
      </c>
      <c r="D1119" s="21" t="n"/>
      <c r="E1119" s="21">
        <f t="array" ref="E1119:E1119">INDIRECT(_xlfn.CONCAT("$L", $F1119))</f>
        <v/>
      </c>
      <c r="F1119" s="21" t="n"/>
    </row>
    <row r="1120" ht="15" customHeight="1" s="20">
      <c r="A1120" s="21">
        <f t="array" ref="A1120:A1120">INDIRECT(_xlfn.CONCAT("$I", $F1120))</f>
        <v/>
      </c>
      <c r="B1120" s="21">
        <f t="array" ref="B1120:B1120">INDIRECT(_xlfn.CONCAT("$J", $F1120))</f>
        <v/>
      </c>
      <c r="C1120" s="21">
        <f t="array" ref="C1120:C1120">INDIRECT(_xlfn.CONCAT("$K", $F1120))</f>
        <v/>
      </c>
      <c r="D1120" s="21" t="n"/>
      <c r="E1120" s="21">
        <f t="array" ref="E1120:E1120">INDIRECT(_xlfn.CONCAT("$L", $F1120))</f>
        <v/>
      </c>
      <c r="F1120" s="21" t="n"/>
      <c r="I1120" s="19" t="inlineStr">
        <is>
          <t>Zendikar Expeditions EXP</t>
        </is>
      </c>
      <c r="J1120" s="19" t="n">
        <v>45</v>
      </c>
      <c r="K1120" s="19" t="n">
        <v>42279</v>
      </c>
      <c r="L1120" s="19" t="inlineStr">
        <is>
          <t>en es fr de it pt ja ko ru 汉语 漢語</t>
        </is>
      </c>
    </row>
    <row r="1121" ht="15" customHeight="1" s="20">
      <c r="A1121" s="21">
        <f t="array" ref="A1121:A1121">INDIRECT(_xlfn.CONCAT("$I", $F1121))</f>
        <v/>
      </c>
      <c r="B1121" s="21">
        <f t="array" ref="B1121:B1121">INDIRECT(_xlfn.CONCAT("$J", $F1121))</f>
        <v/>
      </c>
      <c r="C1121" s="21">
        <f t="array" ref="C1121:C1121">INDIRECT(_xlfn.CONCAT("$K", $F1121))</f>
        <v/>
      </c>
      <c r="D1121" s="21" t="n"/>
      <c r="E1121" s="21">
        <f t="array" ref="E1121:E1121">INDIRECT(_xlfn.CONCAT("$L", $F1121))</f>
        <v/>
      </c>
      <c r="F1121" s="21" t="n"/>
    </row>
    <row r="1122" ht="15" customHeight="1" s="20">
      <c r="A1122" s="21">
        <f t="array" ref="A1122:A1122">INDIRECT(_xlfn.CONCAT("$I", $F1122))</f>
        <v/>
      </c>
      <c r="B1122" s="21">
        <f t="array" ref="B1122:B1122">INDIRECT(_xlfn.CONCAT("$J", $F1122))</f>
        <v/>
      </c>
      <c r="C1122" s="21">
        <f t="array" ref="C1122:C1122">INDIRECT(_xlfn.CONCAT("$K", $F1122))</f>
        <v/>
      </c>
      <c r="D1122" s="21" t="n"/>
      <c r="E1122" s="21">
        <f t="array" ref="E1122:E1122">INDIRECT(_xlfn.CONCAT("$L", $F1122))</f>
        <v/>
      </c>
      <c r="F1122" s="21" t="n"/>
      <c r="I1122" s="19" t="inlineStr">
        <is>
          <t>Battle for Zendikar Promos PBFZ</t>
        </is>
      </c>
      <c r="J1122" s="19" t="n">
        <v>90</v>
      </c>
      <c r="K1122" s="19" t="n">
        <v>42279</v>
      </c>
      <c r="L1122" s="19" t="inlineStr">
        <is>
          <t>en es fr de it pt ja ko ru 汉语 漢語</t>
        </is>
      </c>
    </row>
    <row r="1123" ht="15" customHeight="1" s="20">
      <c r="A1123" s="21">
        <f t="array" ref="A1123:A1123">INDIRECT(_xlfn.CONCAT("$I", $F1123))</f>
        <v/>
      </c>
      <c r="B1123" s="21">
        <f t="array" ref="B1123:B1123">INDIRECT(_xlfn.CONCAT("$J", $F1123))</f>
        <v/>
      </c>
      <c r="C1123" s="21">
        <f t="array" ref="C1123:C1123">INDIRECT(_xlfn.CONCAT("$K", $F1123))</f>
        <v/>
      </c>
      <c r="D1123" s="21" t="n"/>
      <c r="E1123" s="21">
        <f t="array" ref="E1123:E1123">INDIRECT(_xlfn.CONCAT("$L", $F1123))</f>
        <v/>
      </c>
      <c r="F1123" s="21" t="n"/>
    </row>
    <row r="1124" ht="15" customHeight="1" s="20">
      <c r="A1124" s="21">
        <f t="array" ref="A1124:A1124">INDIRECT(_xlfn.CONCAT("$I", $F1124))</f>
        <v/>
      </c>
      <c r="B1124" s="21">
        <f t="array" ref="B1124:B1124">INDIRECT(_xlfn.CONCAT("$J", $F1124))</f>
        <v/>
      </c>
      <c r="C1124" s="21">
        <f t="array" ref="C1124:C1124">INDIRECT(_xlfn.CONCAT("$K", $F1124))</f>
        <v/>
      </c>
      <c r="D1124" s="21" t="n"/>
      <c r="E1124" s="21">
        <f t="array" ref="E1124:E1124">INDIRECT(_xlfn.CONCAT("$L", $F1124))</f>
        <v/>
      </c>
      <c r="F1124" s="21" t="n"/>
      <c r="I1124" s="19" t="inlineStr">
        <is>
          <t>Battle for Zendikar Tokens TBFZ</t>
        </is>
      </c>
      <c r="J1124" s="19" t="n">
        <v>14</v>
      </c>
      <c r="K1124" s="19" t="n">
        <v>42279</v>
      </c>
      <c r="L1124" s="19" t="inlineStr">
        <is>
          <t>en es fr de it pt ja ko ru 汉语 漢語</t>
        </is>
      </c>
    </row>
    <row r="1125" ht="15" customHeight="1" s="20">
      <c r="A1125" s="21">
        <f t="array" ref="A1125:A1125">INDIRECT(_xlfn.CONCAT("$I", $F1125))</f>
        <v/>
      </c>
      <c r="B1125" s="21">
        <f t="array" ref="B1125:B1125">INDIRECT(_xlfn.CONCAT("$J", $F1125))</f>
        <v/>
      </c>
      <c r="C1125" s="21">
        <f t="array" ref="C1125:C1125">INDIRECT(_xlfn.CONCAT("$K", $F1125))</f>
        <v/>
      </c>
      <c r="D1125" s="21" t="n"/>
      <c r="E1125" s="21">
        <f t="array" ref="E1125:E1125">INDIRECT(_xlfn.CONCAT("$L", $F1125))</f>
        <v/>
      </c>
      <c r="F1125" s="21" t="n"/>
    </row>
    <row r="1126" ht="15" customHeight="1" s="20">
      <c r="A1126" s="21">
        <f t="array" ref="A1126:A1126">INDIRECT(_xlfn.CONCAT("$I", $F1126))</f>
        <v/>
      </c>
      <c r="B1126" s="21">
        <f t="array" ref="B1126:B1126">INDIRECT(_xlfn.CONCAT("$J", $F1126))</f>
        <v/>
      </c>
      <c r="C1126" s="21">
        <f t="array" ref="C1126:C1126">INDIRECT(_xlfn.CONCAT("$K", $F1126))</f>
        <v/>
      </c>
      <c r="D1126" s="21" t="n"/>
      <c r="E1126" s="21">
        <f t="array" ref="E1126:E1126">INDIRECT(_xlfn.CONCAT("$L", $F1126))</f>
        <v/>
      </c>
      <c r="F1126" s="21" t="n"/>
      <c r="I1126" s="19" t="inlineStr">
        <is>
          <t>BFZ Standard Series PSS1</t>
        </is>
      </c>
      <c r="J1126" s="19" t="n">
        <v>5</v>
      </c>
      <c r="K1126" s="19" t="n">
        <v>42279</v>
      </c>
      <c r="L1126" s="19" t="inlineStr">
        <is>
          <t>en es fr de it pt ja ko ru 汉语 漢語</t>
        </is>
      </c>
    </row>
    <row r="1127" ht="15" customHeight="1" s="20">
      <c r="A1127" s="21">
        <f t="array" ref="A1127:A1127">INDIRECT(_xlfn.CONCAT("$I", $F1127))</f>
        <v/>
      </c>
      <c r="B1127" s="21">
        <f t="array" ref="B1127:B1127">INDIRECT(_xlfn.CONCAT("$J", $F1127))</f>
        <v/>
      </c>
      <c r="C1127" s="21">
        <f t="array" ref="C1127:C1127">INDIRECT(_xlfn.CONCAT("$K", $F1127))</f>
        <v/>
      </c>
      <c r="D1127" s="21" t="n"/>
      <c r="E1127" s="21">
        <f t="array" ref="E1127:E1127">INDIRECT(_xlfn.CONCAT("$L", $F1127))</f>
        <v/>
      </c>
      <c r="F1127" s="21" t="n"/>
    </row>
    <row r="1128" ht="15" customHeight="1" s="20">
      <c r="A1128" s="21">
        <f t="array" ref="A1128:A1128">INDIRECT(_xlfn.CONCAT("$I", $F1128))</f>
        <v/>
      </c>
      <c r="B1128" s="21">
        <f t="array" ref="B1128:B1128">INDIRECT(_xlfn.CONCAT("$J", $F1128))</f>
        <v/>
      </c>
      <c r="C1128" s="21">
        <f t="array" ref="C1128:C1128">INDIRECT(_xlfn.CONCAT("$K", $F1128))</f>
        <v/>
      </c>
      <c r="D1128" s="21" t="n"/>
      <c r="E1128" s="21">
        <f t="array" ref="E1128:E1128">INDIRECT(_xlfn.CONCAT("$L", $F1128))</f>
        <v/>
      </c>
      <c r="F1128" s="21" t="n"/>
      <c r="I1128" s="19" t="inlineStr">
        <is>
          <t>Duel Decks: Zendikar vs. Eldrazi DDP</t>
        </is>
      </c>
      <c r="J1128" s="19" t="n">
        <v>80</v>
      </c>
      <c r="K1128" s="19" t="n">
        <v>42244</v>
      </c>
      <c r="L1128" s="19" t="inlineStr">
        <is>
          <t>en es fr de it pt ja ko ru 汉语 漢語</t>
        </is>
      </c>
    </row>
    <row r="1129" ht="15" customHeight="1" s="20">
      <c r="A1129" s="21">
        <f t="array" ref="A1129:A1129">INDIRECT(_xlfn.CONCAT("$I", $F1129))</f>
        <v/>
      </c>
      <c r="B1129" s="21">
        <f t="array" ref="B1129:B1129">INDIRECT(_xlfn.CONCAT("$J", $F1129))</f>
        <v/>
      </c>
      <c r="C1129" s="21">
        <f t="array" ref="C1129:C1129">INDIRECT(_xlfn.CONCAT("$K", $F1129))</f>
        <v/>
      </c>
      <c r="D1129" s="21" t="n"/>
      <c r="E1129" s="21">
        <f t="array" ref="E1129:E1129">INDIRECT(_xlfn.CONCAT("$L", $F1129))</f>
        <v/>
      </c>
      <c r="F1129" s="21" t="n"/>
    </row>
    <row r="1130" ht="15" customHeight="1" s="20">
      <c r="A1130" s="21">
        <f t="array" ref="A1130:A1130">INDIRECT(_xlfn.CONCAT("$I", $F1130))</f>
        <v/>
      </c>
      <c r="B1130" s="21">
        <f t="array" ref="B1130:B1130">INDIRECT(_xlfn.CONCAT("$J", $F1130))</f>
        <v/>
      </c>
      <c r="C1130" s="21">
        <f t="array" ref="C1130:C1130">INDIRECT(_xlfn.CONCAT("$K", $F1130))</f>
        <v/>
      </c>
      <c r="D1130" s="21" t="n"/>
      <c r="E1130" s="21">
        <f t="array" ref="E1130:E1130">INDIRECT(_xlfn.CONCAT("$L", $F1130))</f>
        <v/>
      </c>
      <c r="F1130" s="21" t="n"/>
      <c r="I1130" s="19" t="inlineStr">
        <is>
          <t>From the Vault: Angels V15</t>
        </is>
      </c>
      <c r="J1130" s="19" t="n">
        <v>15</v>
      </c>
      <c r="K1130" s="19" t="n">
        <v>42237</v>
      </c>
      <c r="L1130" s="19" t="inlineStr">
        <is>
          <t>en es fr de it pt ja ko ru 汉语 漢語</t>
        </is>
      </c>
    </row>
    <row r="1131" ht="15" customHeight="1" s="20">
      <c r="A1131" s="21">
        <f t="array" ref="A1131:A1131">INDIRECT(_xlfn.CONCAT("$I", $F1131))</f>
        <v/>
      </c>
      <c r="B1131" s="21">
        <f t="array" ref="B1131:B1131">INDIRECT(_xlfn.CONCAT("$J", $F1131))</f>
        <v/>
      </c>
      <c r="C1131" s="21">
        <f t="array" ref="C1131:C1131">INDIRECT(_xlfn.CONCAT("$K", $F1131))</f>
        <v/>
      </c>
      <c r="D1131" s="21" t="n"/>
      <c r="E1131" s="21">
        <f t="array" ref="E1131:E1131">INDIRECT(_xlfn.CONCAT("$L", $F1131))</f>
        <v/>
      </c>
      <c r="F1131" s="21" t="n"/>
    </row>
    <row r="1132" ht="15" customHeight="1" s="20">
      <c r="A1132" s="21">
        <f t="array" ref="A1132:A1132">INDIRECT(_xlfn.CONCAT("$I", $F1132))</f>
        <v/>
      </c>
      <c r="B1132" s="21">
        <f t="array" ref="B1132:B1132">INDIRECT(_xlfn.CONCAT("$J", $F1132))</f>
        <v/>
      </c>
      <c r="C1132" s="21">
        <f t="array" ref="C1132:C1132">INDIRECT(_xlfn.CONCAT("$K", $F1132))</f>
        <v/>
      </c>
      <c r="D1132" s="21" t="n"/>
      <c r="E1132" s="21">
        <f t="array" ref="E1132:E1132">INDIRECT(_xlfn.CONCAT("$L", $F1132))</f>
        <v/>
      </c>
      <c r="F1132" s="21" t="n"/>
      <c r="I1132" s="19" t="inlineStr">
        <is>
          <t>Magic Origins ORI</t>
        </is>
      </c>
      <c r="J1132" s="19" t="n">
        <v>288</v>
      </c>
      <c r="K1132" s="19" t="n">
        <v>42202</v>
      </c>
      <c r="L1132" s="19" t="inlineStr">
        <is>
          <t>en es fr de it pt ja ko ru 汉语 漢語</t>
        </is>
      </c>
    </row>
    <row r="1133" ht="15" customHeight="1" s="20">
      <c r="A1133" s="21">
        <f t="array" ref="A1133:A1133">INDIRECT(_xlfn.CONCAT("$I", $F1133))</f>
        <v/>
      </c>
      <c r="B1133" s="21">
        <f t="array" ref="B1133:B1133">INDIRECT(_xlfn.CONCAT("$J", $F1133))</f>
        <v/>
      </c>
      <c r="C1133" s="21">
        <f t="array" ref="C1133:C1133">INDIRECT(_xlfn.CONCAT("$K", $F1133))</f>
        <v/>
      </c>
      <c r="D1133" s="21" t="n"/>
      <c r="E1133" s="21">
        <f t="array" ref="E1133:E1133">INDIRECT(_xlfn.CONCAT("$L", $F1133))</f>
        <v/>
      </c>
      <c r="F1133" s="21" t="n"/>
    </row>
    <row r="1134" ht="15" customHeight="1" s="20">
      <c r="A1134" s="21">
        <f t="array" ref="A1134:A1134">INDIRECT(_xlfn.CONCAT("$I", $F1134))</f>
        <v/>
      </c>
      <c r="B1134" s="21">
        <f t="array" ref="B1134:B1134">INDIRECT(_xlfn.CONCAT("$J", $F1134))</f>
        <v/>
      </c>
      <c r="C1134" s="21">
        <f t="array" ref="C1134:C1134">INDIRECT(_xlfn.CONCAT("$K", $F1134))</f>
        <v/>
      </c>
      <c r="D1134" s="21" t="n"/>
      <c r="E1134" s="21">
        <f t="array" ref="E1134:E1134">INDIRECT(_xlfn.CONCAT("$L", $F1134))</f>
        <v/>
      </c>
      <c r="F1134" s="21" t="n"/>
      <c r="I1134" s="19" t="inlineStr">
        <is>
          <t>Magic Origins Promos PORI</t>
        </is>
      </c>
      <c r="J1134" s="19" t="n">
        <v>54</v>
      </c>
      <c r="K1134" s="19" t="n">
        <v>42202</v>
      </c>
      <c r="L1134" s="19" t="inlineStr">
        <is>
          <t>en es fr de it pt ja ko ru 汉语 漢語</t>
        </is>
      </c>
    </row>
    <row r="1135" ht="15" customHeight="1" s="20">
      <c r="A1135" s="21">
        <f t="array" ref="A1135:A1135">INDIRECT(_xlfn.CONCAT("$I", $F1135))</f>
        <v/>
      </c>
      <c r="B1135" s="21">
        <f t="array" ref="B1135:B1135">INDIRECT(_xlfn.CONCAT("$J", $F1135))</f>
        <v/>
      </c>
      <c r="C1135" s="21">
        <f t="array" ref="C1135:C1135">INDIRECT(_xlfn.CONCAT("$K", $F1135))</f>
        <v/>
      </c>
      <c r="D1135" s="21" t="n"/>
      <c r="E1135" s="21">
        <f t="array" ref="E1135:E1135">INDIRECT(_xlfn.CONCAT("$L", $F1135))</f>
        <v/>
      </c>
      <c r="F1135" s="21" t="n"/>
    </row>
    <row r="1136" ht="15" customHeight="1" s="20">
      <c r="A1136" s="21">
        <f t="array" ref="A1136:A1136">INDIRECT(_xlfn.CONCAT("$I", $F1136))</f>
        <v/>
      </c>
      <c r="B1136" s="21">
        <f t="array" ref="B1136:B1136">INDIRECT(_xlfn.CONCAT("$J", $F1136))</f>
        <v/>
      </c>
      <c r="C1136" s="21">
        <f t="array" ref="C1136:C1136">INDIRECT(_xlfn.CONCAT("$K", $F1136))</f>
        <v/>
      </c>
      <c r="D1136" s="21" t="n"/>
      <c r="E1136" s="21">
        <f t="array" ref="E1136:E1136">INDIRECT(_xlfn.CONCAT("$L", $F1136))</f>
        <v/>
      </c>
      <c r="F1136" s="21" t="n"/>
      <c r="I1136" s="19" t="inlineStr">
        <is>
          <t>Magic Origins Tokens TORI</t>
        </is>
      </c>
      <c r="J1136" s="19" t="n">
        <v>15</v>
      </c>
      <c r="K1136" s="19" t="n">
        <v>42202</v>
      </c>
      <c r="L1136" s="19" t="inlineStr">
        <is>
          <t>en es fr de it pt ja ko ru 汉语 漢語</t>
        </is>
      </c>
    </row>
    <row r="1137" ht="15" customHeight="1" s="20">
      <c r="A1137" s="21">
        <f t="array" ref="A1137:A1137">INDIRECT(_xlfn.CONCAT("$I", $F1137))</f>
        <v/>
      </c>
      <c r="B1137" s="21">
        <f t="array" ref="B1137:B1137">INDIRECT(_xlfn.CONCAT("$J", $F1137))</f>
        <v/>
      </c>
      <c r="C1137" s="21">
        <f t="array" ref="C1137:C1137">INDIRECT(_xlfn.CONCAT("$K", $F1137))</f>
        <v/>
      </c>
      <c r="D1137" s="21" t="n"/>
      <c r="E1137" s="21">
        <f t="array" ref="E1137:E1137">INDIRECT(_xlfn.CONCAT("$L", $F1137))</f>
        <v/>
      </c>
      <c r="F1137" s="21" t="n"/>
    </row>
    <row r="1138" ht="15" customHeight="1" s="20">
      <c r="A1138" s="21">
        <f t="array" ref="A1138:A1138">INDIRECT(_xlfn.CONCAT("$I", $F1138))</f>
        <v/>
      </c>
      <c r="B1138" s="21">
        <f t="array" ref="B1138:B1138">INDIRECT(_xlfn.CONCAT("$J", $F1138))</f>
        <v/>
      </c>
      <c r="C1138" s="21">
        <f t="array" ref="C1138:C1138">INDIRECT(_xlfn.CONCAT("$K", $F1138))</f>
        <v/>
      </c>
      <c r="D1138" s="21" t="n"/>
      <c r="E1138" s="21">
        <f t="array" ref="E1138:E1138">INDIRECT(_xlfn.CONCAT("$L", $F1138))</f>
        <v/>
      </c>
      <c r="F1138" s="21" t="n"/>
      <c r="I1138" s="19" t="inlineStr">
        <is>
          <t>Magic Origins Clash Pack CP3</t>
        </is>
      </c>
      <c r="J1138" s="19" t="n">
        <v>6</v>
      </c>
      <c r="K1138" s="19" t="n">
        <v>42202</v>
      </c>
      <c r="L1138" s="19" t="inlineStr">
        <is>
          <t>en es fr de it pt ja ko ru 汉语 漢語</t>
        </is>
      </c>
    </row>
    <row r="1139" ht="15" customHeight="1" s="20">
      <c r="A1139" s="21">
        <f t="array" ref="A1139:A1139">INDIRECT(_xlfn.CONCAT("$I", $F1139))</f>
        <v/>
      </c>
      <c r="B1139" s="21">
        <f t="array" ref="B1139:B1139">INDIRECT(_xlfn.CONCAT("$J", $F1139))</f>
        <v/>
      </c>
      <c r="C1139" s="21">
        <f t="array" ref="C1139:C1139">INDIRECT(_xlfn.CONCAT("$K", $F1139))</f>
        <v/>
      </c>
      <c r="D1139" s="21" t="n"/>
      <c r="E1139" s="21">
        <f t="array" ref="E1139:E1139">INDIRECT(_xlfn.CONCAT("$L", $F1139))</f>
        <v/>
      </c>
      <c r="F1139" s="21" t="n"/>
    </row>
    <row r="1140" ht="15" customHeight="1" s="20">
      <c r="A1140" s="21">
        <f t="array" ref="A1140:A1140">INDIRECT(_xlfn.CONCAT("$I", $F1140))</f>
        <v/>
      </c>
      <c r="B1140" s="21">
        <f t="array" ref="B1140:B1140">INDIRECT(_xlfn.CONCAT("$J", $F1140))</f>
        <v/>
      </c>
      <c r="C1140" s="21">
        <f t="array" ref="C1140:C1140">INDIRECT(_xlfn.CONCAT("$K", $F1140))</f>
        <v/>
      </c>
      <c r="D1140" s="21" t="n"/>
      <c r="E1140" s="21">
        <f t="array" ref="E1140:E1140">INDIRECT(_xlfn.CONCAT("$L", $F1140))</f>
        <v/>
      </c>
      <c r="F1140" s="21" t="n"/>
      <c r="I1140" s="19" t="inlineStr">
        <is>
          <t>San Diego Comic-Con 2015 PS15</t>
        </is>
      </c>
      <c r="J1140" s="19" t="n">
        <v>5</v>
      </c>
      <c r="K1140" s="19" t="n">
        <v>42194</v>
      </c>
      <c r="L1140" s="19" t="inlineStr">
        <is>
          <t>en es fr de it pt ja ko ru 汉语 漢語</t>
        </is>
      </c>
    </row>
    <row r="1141" ht="15" customHeight="1" s="20">
      <c r="A1141" s="21">
        <f t="array" ref="A1141:A1141">INDIRECT(_xlfn.CONCAT("$I", $F1141))</f>
        <v/>
      </c>
      <c r="B1141" s="21">
        <f t="array" ref="B1141:B1141">INDIRECT(_xlfn.CONCAT("$J", $F1141))</f>
        <v/>
      </c>
      <c r="C1141" s="21">
        <f t="array" ref="C1141:C1141">INDIRECT(_xlfn.CONCAT("$K", $F1141))</f>
        <v/>
      </c>
      <c r="D1141" s="21" t="n"/>
      <c r="E1141" s="21">
        <f t="array" ref="E1141:E1141">INDIRECT(_xlfn.CONCAT("$L", $F1141))</f>
        <v/>
      </c>
      <c r="F1141" s="21" t="n"/>
    </row>
    <row r="1142" ht="15" customHeight="1" s="20">
      <c r="A1142" s="21">
        <f t="array" ref="A1142:A1142">INDIRECT(_xlfn.CONCAT("$I", $F1142))</f>
        <v/>
      </c>
      <c r="B1142" s="21">
        <f t="array" ref="B1142:B1142">INDIRECT(_xlfn.CONCAT("$J", $F1142))</f>
        <v/>
      </c>
      <c r="C1142" s="21">
        <f t="array" ref="C1142:C1142">INDIRECT(_xlfn.CONCAT("$K", $F1142))</f>
        <v/>
      </c>
      <c r="D1142" s="21" t="n"/>
      <c r="E1142" s="21">
        <f t="array" ref="E1142:E1142">INDIRECT(_xlfn.CONCAT("$L", $F1142))</f>
        <v/>
      </c>
      <c r="F1142" s="21" t="n"/>
      <c r="I1142" s="19" t="inlineStr">
        <is>
          <t>Modern Masters 2015 MM2</t>
        </is>
      </c>
      <c r="J1142" s="19" t="n">
        <v>249</v>
      </c>
      <c r="K1142" s="19" t="n">
        <v>42146</v>
      </c>
      <c r="L1142" s="19" t="inlineStr">
        <is>
          <t>en es fr de it pt ja ko ru 汉语 漢語</t>
        </is>
      </c>
    </row>
    <row r="1143" ht="15" customHeight="1" s="20">
      <c r="A1143" s="21">
        <f t="array" ref="A1143:A1143">INDIRECT(_xlfn.CONCAT("$I", $F1143))</f>
        <v/>
      </c>
      <c r="B1143" s="21">
        <f t="array" ref="B1143:B1143">INDIRECT(_xlfn.CONCAT("$J", $F1143))</f>
        <v/>
      </c>
      <c r="C1143" s="21">
        <f t="array" ref="C1143:C1143">INDIRECT(_xlfn.CONCAT("$K", $F1143))</f>
        <v/>
      </c>
      <c r="D1143" s="21" t="n"/>
      <c r="E1143" s="21">
        <f t="array" ref="E1143:E1143">INDIRECT(_xlfn.CONCAT("$L", $F1143))</f>
        <v/>
      </c>
      <c r="F1143" s="21" t="n"/>
    </row>
    <row r="1144" ht="15" customHeight="1" s="20">
      <c r="A1144" s="21">
        <f t="array" ref="A1144:A1144">INDIRECT(_xlfn.CONCAT("$I", $F1144))</f>
        <v/>
      </c>
      <c r="B1144" s="21">
        <f t="array" ref="B1144:B1144">INDIRECT(_xlfn.CONCAT("$J", $F1144))</f>
        <v/>
      </c>
      <c r="C1144" s="21">
        <f t="array" ref="C1144:C1144">INDIRECT(_xlfn.CONCAT("$K", $F1144))</f>
        <v/>
      </c>
      <c r="D1144" s="21" t="n"/>
      <c r="E1144" s="21">
        <f t="array" ref="E1144:E1144">INDIRECT(_xlfn.CONCAT("$L", $F1144))</f>
        <v/>
      </c>
      <c r="F1144" s="21" t="n"/>
      <c r="I1144" s="19" t="inlineStr">
        <is>
          <t>Modern Masters 2015 Tokens TMM2</t>
        </is>
      </c>
      <c r="J1144" s="19" t="n">
        <v>16</v>
      </c>
      <c r="K1144" s="19" t="n">
        <v>42146</v>
      </c>
      <c r="L1144" s="19" t="inlineStr">
        <is>
          <t>en es fr de it pt ja ko ru 汉语 漢語</t>
        </is>
      </c>
    </row>
    <row r="1145" ht="15" customHeight="1" s="20">
      <c r="A1145" s="21">
        <f t="array" ref="A1145:A1145">INDIRECT(_xlfn.CONCAT("$I", $F1145))</f>
        <v/>
      </c>
      <c r="B1145" s="21">
        <f t="array" ref="B1145:B1145">INDIRECT(_xlfn.CONCAT("$J", $F1145))</f>
        <v/>
      </c>
      <c r="C1145" s="21">
        <f t="array" ref="C1145:C1145">INDIRECT(_xlfn.CONCAT("$K", $F1145))</f>
        <v/>
      </c>
      <c r="D1145" s="21" t="n"/>
      <c r="E1145" s="21">
        <f t="array" ref="E1145:E1145">INDIRECT(_xlfn.CONCAT("$L", $F1145))</f>
        <v/>
      </c>
      <c r="F1145" s="21" t="n"/>
    </row>
    <row r="1146" ht="15" customHeight="1" s="20">
      <c r="A1146" s="21">
        <f t="array" ref="A1146:A1146">INDIRECT(_xlfn.CONCAT("$I", $F1146))</f>
        <v/>
      </c>
      <c r="B1146" s="21">
        <f t="array" ref="B1146:B1146">INDIRECT(_xlfn.CONCAT("$J", $F1146))</f>
        <v/>
      </c>
      <c r="C1146" s="21">
        <f t="array" ref="C1146:C1146">INDIRECT(_xlfn.CONCAT("$K", $F1146))</f>
        <v/>
      </c>
      <c r="D1146" s="21" t="n"/>
      <c r="E1146" s="21">
        <f t="array" ref="E1146:E1146">INDIRECT(_xlfn.CONCAT("$L", $F1146))</f>
        <v/>
      </c>
      <c r="F1146" s="21" t="n"/>
      <c r="I1146" s="19" t="inlineStr">
        <is>
          <t>Tempest Remastered TPR</t>
        </is>
      </c>
      <c r="J1146" s="19" t="n">
        <v>269</v>
      </c>
      <c r="K1146" s="19" t="n">
        <v>42130</v>
      </c>
      <c r="L1146" s="19" t="inlineStr">
        <is>
          <t>en es fr de it pt ja ko ru 汉语 漢語</t>
        </is>
      </c>
    </row>
    <row r="1147" ht="15" customHeight="1" s="20">
      <c r="A1147" s="21">
        <f t="array" ref="A1147:A1147">INDIRECT(_xlfn.CONCAT("$I", $F1147))</f>
        <v/>
      </c>
      <c r="B1147" s="21">
        <f t="array" ref="B1147:B1147">INDIRECT(_xlfn.CONCAT("$J", $F1147))</f>
        <v/>
      </c>
      <c r="C1147" s="21">
        <f t="array" ref="C1147:C1147">INDIRECT(_xlfn.CONCAT("$K", $F1147))</f>
        <v/>
      </c>
      <c r="D1147" s="21" t="n"/>
      <c r="E1147" s="21">
        <f t="array" ref="E1147:E1147">INDIRECT(_xlfn.CONCAT("$L", $F1147))</f>
        <v/>
      </c>
      <c r="F1147" s="21" t="n"/>
    </row>
    <row r="1148" ht="15" customHeight="1" s="20">
      <c r="A1148" s="21">
        <f t="array" ref="A1148:A1148">INDIRECT(_xlfn.CONCAT("$I", $F1148))</f>
        <v/>
      </c>
      <c r="B1148" s="21">
        <f t="array" ref="B1148:B1148">INDIRECT(_xlfn.CONCAT("$J", $F1148))</f>
        <v/>
      </c>
      <c r="C1148" s="21">
        <f t="array" ref="C1148:C1148">INDIRECT(_xlfn.CONCAT("$K", $F1148))</f>
        <v/>
      </c>
      <c r="D1148" s="21" t="n"/>
      <c r="E1148" s="21">
        <f t="array" ref="E1148:E1148">INDIRECT(_xlfn.CONCAT("$L", $F1148))</f>
        <v/>
      </c>
      <c r="F1148" s="21" t="n"/>
      <c r="I1148" s="19" t="inlineStr">
        <is>
          <t>Dragons of Tarkir DTK</t>
        </is>
      </c>
      <c r="J1148" s="19" t="n">
        <v>264</v>
      </c>
      <c r="K1148" s="19" t="n">
        <v>42090</v>
      </c>
      <c r="L1148" s="19" t="inlineStr">
        <is>
          <t>en es fr de it pt ja ko ru 汉语 漢語</t>
        </is>
      </c>
    </row>
    <row r="1149" ht="15" customHeight="1" s="20">
      <c r="A1149" s="21">
        <f t="array" ref="A1149:A1149">INDIRECT(_xlfn.CONCAT("$I", $F1149))</f>
        <v/>
      </c>
      <c r="B1149" s="21">
        <f t="array" ref="B1149:B1149">INDIRECT(_xlfn.CONCAT("$J", $F1149))</f>
        <v/>
      </c>
      <c r="C1149" s="21">
        <f t="array" ref="C1149:C1149">INDIRECT(_xlfn.CONCAT("$K", $F1149))</f>
        <v/>
      </c>
      <c r="D1149" s="21" t="n"/>
      <c r="E1149" s="21">
        <f t="array" ref="E1149:E1149">INDIRECT(_xlfn.CONCAT("$L", $F1149))</f>
        <v/>
      </c>
      <c r="F1149" s="21" t="n"/>
    </row>
    <row r="1150" ht="15" customHeight="1" s="20">
      <c r="A1150" s="21">
        <f t="array" ref="A1150:A1150">INDIRECT(_xlfn.CONCAT("$I", $F1150))</f>
        <v/>
      </c>
      <c r="B1150" s="21">
        <f t="array" ref="B1150:B1150">INDIRECT(_xlfn.CONCAT("$J", $F1150))</f>
        <v/>
      </c>
      <c r="C1150" s="21">
        <f t="array" ref="C1150:C1150">INDIRECT(_xlfn.CONCAT("$K", $F1150))</f>
        <v/>
      </c>
      <c r="D1150" s="21" t="n"/>
      <c r="E1150" s="21">
        <f t="array" ref="E1150:E1150">INDIRECT(_xlfn.CONCAT("$L", $F1150))</f>
        <v/>
      </c>
      <c r="F1150" s="21" t="n"/>
      <c r="I1150" s="19" t="inlineStr">
        <is>
          <t>Dragons of Tarkir Promos PDTK</t>
        </is>
      </c>
      <c r="J1150" s="19" t="n">
        <v>51</v>
      </c>
      <c r="K1150" s="19" t="n">
        <v>42090</v>
      </c>
      <c r="L1150" s="19" t="inlineStr">
        <is>
          <t>en es fr de it pt ja ko ru 汉语 漢語</t>
        </is>
      </c>
    </row>
    <row r="1151" ht="15" customHeight="1" s="20">
      <c r="A1151" s="21">
        <f t="array" ref="A1151:A1151">INDIRECT(_xlfn.CONCAT("$I", $F1151))</f>
        <v/>
      </c>
      <c r="B1151" s="21">
        <f t="array" ref="B1151:B1151">INDIRECT(_xlfn.CONCAT("$J", $F1151))</f>
        <v/>
      </c>
      <c r="C1151" s="21">
        <f t="array" ref="C1151:C1151">INDIRECT(_xlfn.CONCAT("$K", $F1151))</f>
        <v/>
      </c>
      <c r="D1151" s="21" t="n"/>
      <c r="E1151" s="21">
        <f t="array" ref="E1151:E1151">INDIRECT(_xlfn.CONCAT("$L", $F1151))</f>
        <v/>
      </c>
      <c r="F1151" s="21" t="n"/>
    </row>
    <row r="1152" ht="15" customHeight="1" s="20">
      <c r="A1152" s="21">
        <f t="array" ref="A1152:A1152">INDIRECT(_xlfn.CONCAT("$I", $F1152))</f>
        <v/>
      </c>
      <c r="B1152" s="21">
        <f t="array" ref="B1152:B1152">INDIRECT(_xlfn.CONCAT("$J", $F1152))</f>
        <v/>
      </c>
      <c r="C1152" s="21">
        <f t="array" ref="C1152:C1152">INDIRECT(_xlfn.CONCAT("$K", $F1152))</f>
        <v/>
      </c>
      <c r="D1152" s="21" t="n"/>
      <c r="E1152" s="21">
        <f t="array" ref="E1152:E1152">INDIRECT(_xlfn.CONCAT("$L", $F1152))</f>
        <v/>
      </c>
      <c r="F1152" s="21" t="n"/>
      <c r="I1152" s="19" t="inlineStr">
        <is>
          <t>Dragons of Tarkir Tokens TDTK</t>
        </is>
      </c>
      <c r="J1152" s="19" t="n">
        <v>8</v>
      </c>
      <c r="K1152" s="19" t="n">
        <v>42090</v>
      </c>
      <c r="L1152" s="19" t="inlineStr">
        <is>
          <t>en es fr de it pt ja ko ru 汉语 漢語</t>
        </is>
      </c>
    </row>
    <row r="1153" ht="15" customHeight="1" s="20">
      <c r="A1153" s="21">
        <f t="array" ref="A1153:A1153">INDIRECT(_xlfn.CONCAT("$I", $F1153))</f>
        <v/>
      </c>
      <c r="B1153" s="21">
        <f t="array" ref="B1153:B1153">INDIRECT(_xlfn.CONCAT("$J", $F1153))</f>
        <v/>
      </c>
      <c r="C1153" s="21">
        <f t="array" ref="C1153:C1153">INDIRECT(_xlfn.CONCAT("$K", $F1153))</f>
        <v/>
      </c>
      <c r="D1153" s="21" t="n"/>
      <c r="E1153" s="21">
        <f t="array" ref="E1153:E1153">INDIRECT(_xlfn.CONCAT("$L", $F1153))</f>
        <v/>
      </c>
      <c r="F1153" s="21" t="n"/>
    </row>
    <row r="1154" ht="15" customHeight="1" s="20">
      <c r="A1154" s="21">
        <f t="array" ref="A1154:A1154">INDIRECT(_xlfn.CONCAT("$I", $F1154))</f>
        <v/>
      </c>
      <c r="B1154" s="21">
        <f t="array" ref="B1154:B1154">INDIRECT(_xlfn.CONCAT("$J", $F1154))</f>
        <v/>
      </c>
      <c r="C1154" s="21">
        <f t="array" ref="C1154:C1154">INDIRECT(_xlfn.CONCAT("$K", $F1154))</f>
        <v/>
      </c>
      <c r="D1154" s="21" t="n"/>
      <c r="E1154" s="21">
        <f t="array" ref="E1154:E1154">INDIRECT(_xlfn.CONCAT("$L", $F1154))</f>
        <v/>
      </c>
      <c r="F1154" s="21" t="n"/>
      <c r="I1154" s="19" t="inlineStr">
        <is>
          <t>Tarkir Dragonfury PTKDF</t>
        </is>
      </c>
      <c r="J1154" s="19" t="n">
        <v>4</v>
      </c>
      <c r="K1154" s="19" t="n">
        <v>42097</v>
      </c>
      <c r="L1154" s="19" t="inlineStr">
        <is>
          <t>en es fr de it pt ja ko ru 汉语 漢語</t>
        </is>
      </c>
    </row>
    <row r="1155" ht="15" customHeight="1" s="20">
      <c r="A1155" s="21">
        <f t="array" ref="A1155:A1155">INDIRECT(_xlfn.CONCAT("$I", $F1155))</f>
        <v/>
      </c>
      <c r="B1155" s="21">
        <f t="array" ref="B1155:B1155">INDIRECT(_xlfn.CONCAT("$J", $F1155))</f>
        <v/>
      </c>
      <c r="C1155" s="21">
        <f t="array" ref="C1155:C1155">INDIRECT(_xlfn.CONCAT("$K", $F1155))</f>
        <v/>
      </c>
      <c r="D1155" s="21" t="n"/>
      <c r="E1155" s="21">
        <f t="array" ref="E1155:E1155">INDIRECT(_xlfn.CONCAT("$L", $F1155))</f>
        <v/>
      </c>
      <c r="F1155" s="21" t="n"/>
    </row>
    <row r="1156" ht="15" customHeight="1" s="20">
      <c r="A1156" s="21">
        <f t="array" ref="A1156:A1156">INDIRECT(_xlfn.CONCAT("$I", $F1156))</f>
        <v/>
      </c>
      <c r="B1156" s="21">
        <f t="array" ref="B1156:B1156">INDIRECT(_xlfn.CONCAT("$J", $F1156))</f>
        <v/>
      </c>
      <c r="C1156" s="21">
        <f t="array" ref="C1156:C1156">INDIRECT(_xlfn.CONCAT("$K", $F1156))</f>
        <v/>
      </c>
      <c r="D1156" s="21" t="n"/>
      <c r="E1156" s="21">
        <f t="array" ref="E1156:E1156">INDIRECT(_xlfn.CONCAT("$L", $F1156))</f>
        <v/>
      </c>
      <c r="F1156" s="21" t="n"/>
      <c r="I1156" s="19" t="inlineStr">
        <is>
          <t>Duel Decks: Elspeth vs. Kiora DDO</t>
        </is>
      </c>
      <c r="J1156" s="19" t="n">
        <v>67</v>
      </c>
      <c r="K1156" s="19" t="n">
        <v>42062</v>
      </c>
      <c r="L1156" s="19" t="inlineStr">
        <is>
          <t>en es fr de it pt ja ko ru 汉语 漢語</t>
        </is>
      </c>
    </row>
    <row r="1157" ht="15" customHeight="1" s="20">
      <c r="A1157" s="21">
        <f t="array" ref="A1157:A1157">INDIRECT(_xlfn.CONCAT("$I", $F1157))</f>
        <v/>
      </c>
      <c r="B1157" s="21">
        <f t="array" ref="B1157:B1157">INDIRECT(_xlfn.CONCAT("$J", $F1157))</f>
        <v/>
      </c>
      <c r="C1157" s="21">
        <f t="array" ref="C1157:C1157">INDIRECT(_xlfn.CONCAT("$K", $F1157))</f>
        <v/>
      </c>
      <c r="D1157" s="21" t="n"/>
      <c r="E1157" s="21">
        <f t="array" ref="E1157:E1157">INDIRECT(_xlfn.CONCAT("$L", $F1157))</f>
        <v/>
      </c>
      <c r="F1157" s="21" t="n"/>
    </row>
    <row r="1158" ht="15" customHeight="1" s="20">
      <c r="A1158" s="21">
        <f t="array" ref="A1158:A1158">INDIRECT(_xlfn.CONCAT("$I", $F1158))</f>
        <v/>
      </c>
      <c r="B1158" s="21">
        <f t="array" ref="B1158:B1158">INDIRECT(_xlfn.CONCAT("$J", $F1158))</f>
        <v/>
      </c>
      <c r="C1158" s="21">
        <f t="array" ref="C1158:C1158">INDIRECT(_xlfn.CONCAT("$K", $F1158))</f>
        <v/>
      </c>
      <c r="D1158" s="21" t="n"/>
      <c r="E1158" s="21">
        <f t="array" ref="E1158:E1158">INDIRECT(_xlfn.CONCAT("$L", $F1158))</f>
        <v/>
      </c>
      <c r="F1158" s="21" t="n"/>
      <c r="I1158" s="19" t="inlineStr">
        <is>
          <t>Fate Reforged FRF</t>
        </is>
      </c>
      <c r="J1158" s="19" t="n">
        <v>191</v>
      </c>
      <c r="K1158" s="19" t="n">
        <v>42027</v>
      </c>
      <c r="L1158" s="19" t="inlineStr">
        <is>
          <t>en es fr de it pt ja ko ru 汉语 漢語</t>
        </is>
      </c>
    </row>
    <row r="1159" ht="15" customHeight="1" s="20">
      <c r="A1159" s="21">
        <f t="array" ref="A1159:A1159">INDIRECT(_xlfn.CONCAT("$I", $F1159))</f>
        <v/>
      </c>
      <c r="B1159" s="21">
        <f t="array" ref="B1159:B1159">INDIRECT(_xlfn.CONCAT("$J", $F1159))</f>
        <v/>
      </c>
      <c r="C1159" s="21">
        <f t="array" ref="C1159:C1159">INDIRECT(_xlfn.CONCAT("$K", $F1159))</f>
        <v/>
      </c>
      <c r="D1159" s="21" t="n"/>
      <c r="E1159" s="21">
        <f t="array" ref="E1159:E1159">INDIRECT(_xlfn.CONCAT("$L", $F1159))</f>
        <v/>
      </c>
      <c r="F1159" s="21" t="n"/>
    </row>
    <row r="1160" ht="15" customHeight="1" s="20">
      <c r="A1160" s="21">
        <f t="array" ref="A1160:A1160">INDIRECT(_xlfn.CONCAT("$I", $F1160))</f>
        <v/>
      </c>
      <c r="B1160" s="21">
        <f t="array" ref="B1160:B1160">INDIRECT(_xlfn.CONCAT("$J", $F1160))</f>
        <v/>
      </c>
      <c r="C1160" s="21">
        <f t="array" ref="C1160:C1160">INDIRECT(_xlfn.CONCAT("$K", $F1160))</f>
        <v/>
      </c>
      <c r="D1160" s="21" t="n"/>
      <c r="E1160" s="21">
        <f t="array" ref="E1160:E1160">INDIRECT(_xlfn.CONCAT("$L", $F1160))</f>
        <v/>
      </c>
      <c r="F1160" s="21" t="n"/>
      <c r="I1160" s="19" t="inlineStr">
        <is>
          <t>Fate Reforged Promos PFRF</t>
        </is>
      </c>
      <c r="J1160" s="19" t="n">
        <v>43</v>
      </c>
      <c r="K1160" s="19" t="n">
        <v>42027</v>
      </c>
      <c r="L1160" s="19" t="inlineStr">
        <is>
          <t>en es fr de it pt ja ko ru 汉语 漢語</t>
        </is>
      </c>
    </row>
    <row r="1161" ht="15" customHeight="1" s="20">
      <c r="A1161" s="21">
        <f t="array" ref="A1161:A1161">INDIRECT(_xlfn.CONCAT("$I", $F1161))</f>
        <v/>
      </c>
      <c r="B1161" s="21">
        <f t="array" ref="B1161:B1161">INDIRECT(_xlfn.CONCAT("$J", $F1161))</f>
        <v/>
      </c>
      <c r="C1161" s="21">
        <f t="array" ref="C1161:C1161">INDIRECT(_xlfn.CONCAT("$K", $F1161))</f>
        <v/>
      </c>
      <c r="D1161" s="21" t="n"/>
      <c r="E1161" s="21">
        <f t="array" ref="E1161:E1161">INDIRECT(_xlfn.CONCAT("$L", $F1161))</f>
        <v/>
      </c>
      <c r="F1161" s="21" t="n"/>
    </row>
    <row r="1162" ht="15" customHeight="1" s="20">
      <c r="A1162" s="21">
        <f t="array" ref="A1162:A1162">INDIRECT(_xlfn.CONCAT("$I", $F1162))</f>
        <v/>
      </c>
      <c r="B1162" s="21">
        <f t="array" ref="B1162:B1162">INDIRECT(_xlfn.CONCAT("$J", $F1162))</f>
        <v/>
      </c>
      <c r="C1162" s="21">
        <f t="array" ref="C1162:C1162">INDIRECT(_xlfn.CONCAT("$K", $F1162))</f>
        <v/>
      </c>
      <c r="D1162" s="21" t="n"/>
      <c r="E1162" s="21">
        <f t="array" ref="E1162:E1162">INDIRECT(_xlfn.CONCAT("$L", $F1162))</f>
        <v/>
      </c>
      <c r="F1162" s="21" t="n"/>
      <c r="I1162" s="19" t="inlineStr">
        <is>
          <t>Fate Reforged Tokens TFRF</t>
        </is>
      </c>
      <c r="J1162" s="19" t="n">
        <v>4</v>
      </c>
      <c r="K1162" s="19" t="n">
        <v>42027</v>
      </c>
      <c r="L1162" s="19" t="inlineStr">
        <is>
          <t>en es fr de it pt ja ko ru 汉语 漢語</t>
        </is>
      </c>
    </row>
    <row r="1163" ht="15" customHeight="1" s="20">
      <c r="A1163" s="21">
        <f t="array" ref="A1163:A1163">INDIRECT(_xlfn.CONCAT("$I", $F1163))</f>
        <v/>
      </c>
      <c r="B1163" s="21">
        <f t="array" ref="B1163:B1163">INDIRECT(_xlfn.CONCAT("$J", $F1163))</f>
        <v/>
      </c>
      <c r="C1163" s="21">
        <f t="array" ref="C1163:C1163">INDIRECT(_xlfn.CONCAT("$K", $F1163))</f>
        <v/>
      </c>
      <c r="D1163" s="21" t="n"/>
      <c r="E1163" s="21">
        <f t="array" ref="E1163:E1163">INDIRECT(_xlfn.CONCAT("$L", $F1163))</f>
        <v/>
      </c>
      <c r="F1163" s="21" t="n"/>
    </row>
    <row r="1164" ht="15" customHeight="1" s="20">
      <c r="A1164" s="21">
        <f t="array" ref="A1164:A1164">INDIRECT(_xlfn.CONCAT("$I", $F1164))</f>
        <v/>
      </c>
      <c r="B1164" s="21">
        <f t="array" ref="B1164:B1164">INDIRECT(_xlfn.CONCAT("$J", $F1164))</f>
        <v/>
      </c>
      <c r="C1164" s="21">
        <f t="array" ref="C1164:C1164">INDIRECT(_xlfn.CONCAT("$K", $F1164))</f>
        <v/>
      </c>
      <c r="D1164" s="21" t="n"/>
      <c r="E1164" s="21">
        <f t="array" ref="E1164:E1164">INDIRECT(_xlfn.CONCAT("$L", $F1164))</f>
        <v/>
      </c>
      <c r="F1164" s="21" t="n"/>
      <c r="I1164" s="19" t="inlineStr">
        <is>
          <t>Fate Reforged Clash Pack CP2</t>
        </is>
      </c>
      <c r="J1164" s="19" t="n">
        <v>6</v>
      </c>
      <c r="K1164" s="19" t="n">
        <v>42027</v>
      </c>
      <c r="L1164" s="19" t="inlineStr">
        <is>
          <t>en es fr de it pt ja ko ru 汉语 漢語</t>
        </is>
      </c>
    </row>
    <row r="1165" ht="15" customHeight="1" s="20">
      <c r="A1165" s="21">
        <f t="array" ref="A1165:A1165">INDIRECT(_xlfn.CONCAT("$I", $F1165))</f>
        <v/>
      </c>
      <c r="B1165" s="21">
        <f t="array" ref="B1165:B1165">INDIRECT(_xlfn.CONCAT("$J", $F1165))</f>
        <v/>
      </c>
      <c r="C1165" s="21">
        <f t="array" ref="C1165:C1165">INDIRECT(_xlfn.CONCAT("$K", $F1165))</f>
        <v/>
      </c>
      <c r="D1165" s="21" t="n"/>
      <c r="E1165" s="21">
        <f t="array" ref="E1165:E1165">INDIRECT(_xlfn.CONCAT("$L", $F1165))</f>
        <v/>
      </c>
      <c r="F1165" s="21" t="n"/>
    </row>
    <row r="1166" ht="15" customHeight="1" s="20">
      <c r="A1166" s="21">
        <f t="array" ref="A1166:A1166">INDIRECT(_xlfn.CONCAT("$I", $F1166))</f>
        <v/>
      </c>
      <c r="B1166" s="21">
        <f t="array" ref="B1166:B1166">INDIRECT(_xlfn.CONCAT("$J", $F1166))</f>
        <v/>
      </c>
      <c r="C1166" s="21">
        <f t="array" ref="C1166:C1166">INDIRECT(_xlfn.CONCAT("$K", $F1166))</f>
        <v/>
      </c>
      <c r="D1166" s="21" t="n"/>
      <c r="E1166" s="21">
        <f t="array" ref="E1166:E1166">INDIRECT(_xlfn.CONCAT("$L", $F1166))</f>
        <v/>
      </c>
      <c r="F1166" s="21" t="n"/>
      <c r="I1166" s="19" t="inlineStr">
        <is>
          <t>Ugin's Fate UGIN</t>
        </is>
      </c>
      <c r="J1166" s="19" t="n">
        <v>26</v>
      </c>
      <c r="K1166" s="19" t="n">
        <v>42021</v>
      </c>
      <c r="L1166" s="19" t="inlineStr">
        <is>
          <t>en es fr de it pt ja ko ru 汉语 漢語</t>
        </is>
      </c>
    </row>
    <row r="1167" ht="15" customHeight="1" s="20">
      <c r="A1167" s="21">
        <f t="array" ref="A1167:A1167">INDIRECT(_xlfn.CONCAT("$I", $F1167))</f>
        <v/>
      </c>
      <c r="B1167" s="21">
        <f t="array" ref="B1167:B1167">INDIRECT(_xlfn.CONCAT("$J", $F1167))</f>
        <v/>
      </c>
      <c r="C1167" s="21">
        <f t="array" ref="C1167:C1167">INDIRECT(_xlfn.CONCAT("$K", $F1167))</f>
        <v/>
      </c>
      <c r="D1167" s="21" t="n"/>
      <c r="E1167" s="21">
        <f t="array" ref="E1167:E1167">INDIRECT(_xlfn.CONCAT("$L", $F1167))</f>
        <v/>
      </c>
      <c r="F1167" s="21" t="n"/>
    </row>
    <row r="1168" ht="15" customHeight="1" s="20">
      <c r="A1168" s="21">
        <f t="array" ref="A1168:A1168">INDIRECT(_xlfn.CONCAT("$I", $F1168))</f>
        <v/>
      </c>
      <c r="B1168" s="21">
        <f t="array" ref="B1168:B1168">INDIRECT(_xlfn.CONCAT("$J", $F1168))</f>
        <v/>
      </c>
      <c r="C1168" s="21">
        <f t="array" ref="C1168:C1168">INDIRECT(_xlfn.CONCAT("$K", $F1168))</f>
        <v/>
      </c>
      <c r="D1168" s="21" t="n"/>
      <c r="E1168" s="21">
        <f t="array" ref="E1168:E1168">INDIRECT(_xlfn.CONCAT("$L", $F1168))</f>
        <v/>
      </c>
      <c r="F1168" s="21" t="n"/>
      <c r="I1168" s="19" t="inlineStr">
        <is>
          <t>League Tokens 2015 L15</t>
        </is>
      </c>
      <c r="J1168" s="19" t="n">
        <v>1</v>
      </c>
      <c r="K1168" s="19" t="n">
        <v>42005</v>
      </c>
      <c r="L1168" s="19" t="inlineStr">
        <is>
          <t>en es fr de it pt ja ko ru 汉语 漢語</t>
        </is>
      </c>
    </row>
    <row r="1169" ht="15" customHeight="1" s="20">
      <c r="A1169" s="21">
        <f t="array" ref="A1169:A1169">INDIRECT(_xlfn.CONCAT("$I", $F1169))</f>
        <v/>
      </c>
      <c r="B1169" s="21">
        <f t="array" ref="B1169:B1169">INDIRECT(_xlfn.CONCAT("$J", $F1169))</f>
        <v/>
      </c>
      <c r="C1169" s="21">
        <f t="array" ref="C1169:C1169">INDIRECT(_xlfn.CONCAT("$K", $F1169))</f>
        <v/>
      </c>
      <c r="D1169" s="21" t="n"/>
      <c r="E1169" s="21">
        <f t="array" ref="E1169:E1169">INDIRECT(_xlfn.CONCAT("$L", $F1169))</f>
        <v/>
      </c>
      <c r="F1169" s="21" t="n"/>
    </row>
    <row r="1170" ht="15" customHeight="1" s="20">
      <c r="A1170" s="21">
        <f t="array" ref="A1170:A1170">INDIRECT(_xlfn.CONCAT("$I", $F1170))</f>
        <v/>
      </c>
      <c r="B1170" s="21">
        <f t="array" ref="B1170:B1170">INDIRECT(_xlfn.CONCAT("$J", $F1170))</f>
        <v/>
      </c>
      <c r="C1170" s="21">
        <f t="array" ref="C1170:C1170">INDIRECT(_xlfn.CONCAT("$K", $F1170))</f>
        <v/>
      </c>
      <c r="D1170" s="21" t="n"/>
      <c r="E1170" s="21">
        <f t="array" ref="E1170:E1170">INDIRECT(_xlfn.CONCAT("$L", $F1170))</f>
        <v/>
      </c>
      <c r="F1170" s="21" t="n"/>
      <c r="I1170" s="19" t="inlineStr">
        <is>
          <t>Friday Night Magic 2015 F15</t>
        </is>
      </c>
      <c r="J1170" s="19" t="n">
        <v>12</v>
      </c>
      <c r="K1170" s="19" t="n">
        <v>42005</v>
      </c>
      <c r="L1170" s="19" t="inlineStr">
        <is>
          <t>en es fr de it pt ja ko ru 汉语 漢語</t>
        </is>
      </c>
    </row>
    <row r="1171" ht="15" customHeight="1" s="20">
      <c r="A1171" s="21">
        <f t="array" ref="A1171:A1171">INDIRECT(_xlfn.CONCAT("$I", $F1171))</f>
        <v/>
      </c>
      <c r="B1171" s="21">
        <f t="array" ref="B1171:B1171">INDIRECT(_xlfn.CONCAT("$J", $F1171))</f>
        <v/>
      </c>
      <c r="C1171" s="21">
        <f t="array" ref="C1171:C1171">INDIRECT(_xlfn.CONCAT("$K", $F1171))</f>
        <v/>
      </c>
      <c r="D1171" s="21" t="n"/>
      <c r="E1171" s="21">
        <f t="array" ref="E1171:E1171">INDIRECT(_xlfn.CONCAT("$L", $F1171))</f>
        <v/>
      </c>
      <c r="F1171" s="21" t="n"/>
    </row>
    <row r="1172" ht="15" customHeight="1" s="20">
      <c r="F1172" s="21" t="n"/>
      <c r="I1172" s="19" t="inlineStr">
        <is>
          <t>Judge Gift Cards 2015 J15</t>
        </is>
      </c>
      <c r="J1172" s="19" t="n">
        <v>8</v>
      </c>
      <c r="K1172" s="19" t="n">
        <v>42005</v>
      </c>
      <c r="L1172" s="19" t="inlineStr">
        <is>
          <t>en es fr de it pt ja ko ru 汉语 漢語</t>
        </is>
      </c>
    </row>
    <row r="1173" ht="15" customHeight="1" s="20">
      <c r="F1173" s="21" t="n"/>
    </row>
    <row r="1174" ht="15" customHeight="1" s="20">
      <c r="F1174" s="21" t="n"/>
      <c r="I1174" s="19" t="inlineStr">
        <is>
          <t>Duel Decks Anthology: Elves vs. Goblins EVG</t>
        </is>
      </c>
      <c r="J1174" s="19" t="n">
        <v>62</v>
      </c>
      <c r="K1174" s="19" t="n">
        <v>41978</v>
      </c>
      <c r="L1174" s="19" t="inlineStr">
        <is>
          <t>en es fr de it pt ja ko ru 汉语 漢語</t>
        </is>
      </c>
    </row>
    <row r="1175" ht="15" customHeight="1" s="20">
      <c r="F1175" s="21" t="n"/>
    </row>
    <row r="1176" ht="15" customHeight="1" s="20">
      <c r="F1176" s="21" t="n"/>
      <c r="I1176" s="19" t="inlineStr">
        <is>
          <t>Duel Decks Anthology: Elves vs. Goblins Tokens TEVG</t>
        </is>
      </c>
      <c r="J1176" s="19" t="n">
        <v>3</v>
      </c>
      <c r="K1176" s="19" t="n">
        <v>41978</v>
      </c>
      <c r="L1176" s="19" t="inlineStr">
        <is>
          <t>en es fr de it pt ja ko ru 汉语 漢語</t>
        </is>
      </c>
    </row>
    <row r="1177" ht="15" customHeight="1" s="20">
      <c r="F1177" s="21" t="n"/>
    </row>
    <row r="1178" ht="15" customHeight="1" s="20">
      <c r="F1178" s="21" t="n"/>
      <c r="I1178" s="19" t="inlineStr">
        <is>
          <t>Duel Decks Anthology: Garruk vs. Liliana GVL</t>
        </is>
      </c>
      <c r="J1178" s="19" t="n">
        <v>63</v>
      </c>
      <c r="K1178" s="19" t="n">
        <v>41978</v>
      </c>
      <c r="L1178" s="19" t="inlineStr">
        <is>
          <t>en es fr de it pt ja ko ru 汉语 漢語</t>
        </is>
      </c>
    </row>
    <row r="1179" ht="15" customHeight="1" s="20">
      <c r="F1179" s="21" t="n"/>
    </row>
    <row r="1180" ht="15" customHeight="1" s="20">
      <c r="F1180" s="21" t="n"/>
      <c r="I1180" s="19" t="inlineStr">
        <is>
          <t>Duel Decks Anthology: Garruk vs. Liliana Tokens TGVL</t>
        </is>
      </c>
      <c r="J1180" s="19" t="n">
        <v>4</v>
      </c>
      <c r="K1180" s="19" t="n">
        <v>41978</v>
      </c>
      <c r="L1180" s="19" t="inlineStr">
        <is>
          <t>en es fr de it pt ja ko ru 汉语 漢語</t>
        </is>
      </c>
    </row>
    <row r="1181" ht="15" customHeight="1" s="20">
      <c r="F1181" s="21" t="n"/>
    </row>
    <row r="1182" ht="15" customHeight="1" s="20">
      <c r="F1182" s="21" t="n"/>
      <c r="I1182" s="19" t="inlineStr">
        <is>
          <t>Duel Decks Anthology: Jace vs. Chandra JVC</t>
        </is>
      </c>
      <c r="J1182" s="19" t="n">
        <v>62</v>
      </c>
      <c r="K1182" s="19" t="n">
        <v>41978</v>
      </c>
      <c r="L1182" s="19" t="inlineStr">
        <is>
          <t>en es fr de it pt ja ko ru 汉语 漢語</t>
        </is>
      </c>
    </row>
    <row r="1183" ht="15" customHeight="1" s="20">
      <c r="F1183" s="21" t="n"/>
    </row>
    <row r="1184" ht="15" customHeight="1" s="20">
      <c r="F1184" s="21" t="n"/>
      <c r="I1184" s="19" t="inlineStr">
        <is>
          <t>Duel Decks Anthology: Jace vs. Chandra Tokens TJVC</t>
        </is>
      </c>
      <c r="J1184" s="19" t="n">
        <v>1</v>
      </c>
      <c r="K1184" s="19" t="n">
        <v>41978</v>
      </c>
      <c r="L1184" s="19" t="inlineStr">
        <is>
          <t>en es fr de it pt ja ko ru 汉语 漢語</t>
        </is>
      </c>
    </row>
    <row r="1185" ht="15" customHeight="1" s="20">
      <c r="F1185" s="21" t="n"/>
    </row>
    <row r="1186" ht="15" customHeight="1" s="20">
      <c r="F1186" s="21" t="n"/>
      <c r="I1186" s="19" t="inlineStr">
        <is>
          <t>Duel Decks Anthology: Divine vs. Demonic DVD</t>
        </is>
      </c>
      <c r="J1186" s="19" t="n">
        <v>62</v>
      </c>
      <c r="K1186" s="19" t="n">
        <v>41978</v>
      </c>
      <c r="L1186" s="19" t="inlineStr">
        <is>
          <t>en es fr de it pt ja ko ru 汉语 漢語</t>
        </is>
      </c>
    </row>
    <row r="1187" ht="15" customHeight="1" s="20">
      <c r="F1187" s="21" t="n"/>
    </row>
    <row r="1188" ht="15" customHeight="1" s="20">
      <c r="F1188" s="21" t="n"/>
      <c r="I1188" s="19" t="inlineStr">
        <is>
          <t>Duel Decks Anthology: Divine vs. Demonic Tokens TDVD</t>
        </is>
      </c>
      <c r="J1188" s="19" t="n">
        <v>3</v>
      </c>
      <c r="K1188" s="19" t="n">
        <v>41978</v>
      </c>
      <c r="L1188" s="19" t="inlineStr">
        <is>
          <t>en es fr de it pt ja ko ru 汉语 漢語</t>
        </is>
      </c>
    </row>
    <row r="1189" ht="15" customHeight="1" s="20">
      <c r="F1189" s="21" t="n"/>
    </row>
    <row r="1190" ht="15" customHeight="1" s="20">
      <c r="F1190" s="21" t="n"/>
      <c r="I1190" s="19" t="inlineStr">
        <is>
          <t>Commander 2014 C14</t>
        </is>
      </c>
      <c r="J1190" s="19" t="n">
        <v>337</v>
      </c>
      <c r="K1190" s="19" t="n">
        <v>41950</v>
      </c>
      <c r="L1190" s="19" t="inlineStr">
        <is>
          <t>en es fr de it pt ja ko ru 汉语 漢語</t>
        </is>
      </c>
    </row>
    <row r="1191" ht="15" customHeight="1" s="20">
      <c r="F1191" s="21" t="n"/>
    </row>
    <row r="1192" ht="15" customHeight="1" s="20">
      <c r="F1192" s="21" t="n"/>
      <c r="I1192" s="19" t="inlineStr">
        <is>
          <t>Commander 2014 Tokens TC14</t>
        </is>
      </c>
      <c r="J1192" s="19" t="n">
        <v>36</v>
      </c>
      <c r="K1192" s="19" t="n">
        <v>41950</v>
      </c>
      <c r="L1192" s="19" t="inlineStr">
        <is>
          <t>en es fr de it pt ja ko ru 汉语 漢語</t>
        </is>
      </c>
    </row>
    <row r="1193" ht="15" customHeight="1" s="20">
      <c r="F1193" s="21" t="n"/>
    </row>
    <row r="1194" ht="15" customHeight="1" s="20">
      <c r="F1194" s="21" t="n"/>
      <c r="I1194" s="19" t="inlineStr">
        <is>
          <t>Commander 2014 Oversized OC14</t>
        </is>
      </c>
      <c r="J1194" s="19" t="n">
        <v>5</v>
      </c>
      <c r="K1194" s="19" t="n">
        <v>41950</v>
      </c>
      <c r="L1194" s="19" t="inlineStr">
        <is>
          <t>en es fr de it pt ja ko ru 汉语 漢語</t>
        </is>
      </c>
    </row>
    <row r="1195" ht="15" customHeight="1" s="20">
      <c r="F1195" s="21" t="n"/>
    </row>
    <row r="1196" ht="15" customHeight="1" s="20">
      <c r="F1196" s="21" t="n"/>
      <c r="I1196" s="19" t="inlineStr">
        <is>
          <t>Khans of Tarkir KTK</t>
        </is>
      </c>
      <c r="J1196" s="19" t="n">
        <v>293</v>
      </c>
      <c r="K1196" s="19" t="n">
        <v>41908</v>
      </c>
      <c r="L1196" s="19" t="inlineStr">
        <is>
          <t>en es fr de it pt ja ko ru 汉语 漢語</t>
        </is>
      </c>
    </row>
    <row r="1197" ht="15" customHeight="1" s="20">
      <c r="F1197" s="21" t="n"/>
    </row>
    <row r="1198" ht="15" customHeight="1" s="20">
      <c r="F1198" s="21" t="n"/>
      <c r="I1198" s="19" t="inlineStr">
        <is>
          <t>Khans of Tarkir Promos PKTK</t>
        </is>
      </c>
      <c r="J1198" s="19" t="n">
        <v>56</v>
      </c>
      <c r="K1198" s="19" t="n">
        <v>41908</v>
      </c>
      <c r="L1198" s="19" t="inlineStr">
        <is>
          <t>en es fr de it pt ja ko ru 汉语 漢語</t>
        </is>
      </c>
    </row>
    <row r="1199" ht="15" customHeight="1" s="20">
      <c r="F1199" s="21" t="n"/>
    </row>
    <row r="1200" ht="15" customHeight="1" s="20">
      <c r="F1200" s="21" t="n"/>
      <c r="I1200" s="19" t="inlineStr">
        <is>
          <t>Khans of Tarkir Tokens TKTK</t>
        </is>
      </c>
      <c r="J1200" s="19" t="n">
        <v>13</v>
      </c>
      <c r="K1200" s="19" t="n">
        <v>41908</v>
      </c>
      <c r="L1200" s="19" t="inlineStr">
        <is>
          <t>en es fr de it pt ja ko ru 汉语 漢語</t>
        </is>
      </c>
    </row>
    <row r="1201" ht="15" customHeight="1" s="20">
      <c r="F1201" s="21" t="n"/>
    </row>
    <row r="1202" ht="15" customHeight="1" s="20">
      <c r="F1202" s="21" t="n"/>
      <c r="I1202" s="19" t="inlineStr">
        <is>
          <t>Duel Decks: Speed vs. Cunning DDN</t>
        </is>
      </c>
      <c r="J1202" s="19" t="n">
        <v>82</v>
      </c>
      <c r="K1202" s="19" t="n">
        <v>41887</v>
      </c>
      <c r="L1202" s="19" t="inlineStr">
        <is>
          <t>en es fr de it pt ja ko ru 汉语 漢語</t>
        </is>
      </c>
    </row>
    <row r="1203" ht="15" customHeight="1" s="20">
      <c r="F1203" s="21" t="n"/>
    </row>
    <row r="1204" ht="15" customHeight="1" s="20">
      <c r="F1204" s="21" t="n"/>
      <c r="I1204" s="19" t="inlineStr">
        <is>
          <t>From the Vault: Annihilation V14</t>
        </is>
      </c>
      <c r="J1204" s="19" t="n">
        <v>15</v>
      </c>
      <c r="K1204" s="19" t="n">
        <v>41873</v>
      </c>
      <c r="L1204" s="19" t="inlineStr">
        <is>
          <t>en es fr de it pt ja ko ru 汉语 漢語</t>
        </is>
      </c>
    </row>
    <row r="1205" ht="15" customHeight="1" s="20">
      <c r="F1205" s="21" t="n"/>
    </row>
    <row r="1206" ht="15" customHeight="1" s="20">
      <c r="F1206" s="21" t="n"/>
      <c r="I1206" s="19" t="inlineStr">
        <is>
          <t>Magic 2015 M15</t>
        </is>
      </c>
      <c r="J1206" s="19" t="n">
        <v>284</v>
      </c>
      <c r="K1206" s="19" t="n">
        <v>41838</v>
      </c>
      <c r="L1206" s="19" t="inlineStr">
        <is>
          <t>en es fr de it pt ja ko ru 汉语 漢語</t>
        </is>
      </c>
    </row>
    <row r="1207" ht="15" customHeight="1" s="20">
      <c r="F1207" s="21" t="n"/>
    </row>
    <row r="1208" ht="15" customHeight="1" s="20">
      <c r="F1208" s="21" t="n"/>
      <c r="I1208" s="19" t="inlineStr">
        <is>
          <t>Magic 2015 Promos PM15</t>
        </is>
      </c>
      <c r="J1208" s="19" t="n">
        <v>14</v>
      </c>
      <c r="K1208" s="19" t="n">
        <v>41837</v>
      </c>
      <c r="L1208" s="19" t="inlineStr">
        <is>
          <t>en es fr de it pt ja ko ru 汉语 漢語</t>
        </is>
      </c>
    </row>
    <row r="1209" ht="15" customHeight="1" s="20">
      <c r="F1209" s="21" t="n"/>
    </row>
    <row r="1210" ht="15" customHeight="1" s="20">
      <c r="F1210" s="21" t="n"/>
      <c r="I1210" s="19" t="inlineStr">
        <is>
          <t>Magic 2015 Tokens TM15</t>
        </is>
      </c>
      <c r="J1210" s="19" t="n">
        <v>14</v>
      </c>
      <c r="K1210" s="19" t="n">
        <v>41838</v>
      </c>
      <c r="L1210" s="19" t="inlineStr">
        <is>
          <t>en es fr de it pt ja ko ru 汉语 漢語</t>
        </is>
      </c>
    </row>
    <row r="1211" ht="15" customHeight="1" s="20">
      <c r="F1211" s="21" t="n"/>
    </row>
    <row r="1212" ht="15" customHeight="1" s="20">
      <c r="F1212" s="21" t="n"/>
      <c r="I1212" s="19" t="inlineStr">
        <is>
          <t>Magic 2015 Clash Pack CP1</t>
        </is>
      </c>
      <c r="J1212" s="19" t="n">
        <v>6</v>
      </c>
      <c r="K1212" s="19" t="n">
        <v>41838</v>
      </c>
      <c r="L1212" s="19" t="inlineStr">
        <is>
          <t>en es fr de it pt ja ko ru 汉语 漢語</t>
        </is>
      </c>
    </row>
    <row r="1213" ht="15" customHeight="1" s="20">
      <c r="F1213" s="21" t="n"/>
    </row>
    <row r="1214" ht="15" customHeight="1" s="20">
      <c r="F1214" s="21" t="n"/>
      <c r="I1214" s="19" t="inlineStr">
        <is>
          <t>M15 Prerelease Challenge PPC1</t>
        </is>
      </c>
      <c r="J1214" s="19" t="n">
        <v>2</v>
      </c>
      <c r="K1214" s="19" t="n">
        <v>41832</v>
      </c>
      <c r="L1214" s="19" t="inlineStr">
        <is>
          <t>en es fr de it pt ja ko ru 汉语 漢語</t>
        </is>
      </c>
    </row>
    <row r="1215" ht="15" customHeight="1" s="20">
      <c r="F1215" s="21" t="n"/>
    </row>
    <row r="1216" ht="15" customHeight="1" s="20">
      <c r="F1216" s="21" t="n"/>
      <c r="I1216" s="19" t="inlineStr">
        <is>
          <t>Duels of the Planeswalkers 2015 Promos PDP15</t>
        </is>
      </c>
      <c r="J1216" s="19" t="n">
        <v>2</v>
      </c>
      <c r="K1216" s="19" t="n">
        <v>41829</v>
      </c>
      <c r="L1216" s="19" t="inlineStr">
        <is>
          <t>en es fr de it pt ja ko ru 汉语 漢語</t>
        </is>
      </c>
    </row>
    <row r="1217" ht="15" customHeight="1" s="20">
      <c r="F1217" s="21" t="n"/>
    </row>
    <row r="1218" ht="15" customHeight="1" s="20">
      <c r="F1218" s="21" t="n"/>
      <c r="I1218" s="19" t="inlineStr">
        <is>
          <t>San Diego Comic-Con 2014 PS14</t>
        </is>
      </c>
      <c r="J1218" s="19" t="n">
        <v>6</v>
      </c>
      <c r="K1218" s="19" t="n">
        <v>41828</v>
      </c>
      <c r="L1218" s="19" t="inlineStr">
        <is>
          <t>en es fr de it pt ja ko ru 汉语 漢語</t>
        </is>
      </c>
    </row>
    <row r="1219" ht="15" customHeight="1" s="20">
      <c r="F1219" s="21" t="n"/>
    </row>
    <row r="1220" ht="15" customHeight="1" s="20">
      <c r="F1220" s="21" t="n"/>
      <c r="I1220" s="19" t="inlineStr">
        <is>
          <t>Vintage Masters VMA</t>
        </is>
      </c>
      <c r="J1220" s="19" t="n">
        <v>325</v>
      </c>
      <c r="K1220" s="19" t="n">
        <v>41806</v>
      </c>
      <c r="L1220" s="19" t="inlineStr">
        <is>
          <t>en es fr de it pt ja ko ru 汉语 漢語</t>
        </is>
      </c>
    </row>
    <row r="1221" ht="15" customHeight="1" s="20">
      <c r="F1221" s="21" t="n"/>
    </row>
    <row r="1222" ht="15" customHeight="1" s="20">
      <c r="F1222" s="21" t="n"/>
      <c r="I1222" s="19" t="inlineStr">
        <is>
          <t>Conspiracy CNS</t>
        </is>
      </c>
      <c r="J1222" s="19" t="n">
        <v>210</v>
      </c>
      <c r="K1222" s="19" t="n">
        <v>41796</v>
      </c>
      <c r="L1222" s="19" t="inlineStr">
        <is>
          <t>en es fr de it pt ja ko ru 汉语 漢語</t>
        </is>
      </c>
    </row>
    <row r="1223" ht="15" customHeight="1" s="20">
      <c r="F1223" s="21" t="n"/>
    </row>
    <row r="1224" ht="15" customHeight="1" s="20">
      <c r="F1224" s="21" t="n"/>
      <c r="I1224" s="19" t="inlineStr">
        <is>
          <t>Conspiracy Promos PCNS</t>
        </is>
      </c>
      <c r="J1224" s="19" t="n">
        <v>1</v>
      </c>
      <c r="K1224" s="19" t="n">
        <v>41796</v>
      </c>
      <c r="L1224" s="19" t="inlineStr">
        <is>
          <t>en es fr de it pt ja ko ru 汉语 漢語</t>
        </is>
      </c>
    </row>
    <row r="1225" ht="15" customHeight="1" s="20">
      <c r="F1225" s="21" t="n"/>
    </row>
    <row r="1226" ht="15" customHeight="1" s="20">
      <c r="F1226" s="21" t="n"/>
      <c r="I1226" s="19" t="inlineStr">
        <is>
          <t>Conspiracy Tokens TCNS</t>
        </is>
      </c>
      <c r="J1226" s="19" t="n">
        <v>9</v>
      </c>
      <c r="K1226" s="19" t="n">
        <v>41796</v>
      </c>
      <c r="L1226" s="19" t="inlineStr">
        <is>
          <t>en es fr de it pt ja ko ru 汉语 漢語</t>
        </is>
      </c>
    </row>
    <row r="1227" ht="15" customHeight="1" s="20">
      <c r="F1227" s="21" t="n"/>
    </row>
    <row r="1228" ht="15" customHeight="1" s="20">
      <c r="F1228" s="21" t="n"/>
      <c r="I1228" s="19" t="inlineStr">
        <is>
          <t>Modern Event Deck 2014 MD1</t>
        </is>
      </c>
      <c r="J1228" s="19" t="n">
        <v>26</v>
      </c>
      <c r="K1228" s="19" t="n">
        <v>41789</v>
      </c>
      <c r="L1228" s="19" t="inlineStr">
        <is>
          <t>en es fr de it pt ja ko ru 汉语 漢語</t>
        </is>
      </c>
    </row>
    <row r="1229" ht="15" customHeight="1" s="20">
      <c r="F1229" s="21" t="n"/>
    </row>
    <row r="1230" ht="15" customHeight="1" s="20">
      <c r="F1230" s="21" t="n"/>
      <c r="I1230" s="19" t="inlineStr">
        <is>
          <t>Modern Event Deck 2014 Tokens TMD1</t>
        </is>
      </c>
      <c r="J1230" s="19" t="n">
        <v>4</v>
      </c>
      <c r="K1230" s="19" t="n">
        <v>41789</v>
      </c>
      <c r="L1230" s="19" t="inlineStr">
        <is>
          <t>en es fr de it pt ja ko ru 汉语 漢語</t>
        </is>
      </c>
    </row>
    <row r="1231" ht="15" customHeight="1" s="20">
      <c r="F1231" s="21" t="n"/>
    </row>
    <row r="1232" ht="15" customHeight="1" s="20">
      <c r="F1232" s="21" t="n"/>
      <c r="I1232" s="19" t="inlineStr">
        <is>
          <t>Journey into Nyx JOU</t>
        </is>
      </c>
      <c r="J1232" s="19" t="n">
        <v>165</v>
      </c>
      <c r="K1232" s="19" t="n">
        <v>41761</v>
      </c>
      <c r="L1232" s="19" t="inlineStr">
        <is>
          <t>en es fr de it pt ja ko ru 汉语 漢語</t>
        </is>
      </c>
    </row>
    <row r="1233" ht="15" customHeight="1" s="20">
      <c r="F1233" s="21" t="n"/>
    </row>
    <row r="1234" ht="15" customHeight="1" s="20">
      <c r="F1234" s="21" t="n"/>
      <c r="I1234" s="19" t="inlineStr">
        <is>
          <t>Journey into Nyx Promos PJOU</t>
        </is>
      </c>
      <c r="J1234" s="19" t="n">
        <v>10</v>
      </c>
      <c r="K1234" s="19" t="n">
        <v>41755</v>
      </c>
      <c r="L1234" s="19" t="inlineStr">
        <is>
          <t>en es fr de it pt ja ko ru 汉语 漢語</t>
        </is>
      </c>
    </row>
    <row r="1235" ht="15" customHeight="1" s="20">
      <c r="F1235" s="21" t="n"/>
    </row>
    <row r="1236" ht="15" customHeight="1" s="20">
      <c r="F1236" s="21" t="n"/>
      <c r="I1236" s="19" t="inlineStr">
        <is>
          <t>Journey into Nyx Tokens TJOU</t>
        </is>
      </c>
      <c r="J1236" s="19" t="n">
        <v>6</v>
      </c>
      <c r="K1236" s="19" t="n">
        <v>41761</v>
      </c>
      <c r="L1236" s="19" t="inlineStr">
        <is>
          <t>en es fr de it pt ja ko ru 汉语 漢語</t>
        </is>
      </c>
    </row>
    <row r="1237" ht="15" customHeight="1" s="20">
      <c r="F1237" s="21" t="n"/>
    </row>
    <row r="1238" ht="15" customHeight="1" s="20">
      <c r="F1238" s="21" t="n"/>
      <c r="I1238" s="19" t="inlineStr">
        <is>
          <t>Defeat a God TDAG</t>
        </is>
      </c>
      <c r="J1238" s="19" t="n">
        <v>15</v>
      </c>
      <c r="K1238" s="19" t="n">
        <v>41784</v>
      </c>
      <c r="L1238" s="19" t="inlineStr">
        <is>
          <t>en es fr de it pt ja ko ru 汉语 漢語</t>
        </is>
      </c>
    </row>
    <row r="1239" ht="15" customHeight="1" s="20">
      <c r="F1239" s="21" t="n"/>
    </row>
    <row r="1240" ht="15" customHeight="1" s="20">
      <c r="F1240" s="21" t="n"/>
      <c r="I1240" s="19" t="inlineStr">
        <is>
          <t>Journey into Nyx Hero's Path THP3</t>
        </is>
      </c>
      <c r="J1240" s="19" t="n">
        <v>8</v>
      </c>
      <c r="K1240" s="19" t="n">
        <v>41761</v>
      </c>
      <c r="L1240" s="19" t="inlineStr">
        <is>
          <t>en es fr de it pt ja ko ru 汉语 漢語</t>
        </is>
      </c>
    </row>
    <row r="1241" ht="15" customHeight="1" s="20">
      <c r="F1241" s="21" t="n"/>
    </row>
    <row r="1242" ht="15" customHeight="1" s="20">
      <c r="F1242" s="21" t="n"/>
      <c r="I1242" s="19" t="inlineStr">
        <is>
          <t>Duel Decks: Jace vs. Vraska DDM</t>
        </is>
      </c>
      <c r="J1242" s="19" t="n">
        <v>88</v>
      </c>
      <c r="K1242" s="19" t="n">
        <v>41712</v>
      </c>
      <c r="L1242" s="19" t="inlineStr">
        <is>
          <t>en es fr de it pt ja ko ru 汉语 漢語</t>
        </is>
      </c>
    </row>
    <row r="1243" ht="15" customHeight="1" s="20">
      <c r="F1243" s="21" t="n"/>
    </row>
    <row r="1244" ht="15" customHeight="1" s="20">
      <c r="F1244" s="21" t="n"/>
      <c r="I1244" s="19" t="inlineStr">
        <is>
          <t>Duel Decks: Jace vs. Vraska Tokens TDDM</t>
        </is>
      </c>
      <c r="J1244" s="19" t="n">
        <v>1</v>
      </c>
      <c r="K1244" s="19" t="n">
        <v>41712</v>
      </c>
      <c r="L1244" s="19" t="inlineStr">
        <is>
          <t>en es fr de it pt ja ko ru 汉语 漢語</t>
        </is>
      </c>
    </row>
    <row r="1245" ht="15" customHeight="1" s="20">
      <c r="F1245" s="21" t="n"/>
    </row>
    <row r="1246" ht="15" customHeight="1" s="20">
      <c r="F1246" s="21" t="n"/>
      <c r="I1246" s="19" t="inlineStr">
        <is>
          <t>Born of the Gods BNG</t>
        </is>
      </c>
      <c r="J1246" s="19" t="n">
        <v>165</v>
      </c>
      <c r="K1246" s="19" t="n">
        <v>41677</v>
      </c>
      <c r="L1246" s="19" t="inlineStr">
        <is>
          <t>en es fr de it pt ja ko ru 汉语 漢語</t>
        </is>
      </c>
    </row>
    <row r="1247" ht="15" customHeight="1" s="20">
      <c r="F1247" s="21" t="n"/>
    </row>
    <row r="1248" ht="15" customHeight="1" s="20">
      <c r="F1248" s="21" t="n"/>
      <c r="I1248" s="19" t="inlineStr">
        <is>
          <t>Born of the Gods Promos PBNG</t>
        </is>
      </c>
      <c r="J1248" s="19" t="n">
        <v>9</v>
      </c>
      <c r="K1248" s="19" t="n">
        <v>41671</v>
      </c>
      <c r="L1248" s="19" t="inlineStr">
        <is>
          <t>en es fr de it pt ja ko ru 汉语 漢語</t>
        </is>
      </c>
    </row>
    <row r="1249" ht="15" customHeight="1" s="20">
      <c r="F1249" s="21" t="n"/>
    </row>
    <row r="1250" ht="15" customHeight="1" s="20">
      <c r="F1250" s="21" t="n"/>
      <c r="I1250" s="19" t="inlineStr">
        <is>
          <t>Born of the Gods Tokens TBNG</t>
        </is>
      </c>
      <c r="J1250" s="19" t="n">
        <v>11</v>
      </c>
      <c r="K1250" s="19" t="n">
        <v>41677</v>
      </c>
      <c r="L1250" s="19" t="inlineStr">
        <is>
          <t>en es fr de it pt ja ko ru 汉语 漢語</t>
        </is>
      </c>
    </row>
    <row r="1251" ht="15" customHeight="1" s="20">
      <c r="F1251" s="21" t="n"/>
    </row>
    <row r="1252" ht="15" customHeight="1" s="20">
      <c r="F1252" s="21" t="n"/>
      <c r="I1252" s="19" t="inlineStr">
        <is>
          <t>Battle the Horde TBTH</t>
        </is>
      </c>
      <c r="J1252" s="19" t="n">
        <v>15</v>
      </c>
      <c r="K1252" s="19" t="n">
        <v>41699</v>
      </c>
      <c r="L1252" s="19" t="inlineStr">
        <is>
          <t>en es fr de it pt ja ko ru 汉语 漢語</t>
        </is>
      </c>
    </row>
    <row r="1253" ht="15" customHeight="1" s="20">
      <c r="F1253" s="21" t="n"/>
    </row>
    <row r="1254" ht="15" customHeight="1" s="20">
      <c r="F1254" s="21" t="n"/>
      <c r="I1254" s="19" t="inlineStr">
        <is>
          <t>Born of the Gods Hero's Path THP2</t>
        </is>
      </c>
      <c r="J1254" s="19" t="n">
        <v>7</v>
      </c>
      <c r="K1254" s="19" t="n">
        <v>41677</v>
      </c>
      <c r="L1254" s="19" t="inlineStr">
        <is>
          <t>en es fr de it pt ja ko ru 汉语 漢語</t>
        </is>
      </c>
    </row>
    <row r="1255" ht="15" customHeight="1" s="20">
      <c r="F1255" s="21" t="n"/>
    </row>
    <row r="1256" ht="15" customHeight="1" s="20">
      <c r="F1256" s="21" t="n"/>
      <c r="I1256" s="19" t="inlineStr">
        <is>
          <t>League Tokens 2014 L14</t>
        </is>
      </c>
      <c r="J1256" s="19" t="n">
        <v>4</v>
      </c>
      <c r="K1256" s="19" t="n">
        <v>41640</v>
      </c>
      <c r="L1256" s="19" t="inlineStr">
        <is>
          <t>en es fr de it pt ja ko ru 汉语 漢語</t>
        </is>
      </c>
    </row>
    <row r="1257" ht="15" customHeight="1" s="20">
      <c r="F1257" s="21" t="n"/>
    </row>
    <row r="1258" ht="15" customHeight="1" s="20">
      <c r="F1258" s="21" t="n"/>
      <c r="I1258" s="19" t="inlineStr">
        <is>
          <t>Judge Gift Cards 2014 J14</t>
        </is>
      </c>
      <c r="J1258" s="19" t="n">
        <v>14</v>
      </c>
      <c r="K1258" s="19" t="n">
        <v>41640</v>
      </c>
      <c r="L1258" s="19" t="inlineStr">
        <is>
          <t>en es fr de it pt ja ko ru 汉语 漢語</t>
        </is>
      </c>
    </row>
    <row r="1259" ht="15" customHeight="1" s="20">
      <c r="F1259" s="21" t="n"/>
    </row>
    <row r="1260" ht="15" customHeight="1" s="20">
      <c r="F1260" s="21" t="n"/>
      <c r="I1260" s="19" t="inlineStr">
        <is>
          <t>Friday Night Magic 2014 F14</t>
        </is>
      </c>
      <c r="J1260" s="19" t="n">
        <v>12</v>
      </c>
      <c r="K1260" s="19" t="n">
        <v>41640</v>
      </c>
      <c r="L1260" s="19" t="inlineStr">
        <is>
          <t>en es fr de it pt ja ko ru 汉语 漢語</t>
        </is>
      </c>
    </row>
    <row r="1261" ht="15" customHeight="1" s="20">
      <c r="F1261" s="21" t="n"/>
    </row>
    <row r="1262" ht="15" customHeight="1" s="20">
      <c r="F1262" s="21" t="n"/>
      <c r="I1262" s="19" t="inlineStr">
        <is>
          <t>Commander 2013 C13</t>
        </is>
      </c>
      <c r="J1262" s="19" t="n">
        <v>356</v>
      </c>
      <c r="K1262" s="19" t="n">
        <v>41579</v>
      </c>
      <c r="L1262" s="19" t="inlineStr">
        <is>
          <t>en es fr de it pt ja ko ru 汉语 漢語</t>
        </is>
      </c>
    </row>
    <row r="1263" ht="15" customHeight="1" s="20">
      <c r="F1263" s="21" t="n"/>
    </row>
    <row r="1264" ht="15" customHeight="1" s="20">
      <c r="F1264" s="21" t="n"/>
      <c r="I1264" s="19" t="inlineStr">
        <is>
          <t>Commander 2013 Oversized OC13</t>
        </is>
      </c>
      <c r="J1264" s="19" t="n">
        <v>15</v>
      </c>
      <c r="K1264" s="19" t="n">
        <v>41579</v>
      </c>
      <c r="L1264" s="19" t="inlineStr">
        <is>
          <t>en es fr de it pt ja ko ru 汉语 漢語</t>
        </is>
      </c>
    </row>
    <row r="1265" ht="15" customHeight="1" s="20">
      <c r="F1265" s="21" t="n"/>
    </row>
    <row r="1266" ht="15" customHeight="1" s="20">
      <c r="F1266" s="21" t="n"/>
      <c r="I1266" s="19" t="inlineStr">
        <is>
          <t>Theros THS</t>
        </is>
      </c>
      <c r="J1266" s="19" t="n">
        <v>249</v>
      </c>
      <c r="K1266" s="19" t="n">
        <v>41544</v>
      </c>
      <c r="L1266" s="19" t="inlineStr">
        <is>
          <t>en es fr de it pt ja ko ru 汉语 漢語</t>
        </is>
      </c>
    </row>
    <row r="1267" ht="15" customHeight="1" s="20">
      <c r="F1267" s="21" t="n"/>
    </row>
    <row r="1268" ht="15" customHeight="1" s="20">
      <c r="F1268" s="21" t="n"/>
      <c r="I1268" s="19" t="inlineStr">
        <is>
          <t>Theros Promos PTHS</t>
        </is>
      </c>
      <c r="J1268" s="19" t="n">
        <v>10</v>
      </c>
      <c r="K1268" s="19" t="n">
        <v>41538</v>
      </c>
      <c r="L1268" s="19" t="inlineStr">
        <is>
          <t>en es fr de it pt ja ko ru 汉语 漢語</t>
        </is>
      </c>
    </row>
    <row r="1269" ht="15" customHeight="1" s="20">
      <c r="F1269" s="21" t="n"/>
    </row>
    <row r="1270" ht="15" customHeight="1" s="20">
      <c r="F1270" s="21" t="n"/>
      <c r="I1270" s="19" t="inlineStr">
        <is>
          <t>Theros Tokens TTHS</t>
        </is>
      </c>
      <c r="J1270" s="19" t="n">
        <v>11</v>
      </c>
      <c r="K1270" s="19" t="n">
        <v>41544</v>
      </c>
      <c r="L1270" s="19" t="inlineStr">
        <is>
          <t>en es fr de it pt ja ko ru 汉语 漢語</t>
        </is>
      </c>
    </row>
    <row r="1271" ht="15" customHeight="1" s="20">
      <c r="F1271" s="21" t="n"/>
    </row>
    <row r="1272" ht="15" customHeight="1" s="20">
      <c r="F1272" s="21" t="n"/>
      <c r="I1272" s="19" t="inlineStr">
        <is>
          <t>Face the Hydra TFTH</t>
        </is>
      </c>
      <c r="J1272" s="19" t="n">
        <v>15</v>
      </c>
      <c r="K1272" s="19" t="n">
        <v>41566</v>
      </c>
      <c r="L1272" s="19" t="inlineStr">
        <is>
          <t>en es fr de it pt ja ko ru 汉语 漢語</t>
        </is>
      </c>
    </row>
    <row r="1273" ht="15" customHeight="1" s="20">
      <c r="F1273" s="21" t="n"/>
    </row>
    <row r="1274" ht="15" customHeight="1" s="20">
      <c r="F1274" s="21" t="n"/>
      <c r="I1274" s="19" t="inlineStr">
        <is>
          <t>Theros Hero's Path THP1</t>
        </is>
      </c>
      <c r="J1274" s="19" t="n">
        <v>7</v>
      </c>
      <c r="K1274" s="19" t="n">
        <v>41544</v>
      </c>
      <c r="L1274" s="19" t="inlineStr">
        <is>
          <t>en es fr de it pt ja ko ru 汉语 漢語</t>
        </is>
      </c>
    </row>
    <row r="1275" ht="15" customHeight="1" s="20">
      <c r="F1275" s="21" t="n"/>
    </row>
    <row r="1276" ht="15" customHeight="1" s="20">
      <c r="F1276" s="21" t="n"/>
      <c r="I1276" s="19" t="inlineStr">
        <is>
          <t>Duel Decks: Heroes vs. Monsters DDL</t>
        </is>
      </c>
      <c r="J1276" s="19" t="n">
        <v>81</v>
      </c>
      <c r="K1276" s="19" t="n">
        <v>41523</v>
      </c>
      <c r="L1276" s="19" t="inlineStr">
        <is>
          <t>en es fr de it pt ja ko ru 汉语 漢語</t>
        </is>
      </c>
    </row>
    <row r="1277" ht="15" customHeight="1" s="20">
      <c r="F1277" s="21" t="n"/>
    </row>
    <row r="1278" ht="15" customHeight="1" s="20">
      <c r="F1278" s="21" t="n"/>
      <c r="I1278" s="19" t="inlineStr">
        <is>
          <t>Duel Decks: Heroes vs. Monsters Tokens TDDL</t>
        </is>
      </c>
      <c r="J1278" s="19" t="n">
        <v>2</v>
      </c>
      <c r="K1278" s="19" t="n">
        <v>41523</v>
      </c>
      <c r="L1278" s="19" t="inlineStr">
        <is>
          <t>en es fr de it pt ja ko ru 汉语 漢語</t>
        </is>
      </c>
    </row>
    <row r="1279" ht="15" customHeight="1" s="20">
      <c r="F1279" s="21" t="n"/>
    </row>
    <row r="1280" ht="15" customHeight="1" s="20">
      <c r="F1280" s="21" t="n"/>
      <c r="I1280" s="19" t="inlineStr">
        <is>
          <t>From the Vault: Twenty V13</t>
        </is>
      </c>
      <c r="J1280" s="19" t="n">
        <v>20</v>
      </c>
      <c r="K1280" s="19" t="n">
        <v>41509</v>
      </c>
      <c r="L1280" s="19" t="inlineStr">
        <is>
          <t>en es fr de it pt ja ko ru 汉语 漢語</t>
        </is>
      </c>
    </row>
    <row r="1281" ht="15" customHeight="1" s="20">
      <c r="F1281" s="21" t="n"/>
    </row>
    <row r="1282" ht="15" customHeight="1" s="20">
      <c r="F1282" s="21" t="n"/>
      <c r="I1282" s="19" t="inlineStr">
        <is>
          <t>Magic 2014 M14</t>
        </is>
      </c>
      <c r="J1282" s="19" t="n">
        <v>249</v>
      </c>
      <c r="K1282" s="19" t="n">
        <v>41474</v>
      </c>
      <c r="L1282" s="19" t="inlineStr">
        <is>
          <t>en es fr de it pt ja ko ru 汉语 漢語</t>
        </is>
      </c>
    </row>
    <row r="1283" ht="15" customHeight="1" s="20">
      <c r="F1283" s="21" t="n"/>
    </row>
    <row r="1284" ht="15" customHeight="1" s="20">
      <c r="F1284" s="21" t="n"/>
      <c r="I1284" s="19" t="inlineStr">
        <is>
          <t>Magic 2014 Promos PM14</t>
        </is>
      </c>
      <c r="J1284" s="19" t="n">
        <v>6</v>
      </c>
      <c r="K1284" s="19" t="n">
        <v>41473</v>
      </c>
      <c r="L1284" s="19" t="inlineStr">
        <is>
          <t>en es fr de it pt ja ko ru 汉语 漢語</t>
        </is>
      </c>
    </row>
    <row r="1285" ht="15" customHeight="1" s="20">
      <c r="F1285" s="21" t="n"/>
    </row>
    <row r="1286" ht="15" customHeight="1" s="20">
      <c r="F1286" s="21" t="n"/>
      <c r="I1286" s="19" t="inlineStr">
        <is>
          <t>Magic 2014 Tokens TM14</t>
        </is>
      </c>
      <c r="J1286" s="19" t="n">
        <v>13</v>
      </c>
      <c r="K1286" s="19" t="n">
        <v>41474</v>
      </c>
      <c r="L1286" s="19" t="inlineStr">
        <is>
          <t>en es fr de it pt ja ko ru 汉语 漢語</t>
        </is>
      </c>
    </row>
    <row r="1287" ht="15" customHeight="1" s="20">
      <c r="F1287" s="21" t="n"/>
    </row>
    <row r="1288" ht="15" customHeight="1" s="20">
      <c r="F1288" s="21" t="n"/>
      <c r="I1288" s="19" t="inlineStr">
        <is>
          <t>San Diego Comic-Con 2013 PSDC</t>
        </is>
      </c>
      <c r="J1288" s="19" t="n">
        <v>5</v>
      </c>
      <c r="K1288" s="19" t="n">
        <v>41473</v>
      </c>
      <c r="L1288" s="19" t="inlineStr">
        <is>
          <t>en es fr de it pt ja ko ru 汉语 漢語</t>
        </is>
      </c>
    </row>
    <row r="1289" ht="15" customHeight="1" s="20">
      <c r="F1289" s="21" t="n"/>
    </row>
    <row r="1290" ht="15" customHeight="1" s="20">
      <c r="F1290" s="21" t="n"/>
      <c r="I1290" s="19" t="inlineStr">
        <is>
          <t>Modern Masters MMA</t>
        </is>
      </c>
      <c r="J1290" s="19" t="n">
        <v>229</v>
      </c>
      <c r="K1290" s="19" t="n">
        <v>41432</v>
      </c>
      <c r="L1290" s="19" t="inlineStr">
        <is>
          <t>en es fr de it pt ja ko ru 汉语 漢語</t>
        </is>
      </c>
    </row>
    <row r="1291" ht="15" customHeight="1" s="20">
      <c r="F1291" s="21" t="n"/>
    </row>
    <row r="1292" ht="15" customHeight="1" s="20">
      <c r="F1292" s="21" t="n"/>
      <c r="I1292" s="19" t="inlineStr">
        <is>
          <t>Modern Masters Tokens TMMA</t>
        </is>
      </c>
      <c r="J1292" s="19" t="n">
        <v>16</v>
      </c>
      <c r="K1292" s="19" t="n">
        <v>41432</v>
      </c>
      <c r="L1292" s="19" t="inlineStr">
        <is>
          <t>en es fr de it pt ja ko ru 汉语 漢語</t>
        </is>
      </c>
    </row>
    <row r="1293" ht="15" customHeight="1" s="20">
      <c r="F1293" s="21" t="n"/>
    </row>
    <row r="1294" ht="15" customHeight="1" s="20">
      <c r="F1294" s="21" t="n"/>
      <c r="I1294" s="19" t="inlineStr">
        <is>
          <t>Dragon's Maze DGM</t>
        </is>
      </c>
      <c r="J1294" s="19" t="n">
        <v>156</v>
      </c>
      <c r="K1294" s="19" t="n">
        <v>41397</v>
      </c>
      <c r="L1294" s="19" t="inlineStr">
        <is>
          <t>en es fr de it pt ja ko ru 汉语 漢語</t>
        </is>
      </c>
    </row>
    <row r="1295" ht="15" customHeight="1" s="20">
      <c r="F1295" s="21" t="n"/>
    </row>
    <row r="1296" ht="15" customHeight="1" s="20">
      <c r="F1296" s="21" t="n"/>
      <c r="I1296" s="19" t="inlineStr">
        <is>
          <t>Dragon's Maze Promos PDGM</t>
        </is>
      </c>
      <c r="J1296" s="19" t="n">
        <v>6</v>
      </c>
      <c r="K1296" s="19" t="n">
        <v>41391</v>
      </c>
      <c r="L1296" s="19" t="inlineStr">
        <is>
          <t>en es fr de it pt ja ko ru 汉语 漢語</t>
        </is>
      </c>
    </row>
    <row r="1297" ht="15" customHeight="1" s="20">
      <c r="F1297" s="21" t="n"/>
    </row>
    <row r="1298" ht="15" customHeight="1" s="20">
      <c r="F1298" s="21" t="n"/>
      <c r="I1298" s="19" t="inlineStr">
        <is>
          <t>Dragon's Maze Tokens TDGM</t>
        </is>
      </c>
      <c r="J1298" s="19" t="n">
        <v>1</v>
      </c>
      <c r="K1298" s="19" t="n">
        <v>41397</v>
      </c>
      <c r="L1298" s="19" t="inlineStr">
        <is>
          <t>en es fr de it pt ja ko ru 汉语 漢語</t>
        </is>
      </c>
    </row>
    <row r="1299" ht="15" customHeight="1" s="20">
      <c r="F1299" s="21" t="n"/>
    </row>
    <row r="1300" ht="15" customHeight="1" s="20">
      <c r="F1300" s="21" t="n"/>
      <c r="I1300" s="19" t="inlineStr">
        <is>
          <t>World Magic Cup Qualifiers WMC</t>
        </is>
      </c>
      <c r="J1300" s="19" t="n">
        <v>5</v>
      </c>
      <c r="K1300" s="19" t="n">
        <v>41370</v>
      </c>
      <c r="L1300" s="19" t="inlineStr">
        <is>
          <t>en es fr de it pt ja ko ru 汉语 漢語</t>
        </is>
      </c>
    </row>
    <row r="1301" ht="15" customHeight="1" s="20">
      <c r="F1301" s="21" t="n"/>
    </row>
    <row r="1302" ht="15" customHeight="1" s="20">
      <c r="F1302" s="21" t="n"/>
      <c r="I1302" s="19" t="inlineStr">
        <is>
          <t>Duel Decks: Sorin vs. Tibalt DDK</t>
        </is>
      </c>
      <c r="J1302" s="19" t="n">
        <v>80</v>
      </c>
      <c r="K1302" s="19" t="n">
        <v>41348</v>
      </c>
      <c r="L1302" s="19" t="inlineStr">
        <is>
          <t>en es fr de it pt ja ko ru 汉语 漢語</t>
        </is>
      </c>
    </row>
    <row r="1303" ht="15" customHeight="1" s="20">
      <c r="F1303" s="21" t="n"/>
    </row>
    <row r="1304" ht="15" customHeight="1" s="20">
      <c r="F1304" s="21" t="n"/>
      <c r="I1304" s="19" t="inlineStr">
        <is>
          <t>Duel Decks: Sorin vs. Tibalt Tokens TDDK</t>
        </is>
      </c>
      <c r="J1304" s="19" t="n">
        <v>1</v>
      </c>
      <c r="K1304" s="19" t="n">
        <v>41348</v>
      </c>
      <c r="L1304" s="19" t="inlineStr">
        <is>
          <t>en es fr de it pt ja ko ru 汉语 漢語</t>
        </is>
      </c>
    </row>
    <row r="1305" ht="15" customHeight="1" s="20">
      <c r="F1305" s="21" t="n"/>
    </row>
    <row r="1306" ht="15" customHeight="1" s="20">
      <c r="F1306" s="21" t="n"/>
      <c r="I1306" s="19" t="inlineStr">
        <is>
          <t>Gatecrash GTC</t>
        </is>
      </c>
      <c r="J1306" s="19" t="n">
        <v>249</v>
      </c>
      <c r="K1306" s="19" t="n">
        <v>41306</v>
      </c>
      <c r="L1306" s="19" t="inlineStr">
        <is>
          <t>en es fr de it pt ja ko ru 汉语 漢語</t>
        </is>
      </c>
    </row>
    <row r="1307" ht="15" customHeight="1" s="20">
      <c r="F1307" s="21" t="n"/>
    </row>
    <row r="1308" ht="15" customHeight="1" s="20">
      <c r="F1308" s="21" t="n"/>
      <c r="I1308" s="19" t="inlineStr">
        <is>
          <t>Gatecrash Promos PGTC</t>
        </is>
      </c>
      <c r="J1308" s="19" t="n">
        <v>10</v>
      </c>
      <c r="K1308" s="19" t="n">
        <v>41300</v>
      </c>
      <c r="L1308" s="19" t="inlineStr">
        <is>
          <t>en es fr de it pt ja ko ru 汉语 漢語</t>
        </is>
      </c>
    </row>
    <row r="1309" ht="15" customHeight="1" s="20">
      <c r="F1309" s="21" t="n"/>
    </row>
    <row r="1310" ht="15" customHeight="1" s="20">
      <c r="F1310" s="21" t="n"/>
      <c r="I1310" s="19" t="inlineStr">
        <is>
          <t>Gatecrash Tokens TGTC</t>
        </is>
      </c>
      <c r="J1310" s="19" t="n">
        <v>8</v>
      </c>
      <c r="K1310" s="19" t="n">
        <v>41306</v>
      </c>
      <c r="L1310" s="19" t="inlineStr">
        <is>
          <t>en es fr de it pt ja ko ru 汉语 漢語</t>
        </is>
      </c>
    </row>
    <row r="1311" ht="15" customHeight="1" s="20">
      <c r="F1311" s="21" t="n"/>
    </row>
    <row r="1312" ht="15" customHeight="1" s="20">
      <c r="F1312" s="21" t="n"/>
      <c r="I1312" s="19" t="inlineStr">
        <is>
          <t>Duels of the Planeswalkers 2014 Promos PDP14</t>
        </is>
      </c>
      <c r="J1312" s="19" t="n">
        <v>3</v>
      </c>
      <c r="K1312" s="19" t="n">
        <v>41275</v>
      </c>
      <c r="L1312" s="19" t="inlineStr">
        <is>
          <t>en es fr de it pt ja ko ru 汉语 漢語</t>
        </is>
      </c>
    </row>
    <row r="1313" ht="15" customHeight="1" s="20">
      <c r="F1313" s="21" t="n"/>
    </row>
    <row r="1314" ht="15" customHeight="1" s="20">
      <c r="F1314" s="21" t="n"/>
      <c r="I1314" s="19" t="inlineStr">
        <is>
          <t>League Tokens 2013 L13</t>
        </is>
      </c>
      <c r="J1314" s="19" t="n">
        <v>4</v>
      </c>
      <c r="K1314" s="19" t="n">
        <v>41275</v>
      </c>
      <c r="L1314" s="19" t="inlineStr">
        <is>
          <t>en es fr de it pt ja ko ru 汉语 漢語</t>
        </is>
      </c>
    </row>
    <row r="1315" ht="15" customHeight="1" s="20">
      <c r="F1315" s="21" t="n"/>
    </row>
    <row r="1316" ht="15" customHeight="1" s="20">
      <c r="F1316" s="21" t="n"/>
      <c r="I1316" s="19" t="inlineStr">
        <is>
          <t>Judge Gift Cards 2013 J13</t>
        </is>
      </c>
      <c r="J1316" s="19" t="n">
        <v>9</v>
      </c>
      <c r="K1316" s="19" t="n">
        <v>41275</v>
      </c>
      <c r="L1316" s="19" t="inlineStr">
        <is>
          <t>en es fr de it pt ja ko ru 汉语 漢語</t>
        </is>
      </c>
    </row>
    <row r="1317" ht="15" customHeight="1" s="20">
      <c r="F1317" s="21" t="n"/>
    </row>
    <row r="1318" ht="15" customHeight="1" s="20">
      <c r="F1318" s="21" t="n"/>
      <c r="I1318" s="19" t="inlineStr">
        <is>
          <t>Friday Night Magic 2013 F13</t>
        </is>
      </c>
      <c r="J1318" s="19" t="n">
        <v>12</v>
      </c>
      <c r="K1318" s="19" t="n">
        <v>41275</v>
      </c>
      <c r="L1318" s="19" t="inlineStr">
        <is>
          <t>en es fr de it pt ja ko ru 汉语 漢語</t>
        </is>
      </c>
    </row>
    <row r="1319" ht="15" customHeight="1" s="20">
      <c r="F1319" s="21" t="n"/>
    </row>
    <row r="1320" ht="15" customHeight="1" s="20">
      <c r="F1320" s="21" t="n"/>
      <c r="I1320" s="19" t="inlineStr">
        <is>
          <t>Commander's Arsenal CM1</t>
        </is>
      </c>
      <c r="J1320" s="19" t="n">
        <v>18</v>
      </c>
      <c r="K1320" s="19" t="n">
        <v>41215</v>
      </c>
      <c r="L1320" s="19" t="inlineStr">
        <is>
          <t>en es fr de it pt ja ko ru 汉语 漢語</t>
        </is>
      </c>
    </row>
    <row r="1321" ht="15" customHeight="1" s="20">
      <c r="F1321" s="21" t="n"/>
    </row>
    <row r="1322" ht="15" customHeight="1" s="20">
      <c r="F1322" s="21" t="n"/>
      <c r="I1322" s="19" t="inlineStr">
        <is>
          <t>Commander's Arsenal Oversized OCM1</t>
        </is>
      </c>
      <c r="J1322" s="19" t="n">
        <v>10</v>
      </c>
      <c r="K1322" s="19" t="n">
        <v>41215</v>
      </c>
      <c r="L1322" s="19" t="inlineStr">
        <is>
          <t>en es fr de it pt ja ko ru 汉语 漢語</t>
        </is>
      </c>
    </row>
    <row r="1323" ht="15" customHeight="1" s="20">
      <c r="F1323" s="21" t="n"/>
    </row>
    <row r="1324" ht="15" customHeight="1" s="20">
      <c r="F1324" s="21" t="n"/>
      <c r="I1324" s="19" t="inlineStr">
        <is>
          <t>Return to Ravnica RTR</t>
        </is>
      </c>
      <c r="J1324" s="19" t="n">
        <v>274</v>
      </c>
      <c r="K1324" s="19" t="n">
        <v>41187</v>
      </c>
      <c r="L1324" s="19" t="inlineStr">
        <is>
          <t>en es fr de it pt ja ko ru 汉语 漢語</t>
        </is>
      </c>
    </row>
    <row r="1325" ht="15" customHeight="1" s="20">
      <c r="F1325" s="21" t="n"/>
    </row>
    <row r="1326" ht="15" customHeight="1" s="20">
      <c r="F1326" s="21" t="n"/>
      <c r="I1326" s="19" t="inlineStr">
        <is>
          <t>Return to Ravnica Promos PRTR</t>
        </is>
      </c>
      <c r="J1326" s="19" t="n">
        <v>10</v>
      </c>
      <c r="K1326" s="19" t="n">
        <v>41187</v>
      </c>
      <c r="L1326" s="19" t="inlineStr">
        <is>
          <t>en es fr de it pt ja ko ru 汉语 漢語</t>
        </is>
      </c>
    </row>
    <row r="1327" ht="15" customHeight="1" s="20">
      <c r="F1327" s="21" t="n"/>
    </row>
    <row r="1328" ht="15" customHeight="1" s="20">
      <c r="F1328" s="21" t="n"/>
      <c r="I1328" s="19" t="inlineStr">
        <is>
          <t>Return to Ravnica Tokens TRTR</t>
        </is>
      </c>
      <c r="J1328" s="19" t="n">
        <v>12</v>
      </c>
      <c r="K1328" s="19" t="n">
        <v>41187</v>
      </c>
      <c r="L1328" s="19" t="inlineStr">
        <is>
          <t>en es fr de it pt ja ko ru 汉语 漢語</t>
        </is>
      </c>
    </row>
    <row r="1329" ht="15" customHeight="1" s="20">
      <c r="F1329" s="21" t="n"/>
    </row>
    <row r="1330" ht="15" customHeight="1" s="20">
      <c r="F1330" s="21" t="n"/>
      <c r="I1330" s="19" t="inlineStr">
        <is>
          <t>Duel Decks: Izzet vs. Golgari DDJ</t>
        </is>
      </c>
      <c r="J1330" s="19" t="n">
        <v>90</v>
      </c>
      <c r="K1330" s="19" t="n">
        <v>41159</v>
      </c>
      <c r="L1330" s="19" t="inlineStr">
        <is>
          <t>en es fr de it pt ja ko ru 汉语 漢語</t>
        </is>
      </c>
    </row>
    <row r="1331" ht="15" customHeight="1" s="20">
      <c r="F1331" s="21" t="n"/>
    </row>
    <row r="1332" ht="15" customHeight="1" s="20">
      <c r="F1332" s="21" t="n"/>
      <c r="I1332" s="19" t="inlineStr">
        <is>
          <t>Duel Decks: Izzet vs. Golgari Tokens TDDJ</t>
        </is>
      </c>
      <c r="J1332" s="19" t="n">
        <v>1</v>
      </c>
      <c r="K1332" s="19" t="n">
        <v>41159</v>
      </c>
      <c r="L1332" s="19" t="inlineStr">
        <is>
          <t>en es fr de it pt ja ko ru 汉语 漢語</t>
        </is>
      </c>
    </row>
    <row r="1333" ht="15" customHeight="1" s="20">
      <c r="F1333" s="21" t="n"/>
    </row>
    <row r="1334" ht="15" customHeight="1" s="20">
      <c r="F1334" s="21" t="n"/>
      <c r="I1334" s="19" t="inlineStr">
        <is>
          <t>From the Vault: Realms V12</t>
        </is>
      </c>
      <c r="J1334" s="19" t="n">
        <v>15</v>
      </c>
      <c r="K1334" s="19" t="n">
        <v>41152</v>
      </c>
      <c r="L1334" s="19" t="inlineStr">
        <is>
          <t>en es fr de it pt ja ko ru 汉语 漢語</t>
        </is>
      </c>
    </row>
    <row r="1335" ht="15" customHeight="1" s="20">
      <c r="F1335" s="21" t="n"/>
    </row>
    <row r="1336" ht="15" customHeight="1" s="20">
      <c r="F1336" s="21" t="n"/>
      <c r="I1336" s="19" t="inlineStr">
        <is>
          <t>Magic 2013 M13</t>
        </is>
      </c>
      <c r="J1336" s="19" t="n">
        <v>249</v>
      </c>
      <c r="K1336" s="19" t="n">
        <v>41103</v>
      </c>
      <c r="L1336" s="19" t="inlineStr">
        <is>
          <t>en es fr de it pt ja ko ru 汉语 漢語</t>
        </is>
      </c>
    </row>
    <row r="1337" ht="15" customHeight="1" s="20">
      <c r="F1337" s="21" t="n"/>
    </row>
    <row r="1338" ht="15" customHeight="1" s="20">
      <c r="F1338" s="21" t="n"/>
      <c r="I1338" s="19" t="inlineStr">
        <is>
          <t>Magic 2013 Promos PM13</t>
        </is>
      </c>
      <c r="J1338" s="19" t="n">
        <v>6</v>
      </c>
      <c r="K1338" s="19" t="n">
        <v>41102</v>
      </c>
      <c r="L1338" s="19" t="inlineStr">
        <is>
          <t>en es fr de it pt ja ko ru 汉语 漢語</t>
        </is>
      </c>
    </row>
    <row r="1339" ht="15" customHeight="1" s="20">
      <c r="F1339" s="21" t="n"/>
    </row>
    <row r="1340" ht="15" customHeight="1" s="20">
      <c r="F1340" s="21" t="n"/>
      <c r="I1340" s="19" t="inlineStr">
        <is>
          <t>Magic 2013 Tokens TM13</t>
        </is>
      </c>
      <c r="J1340" s="19" t="n">
        <v>11</v>
      </c>
      <c r="K1340" s="19" t="n">
        <v>41103</v>
      </c>
      <c r="L1340" s="19" t="inlineStr">
        <is>
          <t>en es fr de it pt ja ko ru 汉语 漢語</t>
        </is>
      </c>
    </row>
    <row r="1341" ht="15" customHeight="1" s="20">
      <c r="F1341" s="21" t="n"/>
    </row>
    <row r="1342" ht="15" customHeight="1" s="20">
      <c r="F1342" s="21" t="n"/>
      <c r="I1342" s="19" t="inlineStr">
        <is>
          <t>Planechase 2012 PC2</t>
        </is>
      </c>
      <c r="J1342" s="19" t="n">
        <v>156</v>
      </c>
      <c r="K1342" s="19" t="n">
        <v>41061</v>
      </c>
      <c r="L1342" s="19" t="inlineStr">
        <is>
          <t>en es fr de it pt ja ko ru 汉语 漢語</t>
        </is>
      </c>
    </row>
    <row r="1343" ht="15" customHeight="1" s="20">
      <c r="F1343" s="21" t="n"/>
    </row>
    <row r="1344" ht="15" customHeight="1" s="20">
      <c r="F1344" s="21" t="n"/>
      <c r="I1344" s="19" t="inlineStr">
        <is>
          <t>Planechase 2012 Planes OPC2</t>
        </is>
      </c>
      <c r="J1344" s="19" t="n">
        <v>40</v>
      </c>
      <c r="K1344" s="19" t="n">
        <v>41061</v>
      </c>
      <c r="L1344" s="19" t="inlineStr">
        <is>
          <t>en es fr de it pt ja ko ru 汉语 漢語</t>
        </is>
      </c>
    </row>
    <row r="1345" ht="15" customHeight="1" s="20">
      <c r="F1345" s="21" t="n"/>
    </row>
    <row r="1346" ht="15" customHeight="1" s="20">
      <c r="F1346" s="21" t="n"/>
      <c r="I1346" s="19" t="inlineStr">
        <is>
          <t>Avacyn Restored AVR</t>
        </is>
      </c>
      <c r="J1346" s="19" t="n">
        <v>244</v>
      </c>
      <c r="K1346" s="19" t="n">
        <v>41033</v>
      </c>
      <c r="L1346" s="19" t="inlineStr">
        <is>
          <t>en es fr de it pt ja ko ru 汉语 漢語</t>
        </is>
      </c>
    </row>
    <row r="1347" ht="15" customHeight="1" s="20">
      <c r="F1347" s="21" t="n"/>
    </row>
    <row r="1348" ht="15" customHeight="1" s="20">
      <c r="F1348" s="21" t="n"/>
      <c r="I1348" s="19" t="inlineStr">
        <is>
          <t>Avacyn Restored Promos PAVR</t>
        </is>
      </c>
      <c r="J1348" s="19" t="n">
        <v>6</v>
      </c>
      <c r="K1348" s="19" t="n">
        <v>41027</v>
      </c>
      <c r="L1348" s="19" t="inlineStr">
        <is>
          <t>en es fr de it pt ja ko ru 汉语 漢語</t>
        </is>
      </c>
    </row>
    <row r="1349" ht="15" customHeight="1" s="20">
      <c r="F1349" s="21" t="n"/>
    </row>
    <row r="1350" ht="15" customHeight="1" s="20">
      <c r="F1350" s="21" t="n"/>
      <c r="I1350" s="19" t="inlineStr">
        <is>
          <t>Avacyn Restored Tokens TAVR</t>
        </is>
      </c>
      <c r="J1350" s="19" t="n">
        <v>8</v>
      </c>
      <c r="K1350" s="19" t="n">
        <v>41033</v>
      </c>
      <c r="L1350" s="19" t="inlineStr">
        <is>
          <t>en es fr de it pt ja ko ru 汉语 漢語</t>
        </is>
      </c>
    </row>
    <row r="1351" ht="15" customHeight="1" s="20">
      <c r="F1351" s="21" t="n"/>
    </row>
    <row r="1352" ht="15" customHeight="1" s="20">
      <c r="F1352" s="21" t="n"/>
      <c r="I1352" s="19" t="inlineStr">
        <is>
          <t>Open the Helvault PHEL</t>
        </is>
      </c>
      <c r="J1352" s="19" t="n">
        <v>6</v>
      </c>
      <c r="K1352" s="19" t="n">
        <v>41027</v>
      </c>
      <c r="L1352" s="19" t="inlineStr">
        <is>
          <t>en es fr de it pt ja ko ru 汉语 漢語</t>
        </is>
      </c>
    </row>
    <row r="1353" ht="15" customHeight="1" s="20">
      <c r="F1353" s="21" t="n"/>
    </row>
    <row r="1354" ht="15" customHeight="1" s="20">
      <c r="F1354" s="21" t="n"/>
      <c r="I1354" s="19" t="inlineStr">
        <is>
          <t>Duel Decks: Venser vs. Koth DDI</t>
        </is>
      </c>
      <c r="J1354" s="19" t="n">
        <v>77</v>
      </c>
      <c r="K1354" s="19" t="n">
        <v>40998</v>
      </c>
      <c r="L1354" s="19" t="inlineStr">
        <is>
          <t>en es fr de it pt ja ko ru 汉语 漢語</t>
        </is>
      </c>
    </row>
    <row r="1355" ht="15" customHeight="1" s="20">
      <c r="F1355" s="21" t="n"/>
    </row>
    <row r="1356" ht="15" customHeight="1" s="20">
      <c r="F1356" s="21" t="n"/>
      <c r="I1356" s="19" t="inlineStr">
        <is>
          <t>Duel Decks: Venser vs. Koth Tokens TDDI</t>
        </is>
      </c>
      <c r="J1356" s="19" t="n">
        <v>2</v>
      </c>
      <c r="K1356" s="19" t="n">
        <v>40998</v>
      </c>
      <c r="L1356" s="19" t="inlineStr">
        <is>
          <t>en es fr de it pt ja ko ru 汉语 漢語</t>
        </is>
      </c>
    </row>
    <row r="1357" ht="15" customHeight="1" s="20">
      <c r="F1357" s="21" t="n"/>
    </row>
    <row r="1358" ht="15" customHeight="1" s="20">
      <c r="F1358" s="21" t="n"/>
      <c r="I1358" s="19" t="inlineStr">
        <is>
          <t>Dark Ascension DKA</t>
        </is>
      </c>
      <c r="J1358" s="19" t="n">
        <v>158</v>
      </c>
      <c r="K1358" s="19" t="n">
        <v>40942</v>
      </c>
      <c r="L1358" s="19" t="inlineStr">
        <is>
          <t>en es fr de it pt ja ko ru 汉语 漢語</t>
        </is>
      </c>
    </row>
    <row r="1359" ht="15" customHeight="1" s="20">
      <c r="F1359" s="21" t="n"/>
    </row>
    <row r="1360" ht="15" customHeight="1" s="20">
      <c r="F1360" s="21" t="n"/>
      <c r="I1360" s="19" t="inlineStr">
        <is>
          <t>Dark Ascension Promos PDKA</t>
        </is>
      </c>
      <c r="J1360" s="19" t="n">
        <v>5</v>
      </c>
      <c r="K1360" s="19" t="n">
        <v>40936</v>
      </c>
      <c r="L1360" s="19" t="inlineStr">
        <is>
          <t>en es fr de it pt ja ko ru 汉语 漢語</t>
        </is>
      </c>
    </row>
    <row r="1361" ht="15" customHeight="1" s="20">
      <c r="F1361" s="21" t="n"/>
    </row>
    <row r="1362" ht="15" customHeight="1" s="20">
      <c r="F1362" s="21" t="n"/>
      <c r="I1362" s="19" t="inlineStr">
        <is>
          <t>Dark Ascension Tokens TDKA</t>
        </is>
      </c>
      <c r="J1362" s="19" t="n">
        <v>4</v>
      </c>
      <c r="K1362" s="19" t="n">
        <v>40942</v>
      </c>
      <c r="L1362" s="19" t="inlineStr">
        <is>
          <t>en es fr de it pt ja ko ru 汉语 漢語</t>
        </is>
      </c>
    </row>
    <row r="1363" ht="15" customHeight="1" s="20">
      <c r="F1363" s="21" t="n"/>
    </row>
    <row r="1364" ht="15" customHeight="1" s="20">
      <c r="F1364" s="21" t="n"/>
      <c r="I1364" s="19" t="inlineStr">
        <is>
          <t>Wizards Play Network 2012 PW12</t>
        </is>
      </c>
      <c r="J1364" s="19" t="n">
        <v>3</v>
      </c>
      <c r="K1364" s="19" t="n">
        <v>40909</v>
      </c>
      <c r="L1364" s="19" t="inlineStr">
        <is>
          <t>en es fr de it pt ja ko ru 汉语 漢語</t>
        </is>
      </c>
    </row>
    <row r="1365" ht="15" customHeight="1" s="20">
      <c r="F1365" s="21" t="n"/>
    </row>
    <row r="1366" ht="15" customHeight="1" s="20">
      <c r="F1366" s="21" t="n"/>
      <c r="I1366" s="19" t="inlineStr">
        <is>
          <t>Duels of the Planeswalkers 2013 Promos PDP13</t>
        </is>
      </c>
      <c r="J1366" s="19" t="n">
        <v>3</v>
      </c>
      <c r="K1366" s="19" t="n">
        <v>40909</v>
      </c>
      <c r="L1366" s="19" t="inlineStr">
        <is>
          <t>en es fr de it pt ja ko ru 汉语 漢語</t>
        </is>
      </c>
    </row>
    <row r="1367" ht="15" customHeight="1" s="20">
      <c r="F1367" s="21" t="n"/>
    </row>
    <row r="1368" ht="15" customHeight="1" s="20">
      <c r="F1368" s="21" t="n"/>
      <c r="I1368" s="19" t="inlineStr">
        <is>
          <t>IDW Comics Inserts PIDW</t>
        </is>
      </c>
      <c r="J1368" s="19" t="n">
        <v>17</v>
      </c>
      <c r="K1368" s="19" t="n">
        <v>40909</v>
      </c>
      <c r="L1368" s="19" t="inlineStr">
        <is>
          <t>en es fr de it pt ja ko ru 汉语 漢語</t>
        </is>
      </c>
    </row>
    <row r="1369" ht="15" customHeight="1" s="20">
      <c r="F1369" s="21" t="n"/>
    </row>
    <row r="1370" ht="15" customHeight="1" s="20">
      <c r="F1370" s="21" t="n"/>
      <c r="I1370" s="19" t="inlineStr">
        <is>
          <t>League Tokens 2012 L12</t>
        </is>
      </c>
      <c r="J1370" s="19" t="n">
        <v>2</v>
      </c>
      <c r="K1370" s="19" t="n">
        <v>40909</v>
      </c>
      <c r="L1370" s="19" t="inlineStr">
        <is>
          <t>en es fr de it pt ja ko ru 汉语 漢語</t>
        </is>
      </c>
    </row>
    <row r="1371" ht="15" customHeight="1" s="20">
      <c r="F1371" s="21" t="n"/>
    </row>
    <row r="1372" ht="15" customHeight="1" s="20">
      <c r="F1372" s="21" t="n"/>
      <c r="I1372" s="19" t="inlineStr">
        <is>
          <t>Judge Gift Cards 2012 J12</t>
        </is>
      </c>
      <c r="J1372" s="19" t="n">
        <v>9</v>
      </c>
      <c r="K1372" s="19" t="n">
        <v>40909</v>
      </c>
      <c r="L1372" s="19" t="inlineStr">
        <is>
          <t>en es fr de it pt ja ko ru 汉语 漢語</t>
        </is>
      </c>
    </row>
    <row r="1373" ht="15" customHeight="1" s="20">
      <c r="F1373" s="21" t="n"/>
    </row>
    <row r="1374" ht="15" customHeight="1" s="20">
      <c r="F1374" s="21" t="n"/>
      <c r="I1374" s="19" t="inlineStr">
        <is>
          <t>Friday Night Magic 2012 F12</t>
        </is>
      </c>
      <c r="J1374" s="19" t="n">
        <v>13</v>
      </c>
      <c r="K1374" s="19" t="n">
        <v>40909</v>
      </c>
      <c r="L1374" s="19" t="inlineStr">
        <is>
          <t>en es fr de it pt ja ko ru 汉语 漢語</t>
        </is>
      </c>
    </row>
    <row r="1375" ht="15" customHeight="1" s="20">
      <c r="F1375" s="21" t="n"/>
    </row>
    <row r="1376" ht="15" customHeight="1" s="20">
      <c r="F1376" s="21" t="n"/>
      <c r="I1376" s="19" t="inlineStr">
        <is>
          <t>Premium Deck Series: Graveborn PD3</t>
        </is>
      </c>
      <c r="J1376" s="19" t="n">
        <v>30</v>
      </c>
      <c r="K1376" s="19" t="n">
        <v>40865</v>
      </c>
      <c r="L1376" s="19" t="inlineStr">
        <is>
          <t>en es fr de it pt ja ko ru 汉语 漢語</t>
        </is>
      </c>
    </row>
    <row r="1377" ht="15" customHeight="1" s="20">
      <c r="F1377" s="21" t="n"/>
    </row>
    <row r="1378" ht="15" customHeight="1" s="20">
      <c r="F1378" s="21" t="n"/>
      <c r="I1378" s="19" t="inlineStr">
        <is>
          <t>Innistrad ISD</t>
        </is>
      </c>
      <c r="J1378" s="19" t="n">
        <v>264</v>
      </c>
      <c r="K1378" s="19" t="n">
        <v>40816</v>
      </c>
      <c r="L1378" s="19" t="inlineStr">
        <is>
          <t>en es fr de it pt ja ko ru 汉语 漢語</t>
        </is>
      </c>
    </row>
    <row r="1379" ht="15" customHeight="1" s="20">
      <c r="F1379" s="21" t="n"/>
    </row>
    <row r="1380" ht="15" customHeight="1" s="20">
      <c r="F1380" s="21" t="n"/>
      <c r="I1380" s="19" t="inlineStr">
        <is>
          <t>Innistrad Promos PISD</t>
        </is>
      </c>
      <c r="J1380" s="19" t="n">
        <v>5</v>
      </c>
      <c r="K1380" s="19" t="n">
        <v>40810</v>
      </c>
      <c r="L1380" s="19" t="inlineStr">
        <is>
          <t>en es fr de it pt ja ko ru 汉语 漢語</t>
        </is>
      </c>
    </row>
    <row r="1381" ht="15" customHeight="1" s="20">
      <c r="F1381" s="21" t="n"/>
    </row>
    <row r="1382" ht="15" customHeight="1" s="20">
      <c r="F1382" s="21" t="n"/>
      <c r="I1382" s="19" t="inlineStr">
        <is>
          <t>Innistrad Tokens TISD</t>
        </is>
      </c>
      <c r="J1382" s="19" t="n">
        <v>13</v>
      </c>
      <c r="K1382" s="19" t="n">
        <v>40816</v>
      </c>
      <c r="L1382" s="19" t="inlineStr">
        <is>
          <t>en es fr de it pt ja ko ru 汉语 漢語</t>
        </is>
      </c>
    </row>
    <row r="1383" ht="15" customHeight="1" s="20">
      <c r="F1383" s="21" t="n"/>
    </row>
    <row r="1384" ht="15" customHeight="1" s="20">
      <c r="F1384" s="21" t="n"/>
      <c r="I1384" s="19" t="inlineStr">
        <is>
          <t>Duel Decks: Ajani vs. Nicol Bolas DDH</t>
        </is>
      </c>
      <c r="J1384" s="19" t="n">
        <v>80</v>
      </c>
      <c r="K1384" s="19" t="n">
        <v>40788</v>
      </c>
      <c r="L1384" s="19" t="inlineStr">
        <is>
          <t>en es fr de it pt ja ko ru 汉语 漢語</t>
        </is>
      </c>
    </row>
    <row r="1385" ht="15" customHeight="1" s="20">
      <c r="F1385" s="21" t="n"/>
    </row>
    <row r="1386" ht="15" customHeight="1" s="20">
      <c r="F1386" s="21" t="n"/>
      <c r="I1386" s="19" t="inlineStr">
        <is>
          <t>Duel Decks: Ajani vs. Nicol Bolas Tokens TDDH</t>
        </is>
      </c>
      <c r="J1386" s="19" t="n">
        <v>2</v>
      </c>
      <c r="K1386" s="19" t="n">
        <v>40788</v>
      </c>
      <c r="L1386" s="19" t="inlineStr">
        <is>
          <t>en es fr de it pt ja ko ru 汉语 漢語</t>
        </is>
      </c>
    </row>
    <row r="1387" ht="15" customHeight="1" s="20">
      <c r="F1387" s="21" t="n"/>
    </row>
    <row r="1388" ht="15" customHeight="1" s="20">
      <c r="F1388" s="21" t="n"/>
      <c r="I1388" s="19" t="inlineStr">
        <is>
          <t>From the Vault: Legends V11</t>
        </is>
      </c>
      <c r="J1388" s="19" t="n">
        <v>15</v>
      </c>
      <c r="K1388" s="19" t="n">
        <v>40781</v>
      </c>
      <c r="L1388" s="19" t="inlineStr">
        <is>
          <t>en es fr de it pt ja ko ru 汉语 漢語</t>
        </is>
      </c>
    </row>
    <row r="1389" ht="15" customHeight="1" s="20">
      <c r="F1389" s="21" t="n"/>
    </row>
    <row r="1390" ht="15" customHeight="1" s="20">
      <c r="F1390" s="21" t="n"/>
      <c r="I1390" s="19" t="inlineStr">
        <is>
          <t>Magic 2012 M12</t>
        </is>
      </c>
      <c r="J1390" s="19" t="n">
        <v>249</v>
      </c>
      <c r="K1390" s="19" t="n">
        <v>40739</v>
      </c>
      <c r="L1390" s="19" t="inlineStr">
        <is>
          <t>en es fr de it pt ja ko ru 汉语 漢語</t>
        </is>
      </c>
    </row>
    <row r="1391" ht="15" customHeight="1" s="20">
      <c r="F1391" s="21" t="n"/>
    </row>
    <row r="1392" ht="15" customHeight="1" s="20">
      <c r="F1392" s="21" t="n"/>
      <c r="I1392" s="19" t="inlineStr">
        <is>
          <t>Magic 2012 Promos PM12</t>
        </is>
      </c>
      <c r="J1392" s="19" t="n">
        <v>3</v>
      </c>
      <c r="K1392" s="19" t="n">
        <v>40738</v>
      </c>
      <c r="L1392" s="19" t="inlineStr">
        <is>
          <t>en es fr de it pt ja ko ru 汉语 漢語</t>
        </is>
      </c>
    </row>
    <row r="1393" ht="15" customHeight="1" s="20">
      <c r="F1393" s="21" t="n"/>
    </row>
    <row r="1394" ht="15" customHeight="1" s="20">
      <c r="F1394" s="21" t="n"/>
      <c r="I1394" s="19" t="inlineStr">
        <is>
          <t>Magic 2012 Tokens TM12</t>
        </is>
      </c>
      <c r="J1394" s="19" t="n">
        <v>7</v>
      </c>
      <c r="K1394" s="19" t="n">
        <v>40739</v>
      </c>
      <c r="L1394" s="19" t="inlineStr">
        <is>
          <t>en es fr de it pt ja ko ru 汉语 漢語</t>
        </is>
      </c>
    </row>
    <row r="1395" ht="15" customHeight="1" s="20">
      <c r="F1395" s="21" t="n"/>
    </row>
    <row r="1396" ht="15" customHeight="1" s="20">
      <c r="F1396" s="21" t="n"/>
      <c r="I1396" s="19" t="inlineStr">
        <is>
          <t>Commander 2011 CMD</t>
        </is>
      </c>
      <c r="J1396" s="19" t="n">
        <v>318</v>
      </c>
      <c r="K1396" s="19" t="n">
        <v>40711</v>
      </c>
      <c r="L1396" s="19" t="inlineStr">
        <is>
          <t>en es fr de it pt ja ko ru 汉语 漢語</t>
        </is>
      </c>
    </row>
    <row r="1397" ht="15" customHeight="1" s="20">
      <c r="F1397" s="21" t="n"/>
    </row>
    <row r="1398" ht="15" customHeight="1" s="20">
      <c r="F1398" s="21" t="n"/>
      <c r="I1398" s="19" t="inlineStr">
        <is>
          <t>Commander 2011 Launch Party PCMD</t>
        </is>
      </c>
      <c r="J1398" s="19" t="n">
        <v>5</v>
      </c>
      <c r="K1398" s="19" t="n">
        <v>40711</v>
      </c>
      <c r="L1398" s="19" t="inlineStr">
        <is>
          <t>en es fr de it pt ja ko ru 汉语 漢語</t>
        </is>
      </c>
    </row>
    <row r="1399" ht="15" customHeight="1" s="20">
      <c r="F1399" s="21" t="n"/>
    </row>
    <row r="1400" ht="15" customHeight="1" s="20">
      <c r="F1400" s="21" t="n"/>
      <c r="I1400" s="19" t="inlineStr">
        <is>
          <t>Commander 2011 Oversized OCMD</t>
        </is>
      </c>
      <c r="J1400" s="19" t="n">
        <v>15</v>
      </c>
      <c r="K1400" s="19" t="n">
        <v>40711</v>
      </c>
      <c r="L1400" s="19" t="inlineStr">
        <is>
          <t>en es fr de it pt ja ko ru 汉语 漢語</t>
        </is>
      </c>
    </row>
    <row r="1401" ht="15" customHeight="1" s="20">
      <c r="F1401" s="21" t="n"/>
    </row>
    <row r="1402" ht="15" customHeight="1" s="20">
      <c r="F1402" s="21" t="n"/>
      <c r="I1402" s="19" t="inlineStr">
        <is>
          <t>Duel Decks: Mirrodin Pure vs. New Phyrexia TD2</t>
        </is>
      </c>
      <c r="J1402" s="19" t="n">
        <v>88</v>
      </c>
      <c r="K1402" s="19" t="n">
        <v>40677</v>
      </c>
      <c r="L1402" s="19" t="inlineStr">
        <is>
          <t>en es fr de it pt ja ko ru 汉语 漢語</t>
        </is>
      </c>
    </row>
    <row r="1403" ht="15" customHeight="1" s="20">
      <c r="F1403" s="21" t="n"/>
    </row>
    <row r="1404" ht="15" customHeight="1" s="20">
      <c r="F1404" s="21" t="n"/>
      <c r="I1404" s="19" t="inlineStr">
        <is>
          <t>New Phyrexia NPH</t>
        </is>
      </c>
      <c r="J1404" s="19" t="n">
        <v>175</v>
      </c>
      <c r="K1404" s="19" t="n">
        <v>40676</v>
      </c>
      <c r="L1404" s="19" t="inlineStr">
        <is>
          <t>en es fr de it pt ja ko ru 汉语 漢語</t>
        </is>
      </c>
    </row>
    <row r="1405" ht="15" customHeight="1" s="20">
      <c r="F1405" s="21" t="n"/>
    </row>
    <row r="1406" ht="15" customHeight="1" s="20">
      <c r="F1406" s="21" t="n"/>
      <c r="I1406" s="19" t="inlineStr">
        <is>
          <t>New Phyrexia Promos PNPH</t>
        </is>
      </c>
      <c r="J1406" s="19" t="n">
        <v>4</v>
      </c>
      <c r="K1406" s="19" t="n">
        <v>40675</v>
      </c>
      <c r="L1406" s="19" t="inlineStr">
        <is>
          <t>en es fr de it pt ja ko ru 汉语 漢語</t>
        </is>
      </c>
    </row>
    <row r="1407" ht="15" customHeight="1" s="20">
      <c r="F1407" s="21" t="n"/>
    </row>
    <row r="1408" ht="15" customHeight="1" s="20">
      <c r="F1408" s="21" t="n"/>
      <c r="I1408" s="19" t="inlineStr">
        <is>
          <t>New Phyrexia Tokens TNPH</t>
        </is>
      </c>
      <c r="J1408" s="19" t="n">
        <v>5</v>
      </c>
      <c r="K1408" s="19" t="n">
        <v>40676</v>
      </c>
      <c r="L1408" s="19" t="inlineStr">
        <is>
          <t>en es fr de it pt ja ko ru 汉语 漢語</t>
        </is>
      </c>
    </row>
    <row r="1409" ht="15" customHeight="1" s="20">
      <c r="F1409" s="21" t="n"/>
    </row>
    <row r="1410" ht="15" customHeight="1" s="20">
      <c r="F1410" s="21" t="n"/>
      <c r="I1410" s="19" t="inlineStr">
        <is>
          <t>Duel Decks: Knights vs. Dragons DDG</t>
        </is>
      </c>
      <c r="J1410" s="19" t="n">
        <v>81</v>
      </c>
      <c r="K1410" s="19" t="n">
        <v>40634</v>
      </c>
      <c r="L1410" s="19" t="inlineStr">
        <is>
          <t>en es fr de it pt ja ko ru 汉语 漢語</t>
        </is>
      </c>
    </row>
    <row r="1411" ht="15" customHeight="1" s="20">
      <c r="F1411" s="21" t="n"/>
    </row>
    <row r="1412" ht="15" customHeight="1" s="20">
      <c r="F1412" s="21" t="n"/>
      <c r="I1412" s="19" t="inlineStr">
        <is>
          <t>Duel Decks: Knights vs. Dragons Tokens TDDG</t>
        </is>
      </c>
      <c r="J1412" s="19" t="n">
        <v>1</v>
      </c>
      <c r="K1412" s="19" t="n">
        <v>40634</v>
      </c>
      <c r="L1412" s="19" t="inlineStr">
        <is>
          <t>en es fr de it pt ja ko ru 汉语 漢語</t>
        </is>
      </c>
    </row>
    <row r="1413" ht="15" customHeight="1" s="20">
      <c r="F1413" s="21" t="n"/>
    </row>
    <row r="1414" ht="15" customHeight="1" s="20">
      <c r="F1414" s="21" t="n"/>
      <c r="I1414" s="19" t="inlineStr">
        <is>
          <t>Mirrodin Besieged MBS</t>
        </is>
      </c>
      <c r="J1414" s="19" t="n">
        <v>155</v>
      </c>
      <c r="K1414" s="19" t="n">
        <v>40578</v>
      </c>
      <c r="L1414" s="19" t="inlineStr">
        <is>
          <t>en es fr de it pt ja ko ru 汉语 漢語</t>
        </is>
      </c>
    </row>
    <row r="1415" ht="15" customHeight="1" s="20">
      <c r="F1415" s="21" t="n"/>
    </row>
    <row r="1416" ht="15" customHeight="1" s="20">
      <c r="F1416" s="21" t="n"/>
      <c r="I1416" s="19" t="inlineStr">
        <is>
          <t>Mirrodin Besieged Promos PMBS</t>
        </is>
      </c>
      <c r="J1416" s="19" t="n">
        <v>4</v>
      </c>
      <c r="K1416" s="19" t="n">
        <v>40577</v>
      </c>
      <c r="L1416" s="19" t="inlineStr">
        <is>
          <t>en es fr de it pt ja ko ru 汉语 漢語</t>
        </is>
      </c>
    </row>
    <row r="1417" ht="15" customHeight="1" s="20">
      <c r="F1417" s="21" t="n"/>
    </row>
    <row r="1418" ht="15" customHeight="1" s="20">
      <c r="F1418" s="21" t="n"/>
      <c r="I1418" s="19" t="inlineStr">
        <is>
          <t>Mirrodin Besieged Tokens TMBS</t>
        </is>
      </c>
      <c r="J1418" s="19" t="n">
        <v>6</v>
      </c>
      <c r="K1418" s="19" t="n">
        <v>40578</v>
      </c>
      <c r="L1418" s="19" t="inlineStr">
        <is>
          <t>en es fr de it pt ja ko ru 汉语 漢語</t>
        </is>
      </c>
    </row>
    <row r="1419" ht="15" customHeight="1" s="20">
      <c r="F1419" s="21" t="n"/>
    </row>
    <row r="1420" ht="15" customHeight="1" s="20">
      <c r="F1420" s="21" t="n"/>
      <c r="I1420" s="19" t="inlineStr">
        <is>
          <t>Masters Edition IV ME4</t>
        </is>
      </c>
      <c r="J1420" s="19" t="n">
        <v>269</v>
      </c>
      <c r="K1420" s="19" t="n">
        <v>40553</v>
      </c>
      <c r="L1420" s="19" t="inlineStr">
        <is>
          <t>en es fr de it pt ja ko ru 汉语 漢語</t>
        </is>
      </c>
    </row>
    <row r="1421" ht="15" customHeight="1" s="20">
      <c r="F1421" s="21" t="n"/>
    </row>
    <row r="1422" ht="15" customHeight="1" s="20">
      <c r="F1422" s="21" t="n"/>
      <c r="I1422" s="19" t="inlineStr">
        <is>
          <t>Magic Premiere Shop 2011 PMPS11</t>
        </is>
      </c>
      <c r="J1422" s="19" t="n">
        <v>5</v>
      </c>
      <c r="K1422" s="19" t="n">
        <v>40544</v>
      </c>
      <c r="L1422" s="19" t="inlineStr">
        <is>
          <t>en es fr de it pt ja ko ru 汉语 漢語</t>
        </is>
      </c>
    </row>
    <row r="1423" ht="15" customHeight="1" s="20">
      <c r="F1423" s="21" t="n"/>
    </row>
    <row r="1424" ht="15" customHeight="1" s="20">
      <c r="F1424" s="21" t="n"/>
      <c r="I1424" s="19" t="inlineStr">
        <is>
          <t>Wizards Play Network 2011 PW11</t>
        </is>
      </c>
      <c r="J1424" s="19" t="n">
        <v>3</v>
      </c>
      <c r="K1424" s="19" t="n">
        <v>40544</v>
      </c>
      <c r="L1424" s="19" t="inlineStr">
        <is>
          <t>en es fr de it pt ja ko ru 汉语 漢語</t>
        </is>
      </c>
    </row>
    <row r="1425" ht="15" customHeight="1" s="20">
      <c r="F1425" s="21" t="n"/>
    </row>
    <row r="1426" ht="15" customHeight="1" s="20">
      <c r="F1426" s="21" t="n"/>
      <c r="I1426" s="19" t="inlineStr">
        <is>
          <t>Duels of the Planeswalkers 2012 Promos PDP12</t>
        </is>
      </c>
      <c r="J1426" s="19" t="n">
        <v>3</v>
      </c>
      <c r="K1426" s="19" t="n">
        <v>40544</v>
      </c>
      <c r="L1426" s="19" t="inlineStr">
        <is>
          <t>en es fr de it pt ja ko ru 汉语 漢語</t>
        </is>
      </c>
    </row>
    <row r="1427" ht="15" customHeight="1" s="20">
      <c r="F1427" s="21" t="n"/>
    </row>
    <row r="1428" ht="15" customHeight="1" s="20">
      <c r="F1428" s="21" t="n"/>
      <c r="I1428" s="19" t="inlineStr">
        <is>
          <t>Salvat 2011 PS11</t>
        </is>
      </c>
      <c r="J1428" s="19" t="n">
        <v>224</v>
      </c>
      <c r="K1428" s="19" t="n">
        <v>40544</v>
      </c>
      <c r="L1428" s="19" t="inlineStr">
        <is>
          <t>en es fr de it pt ja ko ru 汉语 漢語</t>
        </is>
      </c>
    </row>
    <row r="1429" ht="15" customHeight="1" s="20">
      <c r="F1429" s="21" t="n"/>
    </row>
    <row r="1430" ht="15" customHeight="1" s="20">
      <c r="F1430" s="21" t="n"/>
      <c r="I1430" s="19" t="inlineStr">
        <is>
          <t>Legacy Championship OLGC</t>
        </is>
      </c>
      <c r="J1430" s="19" t="n">
        <v>27</v>
      </c>
      <c r="K1430" s="19" t="n">
        <v>40544</v>
      </c>
      <c r="L1430" s="19" t="inlineStr">
        <is>
          <t>en es fr de it pt ja ko ru 汉语 漢語</t>
        </is>
      </c>
    </row>
    <row r="1431" ht="15" customHeight="1" s="20">
      <c r="F1431" s="21" t="n"/>
    </row>
    <row r="1432" ht="15" customHeight="1" s="20">
      <c r="F1432" s="21" t="n"/>
      <c r="I1432" s="19" t="inlineStr">
        <is>
          <t>Judge Gift Cards 2011 G11</t>
        </is>
      </c>
      <c r="J1432" s="19" t="n">
        <v>8</v>
      </c>
      <c r="K1432" s="19" t="n">
        <v>40544</v>
      </c>
      <c r="L1432" s="19" t="inlineStr">
        <is>
          <t>en es fr de it pt ja ko ru 汉语 漢語</t>
        </is>
      </c>
    </row>
    <row r="1433" ht="15" customHeight="1" s="20">
      <c r="F1433" s="21" t="n"/>
    </row>
    <row r="1434" ht="15" customHeight="1" s="20">
      <c r="F1434" s="21" t="n"/>
      <c r="I1434" s="19" t="inlineStr">
        <is>
          <t>Magic Player Rewards 2011 P11</t>
        </is>
      </c>
      <c r="J1434" s="19" t="n">
        <v>7</v>
      </c>
      <c r="K1434" s="19" t="n">
        <v>40544</v>
      </c>
      <c r="L1434" s="19" t="inlineStr">
        <is>
          <t>en es fr de it pt ja ko ru 汉语 漢語</t>
        </is>
      </c>
    </row>
    <row r="1435" ht="15" customHeight="1" s="20">
      <c r="F1435" s="21" t="n"/>
    </row>
    <row r="1436" ht="15" customHeight="1" s="20">
      <c r="F1436" s="21" t="n"/>
      <c r="I1436" s="19" t="inlineStr">
        <is>
          <t>Friday Night Magic 2011 F11</t>
        </is>
      </c>
      <c r="J1436" s="19" t="n">
        <v>12</v>
      </c>
      <c r="K1436" s="19" t="n">
        <v>40544</v>
      </c>
      <c r="L1436" s="19" t="inlineStr">
        <is>
          <t>en es fr de it pt ja ko ru 汉语 漢語</t>
        </is>
      </c>
    </row>
    <row r="1437" ht="15" customHeight="1" s="20">
      <c r="F1437" s="21" t="n"/>
    </row>
    <row r="1438" ht="15" customHeight="1" s="20">
      <c r="F1438" s="21" t="n"/>
      <c r="I1438" s="19" t="inlineStr">
        <is>
          <t>Premium Deck Series: Fire and Lightning PD2</t>
        </is>
      </c>
      <c r="J1438" s="19" t="n">
        <v>34</v>
      </c>
      <c r="K1438" s="19" t="n">
        <v>40501</v>
      </c>
      <c r="L1438" s="19" t="inlineStr">
        <is>
          <t>en es fr de it pt ja ko ru 汉语 漢語</t>
        </is>
      </c>
    </row>
    <row r="1439" ht="15" customHeight="1" s="20">
      <c r="F1439" s="21" t="n"/>
    </row>
    <row r="1440" ht="15" customHeight="1" s="20">
      <c r="F1440" s="21" t="n"/>
      <c r="I1440" s="19" t="inlineStr">
        <is>
          <t>Magic Online Theme Decks TD0</t>
        </is>
      </c>
      <c r="J1440" s="19" t="n">
        <v>197</v>
      </c>
      <c r="K1440" s="19" t="n">
        <v>40490</v>
      </c>
      <c r="L1440" s="19" t="inlineStr">
        <is>
          <t>en es fr de it pt ja ko ru 汉语 漢語</t>
        </is>
      </c>
    </row>
    <row r="1441" ht="15" customHeight="1" s="20">
      <c r="F1441" s="21" t="n"/>
    </row>
    <row r="1442" ht="15" customHeight="1" s="20">
      <c r="F1442" s="21" t="n"/>
      <c r="I1442" s="19" t="inlineStr">
        <is>
          <t>Scars of Mirrodin SOM</t>
        </is>
      </c>
      <c r="J1442" s="19" t="n">
        <v>249</v>
      </c>
      <c r="K1442" s="19" t="n">
        <v>40452</v>
      </c>
      <c r="L1442" s="19" t="inlineStr">
        <is>
          <t>en es fr de it pt ja ko ru 汉语 漢語</t>
        </is>
      </c>
    </row>
    <row r="1443" ht="15" customHeight="1" s="20">
      <c r="F1443" s="21" t="n"/>
    </row>
    <row r="1444" ht="15" customHeight="1" s="20">
      <c r="F1444" s="21" t="n"/>
      <c r="I1444" s="19" t="inlineStr">
        <is>
          <t>Scars of Mirrodin Promos PSOM</t>
        </is>
      </c>
      <c r="J1444" s="19" t="n">
        <v>4</v>
      </c>
      <c r="K1444" s="19" t="n">
        <v>40451</v>
      </c>
      <c r="L1444" s="19" t="inlineStr">
        <is>
          <t>en es fr de it pt ja ko ru 汉语 漢語</t>
        </is>
      </c>
    </row>
    <row r="1445" ht="15" customHeight="1" s="20">
      <c r="F1445" s="21" t="n"/>
    </row>
    <row r="1446" ht="15" customHeight="1" s="20">
      <c r="F1446" s="21" t="n"/>
      <c r="I1446" s="19" t="inlineStr">
        <is>
          <t>Scars of Mirrodin Tokens TSOM</t>
        </is>
      </c>
      <c r="J1446" s="19" t="n">
        <v>10</v>
      </c>
      <c r="K1446" s="19" t="n">
        <v>40452</v>
      </c>
      <c r="L1446" s="19" t="inlineStr">
        <is>
          <t>en es fr de it pt ja ko ru 汉语 漢語</t>
        </is>
      </c>
    </row>
    <row r="1447" ht="15" customHeight="1" s="20">
      <c r="F1447" s="21" t="n"/>
    </row>
    <row r="1448" ht="15" customHeight="1" s="20">
      <c r="F1448" s="21" t="n"/>
      <c r="I1448" s="19" t="inlineStr">
        <is>
          <t>Duel Decks: Elspeth vs. Tezzeret DDF</t>
        </is>
      </c>
      <c r="J1448" s="19" t="n">
        <v>79</v>
      </c>
      <c r="K1448" s="19" t="n">
        <v>40424</v>
      </c>
      <c r="L1448" s="19" t="inlineStr">
        <is>
          <t>en es fr de it pt ja ko ru 汉语 漢語</t>
        </is>
      </c>
    </row>
    <row r="1449" ht="15" customHeight="1" s="20">
      <c r="F1449" s="21" t="n"/>
    </row>
    <row r="1450" ht="15" customHeight="1" s="20">
      <c r="F1450" s="21" t="n"/>
      <c r="I1450" s="19" t="inlineStr">
        <is>
          <t>Duel Decks: Elspeth vs. Tezzeret Tokens TDDF</t>
        </is>
      </c>
      <c r="J1450" s="19" t="n">
        <v>1</v>
      </c>
      <c r="K1450" s="19" t="n">
        <v>40424</v>
      </c>
      <c r="L1450" s="19" t="inlineStr">
        <is>
          <t>en es fr de it pt ja ko ru 汉语 漢語</t>
        </is>
      </c>
    </row>
    <row r="1451" ht="15" customHeight="1" s="20">
      <c r="F1451" s="21" t="n"/>
    </row>
    <row r="1452" ht="15" customHeight="1" s="20">
      <c r="F1452" s="21" t="n"/>
      <c r="I1452" s="19" t="inlineStr">
        <is>
          <t>From the Vault: Relics V10</t>
        </is>
      </c>
      <c r="J1452" s="19" t="n">
        <v>15</v>
      </c>
      <c r="K1452" s="19" t="n">
        <v>40417</v>
      </c>
      <c r="L1452" s="19" t="inlineStr">
        <is>
          <t>en es fr de it pt ja ko ru 汉语 漢語</t>
        </is>
      </c>
    </row>
    <row r="1453" ht="15" customHeight="1" s="20">
      <c r="F1453" s="21" t="n"/>
    </row>
    <row r="1454" ht="15" customHeight="1" s="20">
      <c r="F1454" s="21" t="n"/>
      <c r="I1454" s="19" t="inlineStr">
        <is>
          <t>Magic 2011 M11</t>
        </is>
      </c>
      <c r="J1454" s="19" t="n">
        <v>249</v>
      </c>
      <c r="K1454" s="19" t="n">
        <v>40375</v>
      </c>
      <c r="L1454" s="19" t="inlineStr">
        <is>
          <t>en es fr de it pt ja ko ru 汉语 漢語</t>
        </is>
      </c>
    </row>
    <row r="1455" ht="15" customHeight="1" s="20">
      <c r="F1455" s="21" t="n"/>
    </row>
    <row r="1456" ht="15" customHeight="1" s="20">
      <c r="F1456" s="21" t="n"/>
      <c r="I1456" s="19" t="inlineStr">
        <is>
          <t>Magic 2011 Promos PM11</t>
        </is>
      </c>
      <c r="J1456" s="19" t="n">
        <v>6</v>
      </c>
      <c r="K1456" s="19" t="n">
        <v>40374</v>
      </c>
      <c r="L1456" s="19" t="inlineStr">
        <is>
          <t>en es fr de it pt ja ko ru 汉语 漢語</t>
        </is>
      </c>
    </row>
    <row r="1457" ht="15" customHeight="1" s="20">
      <c r="F1457" s="21" t="n"/>
    </row>
    <row r="1458" ht="15" customHeight="1" s="20">
      <c r="F1458" s="21" t="n"/>
      <c r="I1458" s="19" t="inlineStr">
        <is>
          <t>Magic 2011 Tokens TM11</t>
        </is>
      </c>
      <c r="J1458" s="19" t="n">
        <v>6</v>
      </c>
      <c r="K1458" s="19" t="n">
        <v>40375</v>
      </c>
      <c r="L1458" s="19" t="inlineStr">
        <is>
          <t>en es fr de it pt ja ko ru 汉语 漢語</t>
        </is>
      </c>
    </row>
    <row r="1459" ht="15" customHeight="1" s="20">
      <c r="F1459" s="21" t="n"/>
    </row>
    <row r="1460" ht="15" customHeight="1" s="20">
      <c r="F1460" s="21" t="n"/>
      <c r="I1460" s="19" t="inlineStr">
        <is>
          <t>Archenemy ARC</t>
        </is>
      </c>
      <c r="J1460" s="19" t="n">
        <v>150</v>
      </c>
      <c r="K1460" s="19" t="n">
        <v>40347</v>
      </c>
      <c r="L1460" s="19" t="inlineStr">
        <is>
          <t>en es fr de it pt ja ko ru 汉语 漢語</t>
        </is>
      </c>
    </row>
    <row r="1461" ht="15" customHeight="1" s="20">
      <c r="F1461" s="21" t="n"/>
    </row>
    <row r="1462" ht="15" customHeight="1" s="20">
      <c r="F1462" s="21" t="n"/>
      <c r="I1462" s="19" t="inlineStr">
        <is>
          <t>Archenemy Schemes OARC</t>
        </is>
      </c>
      <c r="J1462" s="19" t="n">
        <v>45</v>
      </c>
      <c r="K1462" s="19" t="n">
        <v>40347</v>
      </c>
      <c r="L1462" s="19" t="inlineStr">
        <is>
          <t>en es fr de it pt ja ko ru 汉语 漢語</t>
        </is>
      </c>
    </row>
    <row r="1463" ht="15" customHeight="1" s="20">
      <c r="F1463" s="21" t="n"/>
    </row>
    <row r="1464" ht="15" customHeight="1" s="20">
      <c r="F1464" s="21" t="n"/>
      <c r="I1464" s="19" t="inlineStr">
        <is>
          <t>Duels of the Planeswalkers DPA</t>
        </is>
      </c>
      <c r="J1464" s="19" t="n">
        <v>113</v>
      </c>
      <c r="K1464" s="19" t="n">
        <v>40333</v>
      </c>
      <c r="L1464" s="19" t="inlineStr">
        <is>
          <t>en es fr de it pt ja ko ru 汉语 漢語</t>
        </is>
      </c>
    </row>
    <row r="1465" ht="15" customHeight="1" s="20">
      <c r="F1465" s="21" t="n"/>
    </row>
    <row r="1466" ht="15" customHeight="1" s="20">
      <c r="F1466" s="21" t="n"/>
      <c r="I1466" s="19" t="inlineStr">
        <is>
          <t>Rise of the Eldrazi ROE</t>
        </is>
      </c>
      <c r="J1466" s="19" t="n">
        <v>248</v>
      </c>
      <c r="K1466" s="19" t="n">
        <v>40291</v>
      </c>
      <c r="L1466" s="19" t="inlineStr">
        <is>
          <t>en es fr de it pt ja ko ru 汉语 漢語</t>
        </is>
      </c>
    </row>
    <row r="1467" ht="15" customHeight="1" s="20">
      <c r="F1467" s="21" t="n"/>
    </row>
    <row r="1468" ht="15" customHeight="1" s="20">
      <c r="F1468" s="21" t="n"/>
      <c r="I1468" s="19" t="inlineStr">
        <is>
          <t>Rise of the Eldrazi Promos PROE</t>
        </is>
      </c>
      <c r="J1468" s="19" t="n">
        <v>4</v>
      </c>
      <c r="K1468" s="19" t="n">
        <v>40291</v>
      </c>
      <c r="L1468" s="19" t="inlineStr">
        <is>
          <t>en es fr de it pt ja ko ru 汉语 漢語</t>
        </is>
      </c>
    </row>
    <row r="1469" ht="15" customHeight="1" s="20">
      <c r="F1469" s="21" t="n"/>
    </row>
    <row r="1470" ht="15" customHeight="1" s="20">
      <c r="F1470" s="21" t="n"/>
      <c r="I1470" s="19" t="inlineStr">
        <is>
          <t>Rise of the Eldrazi Tokens TROE</t>
        </is>
      </c>
      <c r="J1470" s="19" t="n">
        <v>7</v>
      </c>
      <c r="K1470" s="19" t="n">
        <v>40291</v>
      </c>
      <c r="L1470" s="19" t="inlineStr">
        <is>
          <t>en es fr de it pt ja ko ru 汉语 漢語</t>
        </is>
      </c>
    </row>
    <row r="1471" ht="15" customHeight="1" s="20">
      <c r="F1471" s="21" t="n"/>
    </row>
    <row r="1472" ht="15" customHeight="1" s="20">
      <c r="F1472" s="21" t="n"/>
      <c r="I1472" s="19" t="inlineStr">
        <is>
          <t>Duel Decks: Phyrexia vs. the Coalition DDE</t>
        </is>
      </c>
      <c r="J1472" s="19" t="n">
        <v>71</v>
      </c>
      <c r="K1472" s="19" t="n">
        <v>40256</v>
      </c>
      <c r="L1472" s="19" t="inlineStr">
        <is>
          <t>en es fr de it pt ja ko ru 汉语 漢語</t>
        </is>
      </c>
    </row>
    <row r="1473" ht="15" customHeight="1" s="20">
      <c r="F1473" s="21" t="n"/>
    </row>
    <row r="1474" ht="15" customHeight="1" s="20">
      <c r="F1474" s="21" t="n"/>
      <c r="I1474" s="19" t="inlineStr">
        <is>
          <t>Duel Decks: Phyrexia vs. the Coalition Tokens TDDE</t>
        </is>
      </c>
      <c r="J1474" s="19" t="n">
        <v>3</v>
      </c>
      <c r="K1474" s="19" t="n">
        <v>40256</v>
      </c>
      <c r="L1474" s="19" t="inlineStr">
        <is>
          <t>en es fr de it pt ja ko ru 汉语 漢語</t>
        </is>
      </c>
    </row>
    <row r="1475" ht="15" customHeight="1" s="20">
      <c r="F1475" s="21" t="n"/>
    </row>
    <row r="1476" ht="15" customHeight="1" s="20">
      <c r="F1476" s="21" t="n"/>
      <c r="I1476" s="19" t="inlineStr">
        <is>
          <t>Worldwake WWK</t>
        </is>
      </c>
      <c r="J1476" s="19" t="n">
        <v>145</v>
      </c>
      <c r="K1476" s="19" t="n">
        <v>40214</v>
      </c>
      <c r="L1476" s="19" t="inlineStr">
        <is>
          <t>en es fr de it pt ja ko ru 汉语 漢語</t>
        </is>
      </c>
    </row>
    <row r="1477" ht="15" customHeight="1" s="20">
      <c r="F1477" s="21" t="n"/>
    </row>
    <row r="1478" ht="15" customHeight="1" s="20">
      <c r="F1478" s="21" t="n"/>
      <c r="I1478" s="19" t="inlineStr">
        <is>
          <t>Worldwake Promos PWWK</t>
        </is>
      </c>
      <c r="J1478" s="19" t="n">
        <v>6</v>
      </c>
      <c r="K1478" s="19" t="n">
        <v>40214</v>
      </c>
      <c r="L1478" s="19" t="inlineStr">
        <is>
          <t>en es fr de it pt ja ko ru 汉语 漢語</t>
        </is>
      </c>
    </row>
    <row r="1479" ht="15" customHeight="1" s="20">
      <c r="F1479" s="21" t="n"/>
    </row>
    <row r="1480" ht="15" customHeight="1" s="20">
      <c r="F1480" s="21" t="n"/>
      <c r="I1480" s="19" t="inlineStr">
        <is>
          <t>Worldwake Tokens TWWK</t>
        </is>
      </c>
      <c r="J1480" s="19" t="n">
        <v>6</v>
      </c>
      <c r="K1480" s="19" t="n">
        <v>40214</v>
      </c>
      <c r="L1480" s="19" t="inlineStr">
        <is>
          <t>en es fr de it pt ja ko ru 汉语 漢語</t>
        </is>
      </c>
    </row>
    <row r="1481" ht="15" customHeight="1" s="20">
      <c r="F1481" s="21" t="n"/>
    </row>
    <row r="1482" ht="15" customHeight="1" s="20">
      <c r="F1482" s="21" t="n"/>
      <c r="I1482" s="19" t="inlineStr">
        <is>
          <t>Duels of the Planeswalkers 2010 Promos PDP10</t>
        </is>
      </c>
      <c r="J1482" s="19" t="n">
        <v>2</v>
      </c>
      <c r="K1482" s="19" t="n">
        <v>40179</v>
      </c>
      <c r="L1482" s="19" t="inlineStr">
        <is>
          <t>en es fr de it pt ja ko ru 汉语 漢語</t>
        </is>
      </c>
    </row>
    <row r="1483" ht="15" customHeight="1" s="20">
      <c r="F1483" s="21" t="n"/>
    </row>
    <row r="1484" ht="15" customHeight="1" s="20">
      <c r="F1484" s="21" t="n"/>
      <c r="I1484" s="19" t="inlineStr">
        <is>
          <t>Magic Premiere Shop 2010 PMPS10</t>
        </is>
      </c>
      <c r="J1484" s="19" t="n">
        <v>5</v>
      </c>
      <c r="K1484" s="19" t="n">
        <v>40179</v>
      </c>
      <c r="L1484" s="19" t="inlineStr">
        <is>
          <t>en es fr de it pt ja ko ru 汉语 漢語</t>
        </is>
      </c>
    </row>
    <row r="1485" ht="15" customHeight="1" s="20">
      <c r="F1485" s="21" t="n"/>
    </row>
    <row r="1486" ht="15" customHeight="1" s="20">
      <c r="F1486" s="21" t="n"/>
      <c r="I1486" s="19" t="inlineStr">
        <is>
          <t>Magic Player Rewards 2010 P10</t>
        </is>
      </c>
      <c r="J1486" s="19" t="n">
        <v>13</v>
      </c>
      <c r="K1486" s="19" t="n">
        <v>40179</v>
      </c>
      <c r="L1486" s="19" t="inlineStr">
        <is>
          <t>en es fr de it pt ja ko ru 汉语 漢語</t>
        </is>
      </c>
    </row>
    <row r="1487" ht="15" customHeight="1" s="20">
      <c r="F1487" s="21" t="n"/>
    </row>
    <row r="1488" ht="15" customHeight="1" s="20">
      <c r="F1488" s="21" t="n"/>
      <c r="I1488" s="19" t="inlineStr">
        <is>
          <t>Judge Gift Cards 2010 G10</t>
        </is>
      </c>
      <c r="J1488" s="19" t="n">
        <v>8</v>
      </c>
      <c r="K1488" s="19" t="n">
        <v>40179</v>
      </c>
      <c r="L1488" s="19" t="inlineStr">
        <is>
          <t>en es fr de it pt ja ko ru 汉语 漢語</t>
        </is>
      </c>
    </row>
    <row r="1489" ht="15" customHeight="1" s="20">
      <c r="F1489" s="21" t="n"/>
    </row>
    <row r="1490" ht="15" customHeight="1" s="20">
      <c r="F1490" s="21" t="n"/>
      <c r="I1490" s="19" t="inlineStr">
        <is>
          <t>Friday Night Magic 2010 F10</t>
        </is>
      </c>
      <c r="J1490" s="19" t="n">
        <v>12</v>
      </c>
      <c r="K1490" s="19" t="n">
        <v>40179</v>
      </c>
      <c r="L1490" s="19" t="inlineStr">
        <is>
          <t>en es fr de it pt ja ko ru 汉语 漢語</t>
        </is>
      </c>
    </row>
    <row r="1491" ht="15" customHeight="1" s="20">
      <c r="F1491" s="21" t="n"/>
    </row>
    <row r="1492" ht="15" customHeight="1" s="20">
      <c r="F1492" s="21" t="n"/>
      <c r="I1492" s="19" t="inlineStr">
        <is>
          <t>Premium Deck Series: Slivers H09</t>
        </is>
      </c>
      <c r="J1492" s="19" t="n">
        <v>41</v>
      </c>
      <c r="K1492" s="19" t="n">
        <v>40137</v>
      </c>
      <c r="L1492" s="19" t="inlineStr">
        <is>
          <t>en es fr de it pt ja ko ru 汉语 漢語</t>
        </is>
      </c>
    </row>
    <row r="1493" ht="15" customHeight="1" s="20">
      <c r="F1493" s="21" t="n"/>
    </row>
    <row r="1494" ht="15" customHeight="1" s="20">
      <c r="F1494" s="21" t="n"/>
      <c r="I1494" s="19" t="inlineStr">
        <is>
          <t>Duel Decks: Garruk vs. Liliana DDD</t>
        </is>
      </c>
      <c r="J1494" s="19" t="n">
        <v>63</v>
      </c>
      <c r="K1494" s="19" t="n">
        <v>40116</v>
      </c>
      <c r="L1494" s="19" t="inlineStr">
        <is>
          <t>en es fr de it pt ja ko ru 汉语 漢語</t>
        </is>
      </c>
    </row>
    <row r="1495" ht="15" customHeight="1" s="20">
      <c r="F1495" s="21" t="n"/>
    </row>
    <row r="1496" ht="15" customHeight="1" s="20">
      <c r="F1496" s="21" t="n"/>
      <c r="I1496" s="19" t="inlineStr">
        <is>
          <t>Duel Decks: Garruk vs. Liliana Tokens TDDD</t>
        </is>
      </c>
      <c r="J1496" s="19" t="n">
        <v>3</v>
      </c>
      <c r="K1496" s="19" t="n">
        <v>40116</v>
      </c>
      <c r="L1496" s="19" t="inlineStr">
        <is>
          <t>en es fr de it pt ja ko ru 汉语 漢語</t>
        </is>
      </c>
    </row>
    <row r="1497" ht="15" customHeight="1" s="20">
      <c r="F1497" s="21" t="n"/>
    </row>
    <row r="1498" ht="15" customHeight="1" s="20">
      <c r="F1498" s="21" t="n"/>
      <c r="I1498" s="19" t="inlineStr">
        <is>
          <t>Zendikar ZEN</t>
        </is>
      </c>
      <c r="J1498" s="19" t="n">
        <v>269</v>
      </c>
      <c r="K1498" s="19" t="n">
        <v>40088</v>
      </c>
      <c r="L1498" s="19" t="inlineStr">
        <is>
          <t>en es fr de it pt ja ko ru 汉语 漢語</t>
        </is>
      </c>
    </row>
    <row r="1499" ht="15" customHeight="1" s="20">
      <c r="F1499" s="21" t="n"/>
    </row>
    <row r="1500" ht="15" customHeight="1" s="20">
      <c r="F1500" s="21" t="n"/>
      <c r="I1500" s="19" t="inlineStr">
        <is>
          <t>Zendikar Promos PZEN</t>
        </is>
      </c>
      <c r="J1500" s="19" t="n">
        <v>5</v>
      </c>
      <c r="K1500" s="19" t="n">
        <v>40088</v>
      </c>
      <c r="L1500" s="19" t="inlineStr">
        <is>
          <t>en es fr de it pt ja ko ru 汉语 漢語</t>
        </is>
      </c>
    </row>
    <row r="1501" ht="15" customHeight="1" s="20">
      <c r="F1501" s="21" t="n"/>
    </row>
    <row r="1502" ht="15" customHeight="1" s="20">
      <c r="F1502" s="21" t="n"/>
      <c r="I1502" s="19" t="inlineStr">
        <is>
          <t>Zendikar Tokens TZEN</t>
        </is>
      </c>
      <c r="J1502" s="19" t="n">
        <v>11</v>
      </c>
      <c r="K1502" s="19" t="n">
        <v>40088</v>
      </c>
      <c r="L1502" s="19" t="inlineStr">
        <is>
          <t>en es fr de it pt ja ko ru 汉语 漢語</t>
        </is>
      </c>
    </row>
    <row r="1503" ht="15" customHeight="1" s="20">
      <c r="F1503" s="21" t="n"/>
    </row>
    <row r="1504" ht="15" customHeight="1" s="20">
      <c r="F1504" s="21" t="n"/>
      <c r="I1504" s="19" t="inlineStr">
        <is>
          <t>Masters Edition III ME3</t>
        </is>
      </c>
      <c r="J1504" s="19" t="n">
        <v>230</v>
      </c>
      <c r="K1504" s="19" t="n">
        <v>40063</v>
      </c>
      <c r="L1504" s="19" t="inlineStr">
        <is>
          <t>en es fr de it pt ja ko ru 汉语 漢語</t>
        </is>
      </c>
    </row>
    <row r="1505" ht="15" customHeight="1" s="20">
      <c r="F1505" s="21" t="n"/>
    </row>
    <row r="1506" ht="15" customHeight="1" s="20">
      <c r="F1506" s="21" t="n"/>
      <c r="I1506" s="19" t="inlineStr">
        <is>
          <t>Planechase HOP</t>
        </is>
      </c>
      <c r="J1506" s="19" t="n">
        <v>169</v>
      </c>
      <c r="K1506" s="19" t="n">
        <v>40060</v>
      </c>
      <c r="L1506" s="19" t="inlineStr">
        <is>
          <t>en es fr de it pt ja ko ru 汉语 漢語</t>
        </is>
      </c>
    </row>
    <row r="1507" ht="15" customHeight="1" s="20">
      <c r="F1507" s="21" t="n"/>
    </row>
    <row r="1508" ht="15" customHeight="1" s="20">
      <c r="F1508" s="21" t="n"/>
      <c r="I1508" s="19" t="inlineStr">
        <is>
          <t>Planechase Promos PHOP</t>
        </is>
      </c>
      <c r="J1508" s="19" t="n">
        <v>1</v>
      </c>
      <c r="K1508" s="19" t="n">
        <v>40060</v>
      </c>
      <c r="L1508" s="19" t="inlineStr">
        <is>
          <t>en es fr de it pt ja ko ru 汉语 漢語</t>
        </is>
      </c>
    </row>
    <row r="1509" ht="15" customHeight="1" s="20">
      <c r="F1509" s="21" t="n"/>
    </row>
    <row r="1510" ht="15" customHeight="1" s="20">
      <c r="F1510" s="21" t="n"/>
      <c r="I1510" s="19" t="inlineStr">
        <is>
          <t>Planechase Planes OHOP</t>
        </is>
      </c>
      <c r="J1510" s="19" t="n">
        <v>40</v>
      </c>
      <c r="K1510" s="19" t="n">
        <v>40060</v>
      </c>
      <c r="L1510" s="19" t="inlineStr">
        <is>
          <t>en es fr de it pt ja ko ru 汉语 漢語</t>
        </is>
      </c>
    </row>
    <row r="1511" ht="15" customHeight="1" s="20">
      <c r="F1511" s="21" t="n"/>
    </row>
    <row r="1512" ht="15" customHeight="1" s="20">
      <c r="F1512" s="21" t="n"/>
      <c r="I1512" s="19" t="inlineStr">
        <is>
          <t>From the Vault: Exiled V09</t>
        </is>
      </c>
      <c r="J1512" s="19" t="n">
        <v>15</v>
      </c>
      <c r="K1512" s="19" t="n">
        <v>40053</v>
      </c>
      <c r="L1512" s="19" t="inlineStr">
        <is>
          <t>en es fr de it pt ja ko ru 汉语 漢語</t>
        </is>
      </c>
    </row>
    <row r="1513" ht="15" customHeight="1" s="20">
      <c r="F1513" s="21" t="n"/>
    </row>
    <row r="1514" ht="15" customHeight="1" s="20">
      <c r="F1514" s="21" t="n"/>
      <c r="I1514" s="19" t="inlineStr">
        <is>
          <t>Magic 2010 M10</t>
        </is>
      </c>
      <c r="J1514" s="19" t="n">
        <v>249</v>
      </c>
      <c r="K1514" s="19" t="n">
        <v>40011</v>
      </c>
      <c r="L1514" s="19" t="inlineStr">
        <is>
          <t>en es fr de it pt ja ko ru 汉语 漢語</t>
        </is>
      </c>
    </row>
    <row r="1515" ht="15" customHeight="1" s="20">
      <c r="F1515" s="21" t="n"/>
    </row>
    <row r="1516" ht="15" customHeight="1" s="20">
      <c r="F1516" s="21" t="n"/>
      <c r="I1516" s="19" t="inlineStr">
        <is>
          <t>Magic 2010 Promos PM10</t>
        </is>
      </c>
      <c r="J1516" s="19" t="n">
        <v>3</v>
      </c>
      <c r="K1516" s="19" t="n">
        <v>40010</v>
      </c>
      <c r="L1516" s="19" t="inlineStr">
        <is>
          <t>en es fr de it pt ja ko ru 汉语 漢語</t>
        </is>
      </c>
    </row>
    <row r="1517" ht="15" customHeight="1" s="20">
      <c r="F1517" s="21" t="n"/>
    </row>
    <row r="1518" ht="15" customHeight="1" s="20">
      <c r="F1518" s="21" t="n"/>
      <c r="I1518" s="19" t="inlineStr">
        <is>
          <t>Magic 2010 Tokens TM10</t>
        </is>
      </c>
      <c r="J1518" s="19" t="n">
        <v>8</v>
      </c>
      <c r="K1518" s="19" t="n">
        <v>40011</v>
      </c>
      <c r="L1518" s="19" t="inlineStr">
        <is>
          <t>en es fr de it pt ja ko ru 汉语 漢語</t>
        </is>
      </c>
    </row>
    <row r="1519" ht="15" customHeight="1" s="20">
      <c r="F1519" s="21" t="n"/>
    </row>
    <row r="1520" ht="15" customHeight="1" s="20">
      <c r="F1520" s="21" t="n"/>
      <c r="I1520" s="19" t="inlineStr">
        <is>
          <t>Alara Reborn ARB</t>
        </is>
      </c>
      <c r="J1520" s="19" t="n">
        <v>145</v>
      </c>
      <c r="K1520" s="19" t="n">
        <v>39933</v>
      </c>
      <c r="L1520" s="19" t="inlineStr">
        <is>
          <t>en es fr de it pt ja ko ru 汉语 漢語</t>
        </is>
      </c>
    </row>
    <row r="1521" ht="15" customHeight="1" s="20">
      <c r="F1521" s="21" t="n"/>
    </row>
    <row r="1522" ht="15" customHeight="1" s="20">
      <c r="F1522" s="21" t="n"/>
      <c r="I1522" s="19" t="inlineStr">
        <is>
          <t>Alara Reborn Promos PARB</t>
        </is>
      </c>
      <c r="J1522" s="19" t="n">
        <v>3</v>
      </c>
      <c r="K1522" s="19" t="n">
        <v>39933</v>
      </c>
      <c r="L1522" s="19" t="inlineStr">
        <is>
          <t>en es fr de it pt ja ko ru 汉语 漢語</t>
        </is>
      </c>
    </row>
    <row r="1523" ht="15" customHeight="1" s="20">
      <c r="F1523" s="21" t="n"/>
    </row>
    <row r="1524" ht="15" customHeight="1" s="20">
      <c r="F1524" s="21" t="n"/>
      <c r="I1524" s="19" t="inlineStr">
        <is>
          <t>Alara Reborn Tokens TARB</t>
        </is>
      </c>
      <c r="J1524" s="19" t="n">
        <v>4</v>
      </c>
      <c r="K1524" s="19" t="n">
        <v>39933</v>
      </c>
      <c r="L1524" s="19" t="inlineStr">
        <is>
          <t>en es fr de it pt ja ko ru 汉语 漢語</t>
        </is>
      </c>
    </row>
    <row r="1525" ht="15" customHeight="1" s="20">
      <c r="F1525" s="21" t="n"/>
    </row>
    <row r="1526" ht="15" customHeight="1" s="20">
      <c r="F1526" s="21" t="n"/>
      <c r="I1526" s="19" t="inlineStr">
        <is>
          <t>Duel Decks: Divine vs. Demonic DDC</t>
        </is>
      </c>
      <c r="J1526" s="19" t="n">
        <v>62</v>
      </c>
      <c r="K1526" s="19" t="n">
        <v>39913</v>
      </c>
      <c r="L1526" s="19" t="inlineStr">
        <is>
          <t>en es fr de it pt ja ko ru 汉语 漢語</t>
        </is>
      </c>
    </row>
    <row r="1527" ht="15" customHeight="1" s="20">
      <c r="F1527" s="21" t="n"/>
    </row>
    <row r="1528" ht="15" customHeight="1" s="20">
      <c r="F1528" s="21" t="n"/>
      <c r="I1528" s="19" t="inlineStr">
        <is>
          <t>Duel Decks: Divine vs. Demonic Tokens TDDC</t>
        </is>
      </c>
      <c r="J1528" s="19" t="n">
        <v>3</v>
      </c>
      <c r="K1528" s="19" t="n">
        <v>39913</v>
      </c>
      <c r="L1528" s="19" t="inlineStr">
        <is>
          <t>en es fr de it pt ja ko ru 汉语 漢語</t>
        </is>
      </c>
    </row>
    <row r="1529" ht="15" customHeight="1" s="20">
      <c r="F1529" s="21" t="n"/>
    </row>
    <row r="1530" ht="15" customHeight="1" s="20">
      <c r="F1530" s="21" t="n"/>
      <c r="I1530" s="19" t="inlineStr">
        <is>
          <t>URL/Convention Promos PURL</t>
        </is>
      </c>
      <c r="J1530" s="19" t="n">
        <v>15</v>
      </c>
      <c r="K1530" s="19" t="n">
        <v>39852</v>
      </c>
      <c r="L1530" s="19" t="inlineStr">
        <is>
          <t>en es fr de it pt ja ko ru 汉语 漢語</t>
        </is>
      </c>
    </row>
    <row r="1531" ht="15" customHeight="1" s="20">
      <c r="F1531" s="21" t="n"/>
    </row>
    <row r="1532" ht="15" customHeight="1" s="20">
      <c r="F1532" s="21" t="n"/>
      <c r="I1532" s="19" t="inlineStr">
        <is>
          <t>Conflux CON</t>
        </is>
      </c>
      <c r="J1532" s="19" t="n">
        <v>145</v>
      </c>
      <c r="K1532" s="19" t="n">
        <v>39850</v>
      </c>
      <c r="L1532" s="19" t="inlineStr">
        <is>
          <t>en es fr de it pt ja ko ru 汉语 漢語</t>
        </is>
      </c>
    </row>
    <row r="1533" ht="15" customHeight="1" s="20">
      <c r="F1533" s="21" t="n"/>
    </row>
    <row r="1534" ht="15" customHeight="1" s="20">
      <c r="F1534" s="21" t="n"/>
      <c r="I1534" s="19" t="inlineStr">
        <is>
          <t>Conflux Promos PCON</t>
        </is>
      </c>
      <c r="J1534" s="19" t="n">
        <v>2</v>
      </c>
      <c r="K1534" s="19" t="n">
        <v>39850</v>
      </c>
      <c r="L1534" s="19" t="inlineStr">
        <is>
          <t>en es fr de it pt ja ko ru 汉语 漢語</t>
        </is>
      </c>
    </row>
    <row r="1535" ht="15" customHeight="1" s="20">
      <c r="F1535" s="21" t="n"/>
    </row>
    <row r="1536" ht="15" customHeight="1" s="20">
      <c r="F1536" s="21" t="n"/>
      <c r="I1536" s="19" t="inlineStr">
        <is>
          <t>Conflux Tokens TCON</t>
        </is>
      </c>
      <c r="J1536" s="19" t="n">
        <v>2</v>
      </c>
      <c r="K1536" s="19" t="n">
        <v>39850</v>
      </c>
      <c r="L1536" s="19" t="inlineStr">
        <is>
          <t>en es fr de it pt ja ko ru 汉语 漢語</t>
        </is>
      </c>
    </row>
    <row r="1537" ht="15" customHeight="1" s="20">
      <c r="F1537" s="21" t="n"/>
    </row>
    <row r="1538" ht="15" customHeight="1" s="20">
      <c r="F1538" s="21" t="n"/>
      <c r="I1538" s="19" t="inlineStr">
        <is>
          <t>Duels of the Planeswalkers 2009 Promos PDTP</t>
        </is>
      </c>
      <c r="J1538" s="19" t="n">
        <v>1</v>
      </c>
      <c r="K1538" s="19" t="n">
        <v>39814</v>
      </c>
      <c r="L1538" s="19" t="inlineStr">
        <is>
          <t>en es fr de it pt ja ko ru 汉语 漢語</t>
        </is>
      </c>
    </row>
    <row r="1539" ht="15" customHeight="1" s="20">
      <c r="F1539" s="21" t="n"/>
    </row>
    <row r="1540" ht="15" customHeight="1" s="20">
      <c r="F1540" s="21" t="n"/>
      <c r="I1540" s="19" t="inlineStr">
        <is>
          <t>Magic Premiere Shop 2009 PMPS09</t>
        </is>
      </c>
      <c r="J1540" s="19" t="n">
        <v>5</v>
      </c>
      <c r="K1540" s="19" t="n">
        <v>39814</v>
      </c>
      <c r="L1540" s="19" t="inlineStr">
        <is>
          <t>en es fr de it pt ja ko ru 汉语 漢語</t>
        </is>
      </c>
    </row>
    <row r="1541" ht="15" customHeight="1" s="20">
      <c r="F1541" s="21" t="n"/>
    </row>
    <row r="1542" ht="15" customHeight="1" s="20">
      <c r="F1542" s="21" t="n"/>
      <c r="I1542" s="19" t="inlineStr">
        <is>
          <t>Friday Night Magic 2009 F09</t>
        </is>
      </c>
      <c r="J1542" s="19" t="n">
        <v>12</v>
      </c>
      <c r="K1542" s="19" t="n">
        <v>39814</v>
      </c>
      <c r="L1542" s="19" t="inlineStr">
        <is>
          <t>en es fr de it pt ja ko ru 汉语 漢語</t>
        </is>
      </c>
    </row>
    <row r="1543" ht="15" customHeight="1" s="20">
      <c r="F1543" s="21" t="n"/>
    </row>
    <row r="1544" ht="15" customHeight="1" s="20">
      <c r="F1544" s="21" t="n"/>
      <c r="I1544" s="19" t="inlineStr">
        <is>
          <t>Magic Player Rewards 2009 P09</t>
        </is>
      </c>
      <c r="J1544" s="19" t="n">
        <v>13</v>
      </c>
      <c r="K1544" s="19" t="n">
        <v>39814</v>
      </c>
      <c r="L1544" s="19" t="inlineStr">
        <is>
          <t>en es fr de it pt ja ko ru 汉语 漢語</t>
        </is>
      </c>
    </row>
    <row r="1545" ht="15" customHeight="1" s="20">
      <c r="F1545" s="21" t="n"/>
    </row>
    <row r="1546" ht="15" customHeight="1" s="20">
      <c r="F1546" s="21" t="n"/>
      <c r="I1546" s="19" t="inlineStr">
        <is>
          <t>Judge Gift Cards 2009 G09</t>
        </is>
      </c>
      <c r="J1546" s="19" t="n">
        <v>10</v>
      </c>
      <c r="K1546" s="19" t="n">
        <v>39814</v>
      </c>
      <c r="L1546" s="19" t="inlineStr">
        <is>
          <t>en es fr de it pt ja ko ru 汉语 漢語</t>
        </is>
      </c>
    </row>
    <row r="1547" ht="15" customHeight="1" s="20">
      <c r="F1547" s="21" t="n"/>
    </row>
    <row r="1548" ht="15" customHeight="1" s="20">
      <c r="F1548" s="21" t="n"/>
      <c r="I1548" s="19" t="inlineStr">
        <is>
          <t>Duel Decks: Jace vs. Chandra DD2</t>
        </is>
      </c>
      <c r="J1548" s="19" t="n">
        <v>64</v>
      </c>
      <c r="K1548" s="19" t="n">
        <v>39759</v>
      </c>
      <c r="L1548" s="19" t="inlineStr">
        <is>
          <t>en es fr de it pt ja ko ru 汉语 漢語</t>
        </is>
      </c>
    </row>
    <row r="1549" ht="15" customHeight="1" s="20">
      <c r="F1549" s="21" t="n"/>
    </row>
    <row r="1550" ht="15" customHeight="1" s="20">
      <c r="F1550" s="21" t="n"/>
      <c r="I1550" s="19" t="inlineStr">
        <is>
          <t>Duel Decks: Jace vs. Chandra Tokens TDD2</t>
        </is>
      </c>
      <c r="J1550" s="19" t="n">
        <v>1</v>
      </c>
      <c r="K1550" s="19" t="n">
        <v>39759</v>
      </c>
      <c r="L1550" s="19" t="inlineStr">
        <is>
          <t>en es fr de it pt ja ko ru 汉语 漢語</t>
        </is>
      </c>
    </row>
    <row r="1551" ht="15" customHeight="1" s="20">
      <c r="F1551" s="21" t="n"/>
    </row>
    <row r="1552" ht="15" customHeight="1" s="20">
      <c r="F1552" s="21" t="n"/>
      <c r="I1552" s="19" t="inlineStr">
        <is>
          <t>Shards of Alara ALA</t>
        </is>
      </c>
      <c r="J1552" s="19" t="n">
        <v>250</v>
      </c>
      <c r="K1552" s="19" t="n">
        <v>39724</v>
      </c>
      <c r="L1552" s="19" t="inlineStr">
        <is>
          <t>en es fr de it pt ja ko ru 汉语 漢語</t>
        </is>
      </c>
    </row>
    <row r="1553" ht="15" customHeight="1" s="20">
      <c r="F1553" s="21" t="n"/>
    </row>
    <row r="1554" ht="15" customHeight="1" s="20">
      <c r="F1554" s="21" t="n"/>
      <c r="I1554" s="19" t="inlineStr">
        <is>
          <t>Shards of Alara Promos PALA</t>
        </is>
      </c>
      <c r="J1554" s="19" t="n">
        <v>2</v>
      </c>
      <c r="K1554" s="19" t="n">
        <v>39724</v>
      </c>
      <c r="L1554" s="19" t="inlineStr">
        <is>
          <t>en es fr de it pt ja ko ru 汉语 漢語</t>
        </is>
      </c>
    </row>
    <row r="1555" ht="15" customHeight="1" s="20">
      <c r="F1555" s="21" t="n"/>
    </row>
    <row r="1556" ht="15" customHeight="1" s="20">
      <c r="F1556" s="21" t="n"/>
      <c r="I1556" s="19" t="inlineStr">
        <is>
          <t>Shards of Alara Tokens TALA</t>
        </is>
      </c>
      <c r="J1556" s="19" t="n">
        <v>10</v>
      </c>
      <c r="K1556" s="19" t="n">
        <v>39724</v>
      </c>
      <c r="L1556" s="19" t="inlineStr">
        <is>
          <t>en es fr de it pt ja ko ru 汉语 漢語</t>
        </is>
      </c>
    </row>
    <row r="1557" ht="15" customHeight="1" s="20">
      <c r="F1557" s="21" t="n"/>
    </row>
    <row r="1558" ht="15" customHeight="1" s="20">
      <c r="F1558" s="21" t="n"/>
      <c r="I1558" s="19" t="inlineStr">
        <is>
          <t>Masters Edition II ME2</t>
        </is>
      </c>
      <c r="J1558" s="19" t="n">
        <v>245</v>
      </c>
      <c r="K1558" s="19" t="n">
        <v>39713</v>
      </c>
      <c r="L1558" s="19" t="inlineStr">
        <is>
          <t>en es fr de it pt ja ko ru 汉语 漢語</t>
        </is>
      </c>
    </row>
    <row r="1559" ht="15" customHeight="1" s="20">
      <c r="F1559" s="21" t="n"/>
    </row>
    <row r="1560" ht="15" customHeight="1" s="20">
      <c r="F1560" s="21" t="n"/>
      <c r="I1560" s="19" t="inlineStr">
        <is>
          <t>From the Vault: Dragons DRB</t>
        </is>
      </c>
      <c r="J1560" s="19" t="n">
        <v>15</v>
      </c>
      <c r="K1560" s="19" t="n">
        <v>39689</v>
      </c>
      <c r="L1560" s="19" t="inlineStr">
        <is>
          <t>en es fr de it pt ja ko ru 汉语 漢語</t>
        </is>
      </c>
    </row>
    <row r="1561" ht="15" customHeight="1" s="20">
      <c r="F1561" s="21" t="n"/>
    </row>
    <row r="1562" ht="15" customHeight="1" s="20">
      <c r="F1562" s="21" t="n"/>
      <c r="I1562" s="19" t="inlineStr">
        <is>
          <t>Eventide EVE</t>
        </is>
      </c>
      <c r="J1562" s="19" t="n">
        <v>180</v>
      </c>
      <c r="K1562" s="19" t="n">
        <v>39654</v>
      </c>
      <c r="L1562" s="19" t="inlineStr">
        <is>
          <t>en es fr de it pt ja ko ru 汉语 漢語</t>
        </is>
      </c>
    </row>
    <row r="1563" ht="15" customHeight="1" s="20">
      <c r="F1563" s="21" t="n"/>
    </row>
    <row r="1564" ht="15" customHeight="1" s="20">
      <c r="F1564" s="21" t="n"/>
      <c r="I1564" s="19" t="inlineStr">
        <is>
          <t>Eventide Promos PEVE</t>
        </is>
      </c>
      <c r="J1564" s="19" t="n">
        <v>2</v>
      </c>
      <c r="K1564" s="19" t="n">
        <v>39654</v>
      </c>
      <c r="L1564" s="19" t="inlineStr">
        <is>
          <t>en es fr de it pt ja ko ru 汉语 漢語</t>
        </is>
      </c>
    </row>
    <row r="1565" ht="15" customHeight="1" s="20">
      <c r="F1565" s="21" t="n"/>
    </row>
    <row r="1566" ht="15" customHeight="1" s="20">
      <c r="F1566" s="21" t="n"/>
      <c r="I1566" s="19" t="inlineStr">
        <is>
          <t>Eventide Tokens TEVE</t>
        </is>
      </c>
      <c r="J1566" s="19" t="n">
        <v>7</v>
      </c>
      <c r="K1566" s="19" t="n">
        <v>39654</v>
      </c>
      <c r="L1566" s="19" t="inlineStr">
        <is>
          <t>en es fr de it pt ja ko ru 汉语 漢語</t>
        </is>
      </c>
    </row>
    <row r="1567" ht="15" customHeight="1" s="20">
      <c r="F1567" s="21" t="n"/>
    </row>
    <row r="1568" ht="15" customHeight="1" s="20">
      <c r="F1568" s="21" t="n"/>
      <c r="I1568" s="19" t="inlineStr">
        <is>
          <t>Shadowmoor SHM</t>
        </is>
      </c>
      <c r="J1568" s="19" t="n">
        <v>302</v>
      </c>
      <c r="K1568" s="19" t="n">
        <v>39570</v>
      </c>
      <c r="L1568" s="19" t="inlineStr">
        <is>
          <t>en es fr de it pt ja ko ru 汉语 漢語</t>
        </is>
      </c>
    </row>
    <row r="1569" ht="15" customHeight="1" s="20">
      <c r="F1569" s="21" t="n"/>
    </row>
    <row r="1570" ht="15" customHeight="1" s="20">
      <c r="F1570" s="21" t="n"/>
      <c r="I1570" s="19" t="inlineStr">
        <is>
          <t>Shadowmoor Promos PSHM</t>
        </is>
      </c>
      <c r="J1570" s="19" t="n">
        <v>2</v>
      </c>
      <c r="K1570" s="19" t="n">
        <v>39570</v>
      </c>
      <c r="L1570" s="19" t="inlineStr">
        <is>
          <t>en es fr de it pt ja ko ru 汉语 漢語</t>
        </is>
      </c>
    </row>
    <row r="1571" ht="15" customHeight="1" s="20">
      <c r="F1571" s="21" t="n"/>
    </row>
    <row r="1572" ht="15" customHeight="1" s="20">
      <c r="F1572" s="21" t="n"/>
      <c r="I1572" s="19" t="inlineStr">
        <is>
          <t>Shadowmoor Tokens TSHM</t>
        </is>
      </c>
      <c r="J1572" s="19" t="n">
        <v>12</v>
      </c>
      <c r="K1572" s="19" t="n">
        <v>39570</v>
      </c>
      <c r="L1572" s="19" t="inlineStr">
        <is>
          <t>en es fr de it pt ja ko ru 汉语 漢語</t>
        </is>
      </c>
    </row>
    <row r="1573" ht="15" customHeight="1" s="20">
      <c r="F1573" s="21" t="n"/>
    </row>
    <row r="1574" ht="15" customHeight="1" s="20">
      <c r="F1574" s="21" t="n"/>
      <c r="I1574" s="19" t="inlineStr">
        <is>
          <t>15th Anniversary Cards P15A</t>
        </is>
      </c>
      <c r="J1574" s="19" t="n">
        <v>2</v>
      </c>
      <c r="K1574" s="19" t="n">
        <v>39539</v>
      </c>
      <c r="L1574" s="19" t="inlineStr">
        <is>
          <t>en es fr de it pt ja ko ru 汉语 漢語</t>
        </is>
      </c>
    </row>
    <row r="1575" ht="15" customHeight="1" s="20">
      <c r="F1575" s="21" t="n"/>
    </row>
    <row r="1576" ht="15" customHeight="1" s="20">
      <c r="F1576" s="21" t="n"/>
      <c r="I1576" s="19" t="inlineStr">
        <is>
          <t>Morningtide MOR</t>
        </is>
      </c>
      <c r="J1576" s="19" t="n">
        <v>150</v>
      </c>
      <c r="K1576" s="19" t="n">
        <v>39479</v>
      </c>
      <c r="L1576" s="19" t="inlineStr">
        <is>
          <t>en es fr de it pt ja ko ru 汉语 漢語</t>
        </is>
      </c>
    </row>
    <row r="1577" ht="15" customHeight="1" s="20">
      <c r="F1577" s="21" t="n"/>
    </row>
    <row r="1578" ht="15" customHeight="1" s="20">
      <c r="F1578" s="21" t="n"/>
      <c r="I1578" s="19" t="inlineStr">
        <is>
          <t>Morningtide Promos PMOR</t>
        </is>
      </c>
      <c r="J1578" s="19" t="n">
        <v>2</v>
      </c>
      <c r="K1578" s="19" t="n">
        <v>39479</v>
      </c>
      <c r="L1578" s="19" t="inlineStr">
        <is>
          <t>en es fr de it pt ja ko ru 汉语 漢語</t>
        </is>
      </c>
    </row>
    <row r="1579" ht="15" customHeight="1" s="20">
      <c r="F1579" s="21" t="n"/>
    </row>
    <row r="1580" ht="15" customHeight="1" s="20">
      <c r="F1580" s="21" t="n"/>
      <c r="I1580" s="19" t="inlineStr">
        <is>
          <t>Morningtide Tokens TMOR</t>
        </is>
      </c>
      <c r="J1580" s="19" t="n">
        <v>3</v>
      </c>
      <c r="K1580" s="19" t="n">
        <v>39479</v>
      </c>
      <c r="L1580" s="19" t="inlineStr">
        <is>
          <t>en es fr de it pt ja ko ru 汉语 漢語</t>
        </is>
      </c>
    </row>
    <row r="1581" ht="15" customHeight="1" s="20">
      <c r="F1581" s="21" t="n"/>
    </row>
    <row r="1582" ht="15" customHeight="1" s="20">
      <c r="F1582" s="21" t="n"/>
      <c r="I1582" s="19" t="inlineStr">
        <is>
          <t>Magic Premiere Shop 2008 PMPS08</t>
        </is>
      </c>
      <c r="J1582" s="19" t="n">
        <v>6</v>
      </c>
      <c r="K1582" s="19" t="n">
        <v>39448</v>
      </c>
      <c r="L1582" s="19" t="inlineStr">
        <is>
          <t>en es fr de it pt ja ko ru 汉语 漢語</t>
        </is>
      </c>
    </row>
    <row r="1583" ht="15" customHeight="1" s="20">
      <c r="F1583" s="21" t="n"/>
    </row>
    <row r="1584" ht="15" customHeight="1" s="20">
      <c r="F1584" s="21" t="n"/>
      <c r="I1584" s="19" t="inlineStr">
        <is>
          <t>Magic Player Rewards 2008 P08</t>
        </is>
      </c>
      <c r="J1584" s="19" t="n">
        <v>7</v>
      </c>
      <c r="K1584" s="19" t="n">
        <v>39448</v>
      </c>
      <c r="L1584" s="19" t="inlineStr">
        <is>
          <t>en es fr de it pt ja ko ru 汉语 漢語</t>
        </is>
      </c>
    </row>
    <row r="1585" ht="15" customHeight="1" s="20">
      <c r="F1585" s="21" t="n"/>
    </row>
    <row r="1586" ht="15" customHeight="1" s="20">
      <c r="F1586" s="21" t="n"/>
      <c r="I1586" s="19" t="inlineStr">
        <is>
          <t>Friday Night Magic 2008 F08</t>
        </is>
      </c>
      <c r="J1586" s="19" t="n">
        <v>12</v>
      </c>
      <c r="K1586" s="19" t="n">
        <v>39448</v>
      </c>
      <c r="L1586" s="19" t="inlineStr">
        <is>
          <t>en es fr de it pt ja ko ru 汉语 漢語</t>
        </is>
      </c>
    </row>
    <row r="1587" ht="15" customHeight="1" s="20">
      <c r="F1587" s="21" t="n"/>
    </row>
    <row r="1588" ht="15" customHeight="1" s="20">
      <c r="F1588" s="21" t="n"/>
      <c r="I1588" s="19" t="inlineStr">
        <is>
          <t>Judge Gift Cards 2008 G08</t>
        </is>
      </c>
      <c r="J1588" s="19" t="n">
        <v>5</v>
      </c>
      <c r="K1588" s="19" t="n">
        <v>39448</v>
      </c>
      <c r="L1588" s="19" t="inlineStr">
        <is>
          <t>en es fr de it pt ja ko ru 汉语 漢語</t>
        </is>
      </c>
    </row>
    <row r="1589" ht="15" customHeight="1" s="20">
      <c r="F1589" s="21" t="n"/>
    </row>
    <row r="1590" ht="15" customHeight="1" s="20">
      <c r="F1590" s="21" t="n"/>
      <c r="I1590" s="19" t="inlineStr">
        <is>
          <t>Duel Decks: Elves vs. Goblins DD1</t>
        </is>
      </c>
      <c r="J1590" s="19" t="n">
        <v>62</v>
      </c>
      <c r="K1590" s="19" t="n">
        <v>39402</v>
      </c>
      <c r="L1590" s="19" t="inlineStr">
        <is>
          <t>en es fr de it pt ja ko ru 汉语 漢語</t>
        </is>
      </c>
    </row>
    <row r="1591" ht="15" customHeight="1" s="20">
      <c r="F1591" s="21" t="n"/>
    </row>
    <row r="1592" ht="15" customHeight="1" s="20">
      <c r="F1592" s="21" t="n"/>
      <c r="I1592" s="19" t="inlineStr">
        <is>
          <t>Duel Decks: Elves vs. Goblins Tokens TDD1</t>
        </is>
      </c>
      <c r="J1592" s="19" t="n">
        <v>3</v>
      </c>
      <c r="K1592" s="19" t="n">
        <v>39402</v>
      </c>
      <c r="L1592" s="19" t="inlineStr">
        <is>
          <t>en es fr de it pt ja ko ru 汉语 漢語</t>
        </is>
      </c>
    </row>
    <row r="1593" ht="15" customHeight="1" s="20">
      <c r="F1593" s="21" t="n"/>
    </row>
    <row r="1594" ht="15" customHeight="1" s="20">
      <c r="F1594" s="21" t="n"/>
      <c r="I1594" s="19" t="inlineStr">
        <is>
          <t>Lorwyn LRW</t>
        </is>
      </c>
      <c r="J1594" s="19" t="n">
        <v>301</v>
      </c>
      <c r="K1594" s="19" t="n">
        <v>39367</v>
      </c>
      <c r="L1594" s="19" t="inlineStr">
        <is>
          <t>en es fr de it pt ja ko ru 汉语 漢語</t>
        </is>
      </c>
    </row>
    <row r="1595" ht="15" customHeight="1" s="20">
      <c r="F1595" s="21" t="n"/>
    </row>
    <row r="1596" ht="15" customHeight="1" s="20">
      <c r="F1596" s="21" t="n"/>
      <c r="I1596" s="19" t="inlineStr">
        <is>
          <t>Lorwyn Promos PLRW</t>
        </is>
      </c>
      <c r="J1596" s="19" t="n">
        <v>3</v>
      </c>
      <c r="K1596" s="19" t="n">
        <v>39367</v>
      </c>
      <c r="L1596" s="19" t="inlineStr">
        <is>
          <t>en es fr de it pt ja ko ru 汉语 漢語</t>
        </is>
      </c>
    </row>
    <row r="1597" ht="15" customHeight="1" s="20">
      <c r="F1597" s="21" t="n"/>
    </row>
    <row r="1598" ht="15" customHeight="1" s="20">
      <c r="F1598" s="21" t="n"/>
      <c r="I1598" s="19" t="inlineStr">
        <is>
          <t>Lorwyn Tokens TLRW</t>
        </is>
      </c>
      <c r="J1598" s="19" t="n">
        <v>11</v>
      </c>
      <c r="K1598" s="19" t="n">
        <v>39367</v>
      </c>
      <c r="L1598" s="19" t="inlineStr">
        <is>
          <t>en es fr de it pt ja ko ru 汉语 漢語</t>
        </is>
      </c>
    </row>
    <row r="1599" ht="15" customHeight="1" s="20">
      <c r="F1599" s="21" t="n"/>
    </row>
    <row r="1600" ht="15" customHeight="1" s="20">
      <c r="F1600" s="21" t="n"/>
      <c r="I1600" s="19" t="inlineStr">
        <is>
          <t>Masters Edition ME1</t>
        </is>
      </c>
      <c r="J1600" s="19" t="n">
        <v>195</v>
      </c>
      <c r="K1600" s="19" t="n">
        <v>39335</v>
      </c>
      <c r="L1600" s="19" t="inlineStr">
        <is>
          <t>en es fr de it pt ja ko ru 汉语 漢語</t>
        </is>
      </c>
    </row>
    <row r="1601" ht="15" customHeight="1" s="20">
      <c r="F1601" s="21" t="n"/>
    </row>
    <row r="1602" ht="15" customHeight="1" s="20">
      <c r="F1602" s="21" t="n"/>
      <c r="I1602" s="19" t="inlineStr">
        <is>
          <t>Tenth Edition 10E</t>
        </is>
      </c>
      <c r="J1602" s="19" t="n">
        <v>510</v>
      </c>
      <c r="K1602" s="19" t="n">
        <v>39276</v>
      </c>
      <c r="L1602" s="19" t="inlineStr">
        <is>
          <t>en es fr de it pt ja ko ru 汉语 漢語</t>
        </is>
      </c>
    </row>
    <row r="1603" ht="15" customHeight="1" s="20">
      <c r="F1603" s="21" t="n"/>
    </row>
    <row r="1604" ht="15" customHeight="1" s="20">
      <c r="F1604" s="21" t="n"/>
      <c r="I1604" s="19" t="inlineStr">
        <is>
          <t>Tenth Edition Promos P10E</t>
        </is>
      </c>
      <c r="J1604" s="19" t="n">
        <v>3</v>
      </c>
      <c r="K1604" s="19" t="n">
        <v>39276</v>
      </c>
      <c r="L1604" s="19" t="inlineStr">
        <is>
          <t>en es fr de it pt ja ko ru 汉语 漢語</t>
        </is>
      </c>
    </row>
    <row r="1605" ht="15" customHeight="1" s="20">
      <c r="F1605" s="21" t="n"/>
    </row>
    <row r="1606" ht="15" customHeight="1" s="20">
      <c r="F1606" s="21" t="n"/>
      <c r="I1606" s="19" t="inlineStr">
        <is>
          <t>Tenth Edition Tokens T10E</t>
        </is>
      </c>
      <c r="J1606" s="19" t="n">
        <v>6</v>
      </c>
      <c r="K1606" s="19" t="n">
        <v>39276</v>
      </c>
      <c r="L1606" s="19" t="inlineStr">
        <is>
          <t>en es fr de it pt ja ko ru 汉语 漢語</t>
        </is>
      </c>
    </row>
    <row r="1607" ht="15" customHeight="1" s="20">
      <c r="F1607" s="21" t="n"/>
    </row>
    <row r="1608" ht="15" customHeight="1" s="20">
      <c r="F1608" s="21" t="n"/>
      <c r="I1608" s="19" t="inlineStr">
        <is>
          <t>Future Sight FUT</t>
        </is>
      </c>
      <c r="J1608" s="19" t="n">
        <v>180</v>
      </c>
      <c r="K1608" s="19" t="n">
        <v>39206</v>
      </c>
      <c r="L1608" s="19" t="inlineStr">
        <is>
          <t>en es fr de it pt ja ko ru 汉语 漢語</t>
        </is>
      </c>
    </row>
    <row r="1609" ht="15" customHeight="1" s="20">
      <c r="F1609" s="21" t="n"/>
    </row>
    <row r="1610" ht="15" customHeight="1" s="20">
      <c r="F1610" s="21" t="n"/>
      <c r="I1610" s="19" t="inlineStr">
        <is>
          <t>Future Sight Promos PFUT</t>
        </is>
      </c>
      <c r="J1610" s="19" t="n">
        <v>2</v>
      </c>
      <c r="K1610" s="19" t="n">
        <v>39206</v>
      </c>
      <c r="L1610" s="19" t="inlineStr">
        <is>
          <t>en es fr de it pt ja ko ru 汉语 漢語</t>
        </is>
      </c>
    </row>
    <row r="1611" ht="15" customHeight="1" s="20">
      <c r="F1611" s="21" t="n"/>
    </row>
    <row r="1612" ht="15" customHeight="1" s="20">
      <c r="F1612" s="21" t="n"/>
      <c r="I1612" s="19" t="inlineStr">
        <is>
          <t>Grand Prix Promos PGPX</t>
        </is>
      </c>
      <c r="J1612" s="19" t="n">
        <v>20</v>
      </c>
      <c r="K1612" s="19" t="n">
        <v>39137</v>
      </c>
      <c r="L1612" s="19" t="inlineStr">
        <is>
          <t>en es fr de it pt ja ko ru 汉语 漢語</t>
        </is>
      </c>
    </row>
    <row r="1613" ht="15" customHeight="1" s="20">
      <c r="F1613" s="21" t="n"/>
    </row>
    <row r="1614" ht="15" customHeight="1" s="20">
      <c r="F1614" s="21" t="n"/>
      <c r="I1614" s="19" t="inlineStr">
        <is>
          <t>Pro Tour Promos PPRO</t>
        </is>
      </c>
      <c r="J1614" s="19" t="n">
        <v>17</v>
      </c>
      <c r="K1614" s="19" t="n">
        <v>39122</v>
      </c>
      <c r="L1614" s="19" t="inlineStr">
        <is>
          <t>en es fr de it pt ja ko ru 汉语 漢語</t>
        </is>
      </c>
    </row>
    <row r="1615" ht="15" customHeight="1" s="20">
      <c r="F1615" s="21" t="n"/>
    </row>
    <row r="1616" ht="15" customHeight="1" s="20">
      <c r="F1616" s="21" t="n"/>
      <c r="I1616" s="19" t="inlineStr">
        <is>
          <t>Planar Chaos PLC</t>
        </is>
      </c>
      <c r="J1616" s="19" t="n">
        <v>165</v>
      </c>
      <c r="K1616" s="19" t="n">
        <v>39115</v>
      </c>
      <c r="L1616" s="19" t="inlineStr">
        <is>
          <t>en es fr de it pt ja ko ru 汉语 漢語</t>
        </is>
      </c>
    </row>
    <row r="1617" ht="15" customHeight="1" s="20">
      <c r="F1617" s="21" t="n"/>
    </row>
    <row r="1618" ht="15" customHeight="1" s="20">
      <c r="F1618" s="21" t="n"/>
      <c r="I1618" s="19" t="inlineStr">
        <is>
          <t>Planar Chaos Promos PPLC</t>
        </is>
      </c>
      <c r="J1618" s="19" t="n">
        <v>2</v>
      </c>
      <c r="K1618" s="19" t="n">
        <v>39115</v>
      </c>
      <c r="L1618" s="19" t="inlineStr">
        <is>
          <t>en es fr de it pt ja ko ru 汉语 漢語</t>
        </is>
      </c>
    </row>
    <row r="1619" ht="15" customHeight="1" s="20">
      <c r="F1619" s="21" t="n"/>
    </row>
    <row r="1620" ht="15" customHeight="1" s="20">
      <c r="F1620" s="21" t="n"/>
      <c r="I1620" s="19" t="inlineStr">
        <is>
          <t>Magic Premiere Shop 2007 PMPS07</t>
        </is>
      </c>
      <c r="J1620" s="19" t="n">
        <v>5</v>
      </c>
      <c r="K1620" s="19" t="n">
        <v>39083</v>
      </c>
      <c r="L1620" s="19" t="inlineStr">
        <is>
          <t>en es fr de it pt ja ko ru 汉语 漢語</t>
        </is>
      </c>
    </row>
    <row r="1621" ht="15" customHeight="1" s="20">
      <c r="F1621" s="21" t="n"/>
    </row>
    <row r="1622" ht="15" customHeight="1" s="20">
      <c r="F1622" s="21" t="n"/>
      <c r="I1622" s="19" t="inlineStr">
        <is>
          <t>Judge Gift Cards 2007 G07</t>
        </is>
      </c>
      <c r="J1622" s="19" t="n">
        <v>5</v>
      </c>
      <c r="K1622" s="19" t="n">
        <v>39083</v>
      </c>
      <c r="L1622" s="19" t="inlineStr">
        <is>
          <t>en es fr de it pt ja ko ru 汉语 漢語</t>
        </is>
      </c>
    </row>
    <row r="1623" ht="15" customHeight="1" s="20">
      <c r="F1623" s="21" t="n"/>
    </row>
    <row r="1624" ht="15" customHeight="1" s="20">
      <c r="F1624" s="21" t="n"/>
      <c r="I1624" s="19" t="inlineStr">
        <is>
          <t>Magic Player Rewards 2007 P07</t>
        </is>
      </c>
      <c r="J1624" s="19" t="n">
        <v>7</v>
      </c>
      <c r="K1624" s="19" t="n">
        <v>39083</v>
      </c>
      <c r="L1624" s="19" t="inlineStr">
        <is>
          <t>en es fr de it pt ja ko ru 汉语 漢語</t>
        </is>
      </c>
    </row>
    <row r="1625" ht="15" customHeight="1" s="20">
      <c r="F1625" s="21" t="n"/>
    </row>
    <row r="1626" ht="15" customHeight="1" s="20">
      <c r="F1626" s="21" t="n"/>
      <c r="I1626" s="19" t="inlineStr">
        <is>
          <t>Friday Night Magic 2007 F07</t>
        </is>
      </c>
      <c r="J1626" s="19" t="n">
        <v>12</v>
      </c>
      <c r="K1626" s="19" t="n">
        <v>39083</v>
      </c>
      <c r="L1626" s="19" t="inlineStr">
        <is>
          <t>en es fr de it pt ja ko ru 汉语 漢語</t>
        </is>
      </c>
    </row>
    <row r="1627" ht="15" customHeight="1" s="20">
      <c r="F1627" s="21" t="n"/>
    </row>
    <row r="1628" ht="15" customHeight="1" s="20">
      <c r="F1628" s="21" t="n"/>
      <c r="I1628" s="19" t="inlineStr">
        <is>
          <t>Happy Holidays HHO</t>
        </is>
      </c>
      <c r="J1628" s="19" t="n">
        <v>23</v>
      </c>
      <c r="K1628" s="19" t="n">
        <v>39082</v>
      </c>
      <c r="L1628" s="19" t="inlineStr">
        <is>
          <t>en es fr de it pt ja ko ru 汉语 漢語</t>
        </is>
      </c>
    </row>
    <row r="1629" ht="15" customHeight="1" s="20">
      <c r="F1629" s="21" t="n"/>
    </row>
    <row r="1630" ht="15" customHeight="1" s="20">
      <c r="F1630" s="21" t="n"/>
      <c r="I1630" s="19" t="inlineStr">
        <is>
          <t>Time Spiral TSP</t>
        </is>
      </c>
      <c r="J1630" s="19" t="n">
        <v>301</v>
      </c>
      <c r="K1630" s="19" t="n">
        <v>38996</v>
      </c>
      <c r="L1630" s="19" t="inlineStr">
        <is>
          <t>en es fr de it pt ja ko ru 汉语 漢語</t>
        </is>
      </c>
    </row>
    <row r="1631" ht="15" customHeight="1" s="20">
      <c r="F1631" s="21" t="n"/>
    </row>
    <row r="1632" ht="15" customHeight="1" s="20">
      <c r="F1632" s="21" t="n"/>
      <c r="I1632" s="19" t="inlineStr">
        <is>
          <t>Time Spiral Promos PTSP</t>
        </is>
      </c>
      <c r="J1632" s="19" t="n">
        <v>3</v>
      </c>
      <c r="K1632" s="19" t="n">
        <v>38996</v>
      </c>
      <c r="L1632" s="19" t="inlineStr">
        <is>
          <t>en es fr de it pt ja ko ru 汉语 漢語</t>
        </is>
      </c>
    </row>
    <row r="1633" ht="15" customHeight="1" s="20">
      <c r="F1633" s="21" t="n"/>
    </row>
    <row r="1634" ht="15" customHeight="1" s="20">
      <c r="F1634" s="21" t="n"/>
      <c r="I1634" s="19" t="inlineStr">
        <is>
          <t>Time Spiral Timeshifted TSB</t>
        </is>
      </c>
      <c r="J1634" s="19" t="n">
        <v>121</v>
      </c>
      <c r="K1634" s="19" t="n">
        <v>38996</v>
      </c>
      <c r="L1634" s="19" t="inlineStr">
        <is>
          <t>en es fr de it pt ja ko ru 汉语 漢語</t>
        </is>
      </c>
    </row>
    <row r="1635" ht="15" customHeight="1" s="20">
      <c r="F1635" s="21" t="n"/>
    </row>
    <row r="1636" ht="15" customHeight="1" s="20">
      <c r="F1636" s="21" t="n"/>
      <c r="I1636" s="19" t="inlineStr">
        <is>
          <t>Coldsnap CSP</t>
        </is>
      </c>
      <c r="J1636" s="19" t="n">
        <v>155</v>
      </c>
      <c r="K1636" s="19" t="n">
        <v>38919</v>
      </c>
      <c r="L1636" s="19" t="inlineStr">
        <is>
          <t>en es fr de it pt ja ko ru 汉语 漢語</t>
        </is>
      </c>
    </row>
    <row r="1637" ht="15" customHeight="1" s="20">
      <c r="F1637" s="21" t="n"/>
    </row>
    <row r="1638" ht="15" customHeight="1" s="20">
      <c r="F1638" s="21" t="n"/>
      <c r="I1638" s="19" t="inlineStr">
        <is>
          <t>Coldsnap Promos PCSP</t>
        </is>
      </c>
      <c r="J1638" s="19" t="n">
        <v>2</v>
      </c>
      <c r="K1638" s="19" t="n">
        <v>38919</v>
      </c>
      <c r="L1638" s="19" t="inlineStr">
        <is>
          <t>en es fr de it pt ja ko ru 汉语 漢語</t>
        </is>
      </c>
    </row>
    <row r="1639" ht="15" customHeight="1" s="20">
      <c r="F1639" s="21" t="n"/>
    </row>
    <row r="1640" ht="15" customHeight="1" s="20">
      <c r="F1640" s="21" t="n"/>
      <c r="I1640" s="19" t="inlineStr">
        <is>
          <t>Coldsnap Theme Decks CST</t>
        </is>
      </c>
      <c r="J1640" s="19" t="n">
        <v>62</v>
      </c>
      <c r="K1640" s="19" t="n">
        <v>38919</v>
      </c>
      <c r="L1640" s="19" t="inlineStr">
        <is>
          <t>en es fr de it pt ja ko ru 汉语 漢語</t>
        </is>
      </c>
    </row>
    <row r="1641" ht="15" customHeight="1" s="20">
      <c r="F1641" s="21" t="n"/>
    </row>
    <row r="1642" ht="15" customHeight="1" s="20">
      <c r="F1642" s="21" t="n"/>
      <c r="I1642" s="19" t="inlineStr">
        <is>
          <t>Dissension DIS</t>
        </is>
      </c>
      <c r="J1642" s="19" t="n">
        <v>180</v>
      </c>
      <c r="K1642" s="19" t="n">
        <v>38842</v>
      </c>
      <c r="L1642" s="19" t="inlineStr">
        <is>
          <t>en es fr de it pt ja ko ru 汉语 漢語</t>
        </is>
      </c>
    </row>
    <row r="1643" ht="15" customHeight="1" s="20">
      <c r="F1643" s="21" t="n"/>
    </row>
    <row r="1644" ht="15" customHeight="1" s="20">
      <c r="F1644" s="21" t="n"/>
      <c r="I1644" s="19" t="inlineStr">
        <is>
          <t>Dissension Promos PDIS</t>
        </is>
      </c>
      <c r="J1644" s="19" t="n">
        <v>2</v>
      </c>
      <c r="K1644" s="19" t="n">
        <v>38842</v>
      </c>
      <c r="L1644" s="19" t="inlineStr">
        <is>
          <t>en es fr de it pt ja ko ru 汉语 漢語</t>
        </is>
      </c>
    </row>
    <row r="1645" ht="15" customHeight="1" s="20">
      <c r="F1645" s="21" t="n"/>
    </row>
    <row r="1646" ht="15" customHeight="1" s="20">
      <c r="F1646" s="21" t="n"/>
      <c r="I1646" s="19" t="inlineStr">
        <is>
          <t>Champs and States PCMP</t>
        </is>
      </c>
      <c r="J1646" s="19" t="n">
        <v>12</v>
      </c>
      <c r="K1646" s="19" t="n">
        <v>38794</v>
      </c>
      <c r="L1646" s="19" t="inlineStr">
        <is>
          <t>en es fr de it pt ja ko ru 汉语 漢語</t>
        </is>
      </c>
    </row>
    <row r="1647" ht="15" customHeight="1" s="20">
      <c r="F1647" s="21" t="n"/>
    </row>
    <row r="1648" ht="15" customHeight="1" s="20">
      <c r="F1648" s="21" t="n"/>
      <c r="I1648" s="19" t="inlineStr">
        <is>
          <t>Guildpact GPT</t>
        </is>
      </c>
      <c r="J1648" s="19" t="n">
        <v>167</v>
      </c>
      <c r="K1648" s="19" t="n">
        <v>38751</v>
      </c>
      <c r="L1648" s="19" t="inlineStr">
        <is>
          <t>en es fr de it pt ja ko ru 汉语 漢語</t>
        </is>
      </c>
    </row>
    <row r="1649" ht="15" customHeight="1" s="20">
      <c r="F1649" s="21" t="n"/>
    </row>
    <row r="1650" ht="15" customHeight="1" s="20">
      <c r="F1650" s="21" t="n"/>
      <c r="I1650" s="19" t="inlineStr">
        <is>
          <t>Guildpact Promos PGPT</t>
        </is>
      </c>
      <c r="J1650" s="19" t="n">
        <v>2</v>
      </c>
      <c r="K1650" s="19" t="n">
        <v>38751</v>
      </c>
      <c r="L1650" s="19" t="inlineStr">
        <is>
          <t>en es fr de it pt ja ko ru 汉语 漢語</t>
        </is>
      </c>
    </row>
    <row r="1651" ht="15" customHeight="1" s="20">
      <c r="F1651" s="21" t="n"/>
    </row>
    <row r="1652" ht="15" customHeight="1" s="20">
      <c r="F1652" s="21" t="n"/>
      <c r="I1652" s="19" t="inlineStr">
        <is>
          <t>Magic Premiere Shop 2006 PMPS06</t>
        </is>
      </c>
      <c r="J1652" s="19" t="n">
        <v>5</v>
      </c>
      <c r="K1652" s="19" t="n">
        <v>38718</v>
      </c>
      <c r="L1652" s="19" t="inlineStr">
        <is>
          <t>en es fr de it pt ja ko ru 汉语 漢語</t>
        </is>
      </c>
    </row>
    <row r="1653" ht="15" customHeight="1" s="20">
      <c r="F1653" s="21" t="n"/>
    </row>
    <row r="1654" ht="15" customHeight="1" s="20">
      <c r="F1654" s="21" t="n"/>
      <c r="I1654" s="19" t="inlineStr">
        <is>
          <t>Arena League 2006 PAL06</t>
        </is>
      </c>
      <c r="J1654" s="19" t="n">
        <v>9</v>
      </c>
      <c r="K1654" s="19" t="n">
        <v>38718</v>
      </c>
      <c r="L1654" s="19" t="inlineStr">
        <is>
          <t>en es fr de it pt ja ko ru 汉语 漢語</t>
        </is>
      </c>
    </row>
    <row r="1655" ht="15" customHeight="1" s="20">
      <c r="F1655" s="21" t="n"/>
    </row>
    <row r="1656" ht="15" customHeight="1" s="20">
      <c r="F1656" s="21" t="n"/>
      <c r="I1656" s="19" t="inlineStr">
        <is>
          <t>Junior APAC Series PJAS</t>
        </is>
      </c>
      <c r="J1656" s="19" t="n">
        <v>6</v>
      </c>
      <c r="K1656" s="19" t="n">
        <v>38718</v>
      </c>
      <c r="L1656" s="19" t="inlineStr">
        <is>
          <t>en es fr de it pt ja ko ru 汉语 漢語</t>
        </is>
      </c>
    </row>
    <row r="1657" ht="15" customHeight="1" s="20">
      <c r="F1657" s="21" t="n"/>
    </row>
    <row r="1658" ht="15" customHeight="1" s="20">
      <c r="F1658" s="21" t="n"/>
      <c r="I1658" s="19" t="inlineStr">
        <is>
          <t>Friday Night Magic 2006 F06</t>
        </is>
      </c>
      <c r="J1658" s="19" t="n">
        <v>12</v>
      </c>
      <c r="K1658" s="19" t="n">
        <v>38718</v>
      </c>
      <c r="L1658" s="19" t="inlineStr">
        <is>
          <t>en es fr de it pt ja ko ru 汉语 漢語</t>
        </is>
      </c>
    </row>
    <row r="1659" ht="15" customHeight="1" s="20">
      <c r="F1659" s="21" t="n"/>
    </row>
    <row r="1660" ht="15" customHeight="1" s="20">
      <c r="F1660" s="21" t="n"/>
      <c r="I1660" s="19" t="inlineStr">
        <is>
          <t>Hachette UK PHUK</t>
        </is>
      </c>
      <c r="J1660" s="19" t="n">
        <v>60</v>
      </c>
      <c r="K1660" s="19" t="n">
        <v>38718</v>
      </c>
      <c r="L1660" s="19" t="inlineStr">
        <is>
          <t>en es fr de it pt ja ko ru 汉语 漢語</t>
        </is>
      </c>
    </row>
    <row r="1661" ht="15" customHeight="1" s="20">
      <c r="F1661" s="21" t="n"/>
    </row>
    <row r="1662" ht="15" customHeight="1" s="20">
      <c r="F1662" s="21" t="n"/>
      <c r="I1662" s="19" t="inlineStr">
        <is>
          <t>Judge Gift Cards 2006 G06</t>
        </is>
      </c>
      <c r="J1662" s="19" t="n">
        <v>4</v>
      </c>
      <c r="K1662" s="19" t="n">
        <v>38718</v>
      </c>
      <c r="L1662" s="19" t="inlineStr">
        <is>
          <t>en es fr de it pt ja ko ru 汉语 漢語</t>
        </is>
      </c>
    </row>
    <row r="1663" ht="15" customHeight="1" s="20">
      <c r="F1663" s="21" t="n"/>
    </row>
    <row r="1664" ht="15" customHeight="1" s="20">
      <c r="F1664" s="21" t="n"/>
      <c r="I1664" s="19" t="inlineStr">
        <is>
          <t>DCI Promos DCI</t>
        </is>
      </c>
      <c r="J1664" s="19" t="n">
        <v>80</v>
      </c>
      <c r="K1664" s="19" t="n">
        <v>38718</v>
      </c>
      <c r="L1664" s="19" t="inlineStr">
        <is>
          <t>en es fr de it pt ja ko ru 汉语 漢語</t>
        </is>
      </c>
    </row>
    <row r="1665" ht="15" customHeight="1" s="20">
      <c r="F1665" s="21" t="n"/>
    </row>
    <row r="1666" ht="15" customHeight="1" s="20">
      <c r="F1666" s="21" t="n"/>
      <c r="I1666" s="19" t="inlineStr">
        <is>
          <t>Magic Player Rewards 2006 P06</t>
        </is>
      </c>
      <c r="J1666" s="19" t="n">
        <v>7</v>
      </c>
      <c r="K1666" s="19" t="n">
        <v>38718</v>
      </c>
      <c r="L1666" s="19" t="inlineStr">
        <is>
          <t>en es fr de it pt ja ko ru 汉语 漢語</t>
        </is>
      </c>
    </row>
    <row r="1667" ht="15" customHeight="1" s="20">
      <c r="F1667" s="21" t="n"/>
    </row>
    <row r="1668" ht="15" customHeight="1" s="20">
      <c r="F1668" s="21" t="n"/>
      <c r="I1668" s="19" t="inlineStr">
        <is>
          <t>Two-Headed Giant Tournament P2HG</t>
        </is>
      </c>
      <c r="J1668" s="19" t="n">
        <v>1</v>
      </c>
      <c r="K1668" s="19" t="n">
        <v>38695</v>
      </c>
      <c r="L1668" s="19" t="inlineStr">
        <is>
          <t>en es fr de it pt ja ko ru 汉语 漢語</t>
        </is>
      </c>
    </row>
    <row r="1669" ht="15" customHeight="1" s="20">
      <c r="F1669" s="21" t="n"/>
    </row>
    <row r="1670" ht="15" customHeight="1" s="20">
      <c r="F1670" s="21" t="n"/>
      <c r="I1670" s="19" t="inlineStr">
        <is>
          <t>Magic Premiere Shop 2005 PMPS</t>
        </is>
      </c>
      <c r="J1670" s="19" t="n">
        <v>20</v>
      </c>
      <c r="K1670" s="19" t="n">
        <v>38632</v>
      </c>
      <c r="L1670" s="19" t="inlineStr">
        <is>
          <t>en es fr de it pt ja ko ru 汉语 漢語</t>
        </is>
      </c>
    </row>
    <row r="1671" ht="15" customHeight="1" s="20">
      <c r="F1671" s="21" t="n"/>
    </row>
    <row r="1672" ht="15" customHeight="1" s="20">
      <c r="F1672" s="21" t="n"/>
      <c r="I1672" s="19" t="inlineStr">
        <is>
          <t>Ravnica: City of Guilds RAV</t>
        </is>
      </c>
      <c r="J1672" s="19" t="n">
        <v>306</v>
      </c>
      <c r="K1672" s="19" t="n">
        <v>38632</v>
      </c>
      <c r="L1672" s="19" t="inlineStr">
        <is>
          <t>en es fr de it pt ja ko ru 汉语 漢語</t>
        </is>
      </c>
    </row>
    <row r="1673" ht="15" customHeight="1" s="20">
      <c r="F1673" s="21" t="n"/>
    </row>
    <row r="1674" ht="15" customHeight="1" s="20">
      <c r="F1674" s="21" t="n"/>
      <c r="I1674" s="19" t="inlineStr">
        <is>
          <t>Ravnica: City of Guilds Promos PRAV</t>
        </is>
      </c>
      <c r="J1674" s="19" t="n">
        <v>2</v>
      </c>
      <c r="K1674" s="19" t="n">
        <v>38632</v>
      </c>
      <c r="L1674" s="19" t="inlineStr">
        <is>
          <t>en es fr de it pt ja ko ru 汉语 漢語</t>
        </is>
      </c>
    </row>
    <row r="1675" ht="15" customHeight="1" s="20">
      <c r="F1675" s="21" t="n"/>
    </row>
    <row r="1676" ht="15" customHeight="1" s="20">
      <c r="F1676" s="21" t="n"/>
      <c r="I1676" s="19" t="inlineStr">
        <is>
          <t>Salvat 2005 PSAL</t>
        </is>
      </c>
      <c r="J1676" s="19" t="n">
        <v>720</v>
      </c>
      <c r="K1676" s="19" t="n">
        <v>38586</v>
      </c>
      <c r="L1676" s="19" t="inlineStr">
        <is>
          <t>en es fr de it pt ja ko ru 汉语 漢語</t>
        </is>
      </c>
    </row>
    <row r="1677" ht="15" customHeight="1" s="20">
      <c r="F1677" s="21" t="n"/>
    </row>
    <row r="1678" ht="15" customHeight="1" s="20">
      <c r="F1678" s="21" t="n"/>
      <c r="I1678" s="19" t="inlineStr">
        <is>
          <t>Ninth Edition 9ED</t>
        </is>
      </c>
      <c r="J1678" s="19" t="n">
        <v>710</v>
      </c>
      <c r="K1678" s="19" t="n">
        <v>38562</v>
      </c>
      <c r="L1678" s="19" t="inlineStr">
        <is>
          <t>en es fr de it pt ja ko ru 汉语 漢語</t>
        </is>
      </c>
    </row>
    <row r="1679" ht="15" customHeight="1" s="20">
      <c r="F1679" s="21" t="n"/>
    </row>
    <row r="1680" ht="15" customHeight="1" s="20">
      <c r="F1680" s="21" t="n"/>
      <c r="I1680" s="19" t="inlineStr">
        <is>
          <t>Ninth Edition Promos P9ED</t>
        </is>
      </c>
      <c r="J1680" s="19" t="n">
        <v>2</v>
      </c>
      <c r="K1680" s="19" t="n">
        <v>38562</v>
      </c>
      <c r="L1680" s="19" t="inlineStr">
        <is>
          <t>en es fr de it pt ja ko ru 汉语 漢語</t>
        </is>
      </c>
    </row>
    <row r="1681" ht="15" customHeight="1" s="20">
      <c r="F1681" s="21" t="n"/>
    </row>
    <row r="1682" ht="15" customHeight="1" s="20">
      <c r="F1682" s="21" t="n"/>
      <c r="I1682" s="19" t="inlineStr">
        <is>
          <t>Saviors of Kamigawa SOK</t>
        </is>
      </c>
      <c r="J1682" s="19" t="n">
        <v>165</v>
      </c>
      <c r="K1682" s="19" t="n">
        <v>38506</v>
      </c>
      <c r="L1682" s="19" t="inlineStr">
        <is>
          <t>en es fr de it pt ja ko ru 汉语 漢語</t>
        </is>
      </c>
    </row>
    <row r="1683" ht="15" customHeight="1" s="20">
      <c r="F1683" s="21" t="n"/>
    </row>
    <row r="1684" ht="15" customHeight="1" s="20">
      <c r="F1684" s="21" t="n"/>
      <c r="I1684" s="19" t="inlineStr">
        <is>
          <t>Saviors of Kamigawa Promos PSOK</t>
        </is>
      </c>
      <c r="J1684" s="19" t="n">
        <v>2</v>
      </c>
      <c r="K1684" s="19" t="n">
        <v>38506</v>
      </c>
      <c r="L1684" s="19" t="inlineStr">
        <is>
          <t>en es fr de it pt ja ko ru 汉语 漢語</t>
        </is>
      </c>
    </row>
    <row r="1685" ht="15" customHeight="1" s="20">
      <c r="F1685" s="21" t="n"/>
    </row>
    <row r="1686" ht="15" customHeight="1" s="20">
      <c r="F1686" s="21" t="n"/>
      <c r="I1686" s="19" t="inlineStr">
        <is>
          <t>Betrayers of Kamigawa BOK</t>
        </is>
      </c>
      <c r="J1686" s="19" t="n">
        <v>165</v>
      </c>
      <c r="K1686" s="19" t="n">
        <v>38387</v>
      </c>
      <c r="L1686" s="19" t="inlineStr">
        <is>
          <t>en es fr de it pt ja ko ru 汉语 漢語</t>
        </is>
      </c>
    </row>
    <row r="1687" ht="15" customHeight="1" s="20">
      <c r="F1687" s="21" t="n"/>
    </row>
    <row r="1688" ht="15" customHeight="1" s="20">
      <c r="F1688" s="21" t="n"/>
      <c r="I1688" s="19" t="inlineStr">
        <is>
          <t>Betrayers of Kamigawa Promos PBOK</t>
        </is>
      </c>
      <c r="J1688" s="19" t="n">
        <v>2</v>
      </c>
      <c r="K1688" s="19" t="n">
        <v>38387</v>
      </c>
      <c r="L1688" s="19" t="inlineStr">
        <is>
          <t>en es fr de it pt ja ko ru 汉语 漢語</t>
        </is>
      </c>
    </row>
    <row r="1689" ht="15" customHeight="1" s="20">
      <c r="F1689" s="21" t="n"/>
    </row>
    <row r="1690" ht="15" customHeight="1" s="20">
      <c r="F1690" s="21" t="n"/>
      <c r="I1690" s="19" t="inlineStr">
        <is>
          <t>Arena League 2005 PAL05</t>
        </is>
      </c>
      <c r="J1690" s="19" t="n">
        <v>8</v>
      </c>
      <c r="K1690" s="19" t="n">
        <v>38353</v>
      </c>
      <c r="L1690" s="19" t="inlineStr">
        <is>
          <t>en es fr de it pt ja ko ru 汉语 漢語</t>
        </is>
      </c>
    </row>
    <row r="1691" ht="15" customHeight="1" s="20">
      <c r="F1691" s="21" t="n"/>
    </row>
    <row r="1692" ht="15" customHeight="1" s="20">
      <c r="F1692" s="21" t="n"/>
      <c r="I1692" s="19" t="inlineStr">
        <is>
          <t>Junior Series Europe PJSE</t>
        </is>
      </c>
      <c r="J1692" s="19" t="n">
        <v>8</v>
      </c>
      <c r="K1692" s="19" t="n">
        <v>38353</v>
      </c>
      <c r="L1692" s="19" t="inlineStr">
        <is>
          <t>en es fr de it pt ja ko ru 汉语 漢語</t>
        </is>
      </c>
    </row>
    <row r="1693" ht="15" customHeight="1" s="20">
      <c r="F1693" s="21" t="n"/>
    </row>
    <row r="1694" ht="15" customHeight="1" s="20">
      <c r="F1694" s="21" t="n"/>
      <c r="I1694" s="19" t="inlineStr">
        <is>
          <t>Friday Night Magic 2005 F05</t>
        </is>
      </c>
      <c r="J1694" s="19" t="n">
        <v>12</v>
      </c>
      <c r="K1694" s="19" t="n">
        <v>38353</v>
      </c>
      <c r="L1694" s="19" t="inlineStr">
        <is>
          <t>en es fr de it pt ja ko ru 汉语 漢語</t>
        </is>
      </c>
    </row>
    <row r="1695" ht="15" customHeight="1" s="20">
      <c r="F1695" s="21" t="n"/>
    </row>
    <row r="1696" ht="15" customHeight="1" s="20">
      <c r="F1696" s="21" t="n"/>
      <c r="I1696" s="19" t="inlineStr">
        <is>
          <t>Magic Player Rewards 2005 P05</t>
        </is>
      </c>
      <c r="J1696" s="19" t="n">
        <v>6</v>
      </c>
      <c r="K1696" s="19" t="n">
        <v>38353</v>
      </c>
      <c r="L1696" s="19" t="inlineStr">
        <is>
          <t>en es fr de it pt ja ko ru 汉语 漢語</t>
        </is>
      </c>
    </row>
    <row r="1697" ht="15" customHeight="1" s="20">
      <c r="F1697" s="21" t="n"/>
    </row>
    <row r="1698" ht="15" customHeight="1" s="20">
      <c r="F1698" s="21" t="n"/>
      <c r="I1698" s="19" t="inlineStr">
        <is>
          <t>Judge Gift Cards 2005 G05</t>
        </is>
      </c>
      <c r="J1698" s="19" t="n">
        <v>4</v>
      </c>
      <c r="K1698" s="19" t="n">
        <v>38353</v>
      </c>
      <c r="L1698" s="19" t="inlineStr">
        <is>
          <t>en es fr de it pt ja ko ru 汉语 漢語</t>
        </is>
      </c>
    </row>
    <row r="1699" ht="15" customHeight="1" s="20">
      <c r="F1699" s="21" t="n"/>
    </row>
    <row r="1700" ht="15" customHeight="1" s="20">
      <c r="F1700" s="21" t="n"/>
      <c r="I1700" s="19" t="inlineStr">
        <is>
          <t>Unhinged UNH</t>
        </is>
      </c>
      <c r="J1700" s="19" t="n">
        <v>168</v>
      </c>
      <c r="K1700" s="19" t="n">
        <v>38310</v>
      </c>
      <c r="L1700" s="19" t="inlineStr">
        <is>
          <t>en es fr de it pt ja ko ru 汉语 漢語</t>
        </is>
      </c>
    </row>
    <row r="1701" ht="15" customHeight="1" s="20">
      <c r="F1701" s="21" t="n"/>
    </row>
    <row r="1702" ht="15" customHeight="1" s="20">
      <c r="F1702" s="21" t="n"/>
      <c r="I1702" s="19" t="inlineStr">
        <is>
          <t>Unhinged Promos PUNH</t>
        </is>
      </c>
      <c r="J1702" s="19" t="n">
        <v>1</v>
      </c>
      <c r="K1702" s="19" t="n">
        <v>38310</v>
      </c>
      <c r="L1702" s="19" t="inlineStr">
        <is>
          <t>en es fr de it pt ja ko ru 汉语 漢語</t>
        </is>
      </c>
    </row>
    <row r="1703" ht="15" customHeight="1" s="20">
      <c r="F1703" s="21" t="n"/>
    </row>
    <row r="1704" ht="15" customHeight="1" s="20">
      <c r="F1704" s="21" t="n"/>
      <c r="I1704" s="19" t="inlineStr">
        <is>
          <t>Champions of Kamigawa CHK</t>
        </is>
      </c>
      <c r="J1704" s="19" t="n">
        <v>307</v>
      </c>
      <c r="K1704" s="19" t="n">
        <v>38261</v>
      </c>
      <c r="L1704" s="19" t="inlineStr">
        <is>
          <t>en es fr de it pt ja ko ru 汉语 漢語</t>
        </is>
      </c>
    </row>
    <row r="1705" ht="15" customHeight="1" s="20">
      <c r="F1705" s="21" t="n"/>
    </row>
    <row r="1706" ht="15" customHeight="1" s="20">
      <c r="F1706" s="21" t="n"/>
      <c r="I1706" s="19" t="inlineStr">
        <is>
          <t>Champions of Kamigawa Promos PCHK</t>
        </is>
      </c>
      <c r="J1706" s="19" t="n">
        <v>1</v>
      </c>
      <c r="K1706" s="19" t="n">
        <v>38261</v>
      </c>
      <c r="L1706" s="19" t="inlineStr">
        <is>
          <t>en es fr de it pt ja ko ru 汉语 漢語</t>
        </is>
      </c>
    </row>
    <row r="1707" ht="15" customHeight="1" s="20">
      <c r="F1707" s="21" t="n"/>
    </row>
    <row r="1708" ht="15" customHeight="1" s="20">
      <c r="F1708" s="21" t="n"/>
      <c r="I1708" s="19" t="inlineStr">
        <is>
          <t>World Championship Decks 2004 WC04</t>
        </is>
      </c>
      <c r="J1708" s="19" t="n">
        <v>103</v>
      </c>
      <c r="K1708" s="19" t="n">
        <v>38231</v>
      </c>
      <c r="L1708" s="19" t="inlineStr">
        <is>
          <t>en es fr de it pt ja ko ru 汉语 漢語</t>
        </is>
      </c>
    </row>
    <row r="1709" ht="15" customHeight="1" s="20">
      <c r="F1709" s="21" t="n"/>
    </row>
    <row r="1710" ht="15" customHeight="1" s="20">
      <c r="F1710" s="21" t="n"/>
      <c r="I1710" s="19" t="inlineStr">
        <is>
          <t>Fifth Dawn 5DN</t>
        </is>
      </c>
      <c r="J1710" s="19" t="n">
        <v>165</v>
      </c>
      <c r="K1710" s="19" t="n">
        <v>38142</v>
      </c>
      <c r="L1710" s="19" t="inlineStr">
        <is>
          <t>en es fr de it pt ja ko ru 汉语 漢語</t>
        </is>
      </c>
    </row>
    <row r="1711" ht="15" customHeight="1" s="20">
      <c r="F1711" s="21" t="n"/>
    </row>
    <row r="1712" ht="15" customHeight="1" s="20">
      <c r="F1712" s="21" t="n"/>
      <c r="I1712" s="19" t="inlineStr">
        <is>
          <t>Fifth Dawn Promos P5DN</t>
        </is>
      </c>
      <c r="J1712" s="19" t="n">
        <v>1</v>
      </c>
      <c r="K1712" s="19" t="n">
        <v>38142</v>
      </c>
      <c r="L1712" s="19" t="inlineStr">
        <is>
          <t>en es fr de it pt ja ko ru 汉语 漢語</t>
        </is>
      </c>
    </row>
    <row r="1713" ht="15" customHeight="1" s="20">
      <c r="F1713" s="21" t="n"/>
    </row>
    <row r="1714" ht="15" customHeight="1" s="20">
      <c r="F1714" s="21" t="n"/>
      <c r="I1714" s="19" t="inlineStr">
        <is>
          <t>Darksteel DST</t>
        </is>
      </c>
      <c r="J1714" s="19" t="n">
        <v>165</v>
      </c>
      <c r="K1714" s="19" t="n">
        <v>38023</v>
      </c>
      <c r="L1714" s="19" t="inlineStr">
        <is>
          <t>en es fr de it pt ja ko ru 汉语 漢語</t>
        </is>
      </c>
    </row>
    <row r="1715" ht="15" customHeight="1" s="20">
      <c r="F1715" s="21" t="n"/>
    </row>
    <row r="1716" ht="15" customHeight="1" s="20">
      <c r="F1716" s="21" t="n"/>
      <c r="I1716" s="19" t="inlineStr">
        <is>
          <t>Darksteel Promos PDST</t>
        </is>
      </c>
      <c r="J1716" s="19" t="n">
        <v>1</v>
      </c>
      <c r="K1716" s="19" t="n">
        <v>38023</v>
      </c>
      <c r="L1716" s="19" t="inlineStr">
        <is>
          <t>en es fr de it pt ja ko ru 汉语 漢語</t>
        </is>
      </c>
    </row>
    <row r="1717" ht="15" customHeight="1" s="20">
      <c r="F1717" s="21" t="n"/>
    </row>
    <row r="1718" ht="15" customHeight="1" s="20">
      <c r="F1718" s="21" t="n"/>
      <c r="I1718" s="19" t="inlineStr">
        <is>
          <t>Arena League 2004 PAL04</t>
        </is>
      </c>
      <c r="J1718" s="19" t="n">
        <v>14</v>
      </c>
      <c r="K1718" s="19" t="n">
        <v>37987</v>
      </c>
      <c r="L1718" s="19" t="inlineStr">
        <is>
          <t>en es fr de it pt ja ko ru 汉语 漢語</t>
        </is>
      </c>
    </row>
    <row r="1719" ht="15" customHeight="1" s="20">
      <c r="F1719" s="21" t="n"/>
    </row>
    <row r="1720" ht="15" customHeight="1" s="20">
      <c r="F1720" s="21" t="n"/>
      <c r="I1720" s="19" t="inlineStr">
        <is>
          <t>Judge Gift Cards 2004 G04</t>
        </is>
      </c>
      <c r="J1720" s="19" t="n">
        <v>6</v>
      </c>
      <c r="K1720" s="19" t="n">
        <v>37987</v>
      </c>
      <c r="L1720" s="19" t="inlineStr">
        <is>
          <t>en es fr de it pt ja ko ru 汉语 漢語</t>
        </is>
      </c>
    </row>
    <row r="1721" ht="15" customHeight="1" s="20">
      <c r="F1721" s="21" t="n"/>
    </row>
    <row r="1722" ht="15" customHeight="1" s="20">
      <c r="F1722" s="21" t="n"/>
      <c r="I1722" s="19" t="inlineStr">
        <is>
          <t>Magic Player Rewards 2004 P04</t>
        </is>
      </c>
      <c r="J1722" s="19" t="n">
        <v>6</v>
      </c>
      <c r="K1722" s="19" t="n">
        <v>37987</v>
      </c>
      <c r="L1722" s="19" t="inlineStr">
        <is>
          <t>en es fr de it pt ja ko ru 汉语 漢語</t>
        </is>
      </c>
    </row>
    <row r="1723" ht="15" customHeight="1" s="20">
      <c r="F1723" s="21" t="n"/>
    </row>
    <row r="1724" ht="15" customHeight="1" s="20">
      <c r="F1724" s="21" t="n"/>
      <c r="I1724" s="19" t="inlineStr">
        <is>
          <t>Friday Night Magic 2004 F04</t>
        </is>
      </c>
      <c r="J1724" s="19" t="n">
        <v>12</v>
      </c>
      <c r="K1724" s="19" t="n">
        <v>37987</v>
      </c>
      <c r="L1724" s="19" t="inlineStr">
        <is>
          <t>en es fr de it pt ja ko ru 汉语 漢語</t>
        </is>
      </c>
    </row>
    <row r="1725" ht="15" customHeight="1" s="20">
      <c r="F1725" s="21" t="n"/>
    </row>
    <row r="1726" ht="15" customHeight="1" s="20">
      <c r="F1726" s="21" t="n"/>
      <c r="I1726" s="19" t="inlineStr">
        <is>
          <t>Mirrodin MRD</t>
        </is>
      </c>
      <c r="J1726" s="19" t="n">
        <v>306</v>
      </c>
      <c r="K1726" s="19" t="n">
        <v>37896</v>
      </c>
      <c r="L1726" s="19" t="inlineStr">
        <is>
          <t>en es fr de it pt ja ko ru 汉语 漢語</t>
        </is>
      </c>
    </row>
    <row r="1727" ht="15" customHeight="1" s="20">
      <c r="F1727" s="21" t="n"/>
    </row>
    <row r="1728" ht="15" customHeight="1" s="20">
      <c r="F1728" s="21" t="n"/>
      <c r="I1728" s="19" t="inlineStr">
        <is>
          <t>Mirrodin Promos PMRD</t>
        </is>
      </c>
      <c r="J1728" s="19" t="n">
        <v>1</v>
      </c>
      <c r="K1728" s="19" t="n">
        <v>38142</v>
      </c>
      <c r="L1728" s="19" t="inlineStr">
        <is>
          <t>en es fr de it pt ja ko ru 汉语 漢語</t>
        </is>
      </c>
    </row>
    <row r="1729" ht="15" customHeight="1" s="20">
      <c r="F1729" s="21" t="n"/>
    </row>
    <row r="1730" ht="15" customHeight="1" s="20">
      <c r="F1730" s="21" t="n"/>
      <c r="I1730" s="19" t="inlineStr">
        <is>
          <t>World Championship Decks 2003 WC03</t>
        </is>
      </c>
      <c r="J1730" s="19" t="n">
        <v>142</v>
      </c>
      <c r="K1730" s="19" t="n">
        <v>37839</v>
      </c>
      <c r="L1730" s="19" t="inlineStr">
        <is>
          <t>en es fr de it pt ja ko ru 汉语 漢語</t>
        </is>
      </c>
    </row>
    <row r="1731" ht="15" customHeight="1" s="20">
      <c r="F1731" s="21" t="n"/>
    </row>
    <row r="1732" ht="15" customHeight="1" s="20">
      <c r="F1732" s="21" t="n"/>
      <c r="I1732" s="19" t="inlineStr">
        <is>
          <t>Eighth Edition 8ED</t>
        </is>
      </c>
      <c r="J1732" s="19" t="n">
        <v>711</v>
      </c>
      <c r="K1732" s="19" t="n">
        <v>37830</v>
      </c>
      <c r="L1732" s="19" t="inlineStr">
        <is>
          <t>en es fr de it pt ja ko ru 汉语 漢語</t>
        </is>
      </c>
    </row>
    <row r="1733" ht="15" customHeight="1" s="20">
      <c r="F1733" s="21" t="n"/>
    </row>
    <row r="1734" ht="15" customHeight="1" s="20">
      <c r="F1734" s="21" t="n"/>
      <c r="I1734" s="19" t="inlineStr">
        <is>
          <t>Eighth Edition Promos P8ED</t>
        </is>
      </c>
      <c r="J1734" s="19" t="n">
        <v>1</v>
      </c>
      <c r="K1734" s="19" t="n">
        <v>37830</v>
      </c>
      <c r="L1734" s="19" t="inlineStr">
        <is>
          <t>en es fr de it pt ja ko ru 汉语 漢語</t>
        </is>
      </c>
    </row>
    <row r="1735" ht="15" customHeight="1" s="20">
      <c r="F1735" s="21" t="n"/>
    </row>
    <row r="1736" ht="15" customHeight="1" s="20">
      <c r="F1736" s="21" t="n"/>
      <c r="I1736" s="19" t="inlineStr">
        <is>
          <t>Scourge SCG</t>
        </is>
      </c>
      <c r="J1736" s="19" t="n">
        <v>143</v>
      </c>
      <c r="K1736" s="19" t="n">
        <v>37767</v>
      </c>
      <c r="L1736" s="19" t="inlineStr">
        <is>
          <t>en es fr de it pt ja ko ru 汉语 漢語</t>
        </is>
      </c>
    </row>
    <row r="1737" ht="15" customHeight="1" s="20">
      <c r="F1737" s="21" t="n"/>
    </row>
    <row r="1738" ht="15" customHeight="1" s="20">
      <c r="F1738" s="21" t="n"/>
      <c r="I1738" s="19" t="inlineStr">
        <is>
          <t>Scourge Promos PSCG</t>
        </is>
      </c>
      <c r="J1738" s="19" t="n">
        <v>1</v>
      </c>
      <c r="K1738" s="19" t="n">
        <v>37767</v>
      </c>
      <c r="L1738" s="19" t="inlineStr">
        <is>
          <t>en es fr de it pt ja ko ru 汉语 漢語</t>
        </is>
      </c>
    </row>
    <row r="1739" ht="15" customHeight="1" s="20">
      <c r="F1739" s="21" t="n"/>
    </row>
    <row r="1740" ht="15" customHeight="1" s="20">
      <c r="F1740" s="21" t="n"/>
      <c r="I1740" s="19" t="inlineStr">
        <is>
          <t>Legions LGN</t>
        </is>
      </c>
      <c r="J1740" s="19" t="n">
        <v>145</v>
      </c>
      <c r="K1740" s="19" t="n">
        <v>37655</v>
      </c>
      <c r="L1740" s="19" t="inlineStr">
        <is>
          <t>en es fr de it pt ja ko ru 汉语 漢語</t>
        </is>
      </c>
    </row>
    <row r="1741" ht="15" customHeight="1" s="20">
      <c r="F1741" s="21" t="n"/>
    </row>
    <row r="1742" ht="15" customHeight="1" s="20">
      <c r="F1742" s="21" t="n"/>
      <c r="I1742" s="19" t="inlineStr">
        <is>
          <t>Legions Promos PLGN</t>
        </is>
      </c>
      <c r="J1742" s="19" t="n">
        <v>1</v>
      </c>
      <c r="K1742" s="19" t="n">
        <v>37655</v>
      </c>
      <c r="L1742" s="19" t="inlineStr">
        <is>
          <t>en es fr de it pt ja ko ru 汉语 漢語</t>
        </is>
      </c>
    </row>
    <row r="1743" ht="15" customHeight="1" s="20">
      <c r="F1743" s="21" t="n"/>
    </row>
    <row r="1744" ht="15" customHeight="1" s="20">
      <c r="F1744" s="21" t="n"/>
      <c r="I1744" s="19" t="inlineStr">
        <is>
          <t>Magic Online Avatars PMOA</t>
        </is>
      </c>
      <c r="J1744" s="19" t="n">
        <v>85</v>
      </c>
      <c r="K1744" s="19" t="n">
        <v>37622</v>
      </c>
      <c r="L1744" s="19" t="inlineStr">
        <is>
          <t>en es fr de it pt ja ko ru 汉语 漢語</t>
        </is>
      </c>
    </row>
    <row r="1745" ht="15" customHeight="1" s="20">
      <c r="F1745" s="21" t="n"/>
    </row>
    <row r="1746" ht="15" customHeight="1" s="20">
      <c r="F1746" s="21" t="n"/>
      <c r="I1746" s="19" t="inlineStr">
        <is>
          <t>Japan Junior Tournament PJJT</t>
        </is>
      </c>
      <c r="J1746" s="19" t="n">
        <v>12</v>
      </c>
      <c r="K1746" s="19" t="n">
        <v>37622</v>
      </c>
      <c r="L1746" s="19" t="inlineStr">
        <is>
          <t>en es fr de it pt ja ko ru 汉语 漢語</t>
        </is>
      </c>
    </row>
    <row r="1747" ht="15" customHeight="1" s="20">
      <c r="F1747" s="21" t="n"/>
    </row>
    <row r="1748" ht="15" customHeight="1" s="20">
      <c r="F1748" s="21" t="n"/>
      <c r="I1748" s="19" t="inlineStr">
        <is>
          <t>Arena League 2003 PAL03</t>
        </is>
      </c>
      <c r="J1748" s="19" t="n">
        <v>8</v>
      </c>
      <c r="K1748" s="19" t="n">
        <v>37622</v>
      </c>
      <c r="L1748" s="19" t="inlineStr">
        <is>
          <t>en es fr de it pt ja ko ru 汉语 漢語</t>
        </is>
      </c>
    </row>
    <row r="1749" ht="15" customHeight="1" s="20">
      <c r="F1749" s="21" t="n"/>
    </row>
    <row r="1750" ht="15" customHeight="1" s="20">
      <c r="F1750" s="21" t="n"/>
      <c r="I1750" s="19" t="inlineStr">
        <is>
          <t>Judge Gift Cards 2003 G03</t>
        </is>
      </c>
      <c r="J1750" s="19" t="n">
        <v>3</v>
      </c>
      <c r="K1750" s="19" t="n">
        <v>37622</v>
      </c>
      <c r="L1750" s="19" t="inlineStr">
        <is>
          <t>en es fr de it pt ja ko ru 汉语 漢語</t>
        </is>
      </c>
    </row>
    <row r="1751" ht="15" customHeight="1" s="20">
      <c r="F1751" s="21" t="n"/>
    </row>
    <row r="1752" ht="15" customHeight="1" s="20">
      <c r="F1752" s="21" t="n"/>
      <c r="I1752" s="19" t="inlineStr">
        <is>
          <t>Magic Player Rewards 2003 P03</t>
        </is>
      </c>
      <c r="J1752" s="19" t="n">
        <v>7</v>
      </c>
      <c r="K1752" s="19" t="n">
        <v>37622</v>
      </c>
      <c r="L1752" s="19" t="inlineStr">
        <is>
          <t>en es fr de it pt ja ko ru 汉语 漢語</t>
        </is>
      </c>
    </row>
    <row r="1753" ht="15" customHeight="1" s="20">
      <c r="F1753" s="21" t="n"/>
    </row>
    <row r="1754" ht="15" customHeight="1" s="20">
      <c r="F1754" s="21" t="n"/>
      <c r="I1754" s="19" t="inlineStr">
        <is>
          <t>Friday Night Magic 2003 F03</t>
        </is>
      </c>
      <c r="J1754" s="19" t="n">
        <v>13</v>
      </c>
      <c r="K1754" s="19" t="n">
        <v>37622</v>
      </c>
      <c r="L1754" s="19" t="inlineStr">
        <is>
          <t>en es fr de it pt ja ko ru 汉语 漢語</t>
        </is>
      </c>
    </row>
    <row r="1755" ht="15" customHeight="1" s="20">
      <c r="F1755" s="21" t="n"/>
    </row>
    <row r="1756" ht="15" customHeight="1" s="20">
      <c r="F1756" s="21" t="n"/>
      <c r="I1756" s="19" t="inlineStr">
        <is>
          <t>Vintage Championship OVNT</t>
        </is>
      </c>
      <c r="J1756" s="19" t="n">
        <v>35</v>
      </c>
      <c r="K1756" s="19" t="n">
        <v>37622</v>
      </c>
      <c r="L1756" s="19" t="inlineStr">
        <is>
          <t>en es fr de it pt ja ko ru 汉语 漢語</t>
        </is>
      </c>
    </row>
    <row r="1757" ht="15" customHeight="1" s="20">
      <c r="F1757" s="21" t="n"/>
    </row>
    <row r="1758" ht="15" customHeight="1" s="20">
      <c r="F1758" s="21" t="n"/>
      <c r="I1758" s="19" t="inlineStr">
        <is>
          <t>World Championship Decks 2002 WC02</t>
        </is>
      </c>
      <c r="J1758" s="19" t="n">
        <v>153</v>
      </c>
      <c r="K1758" s="19" t="n">
        <v>37591</v>
      </c>
      <c r="L1758" s="19" t="inlineStr">
        <is>
          <t>en es fr de it pt ja ko ru 汉语 漢語</t>
        </is>
      </c>
    </row>
    <row r="1759" ht="15" customHeight="1" s="20">
      <c r="F1759" s="21" t="n"/>
    </row>
    <row r="1760" ht="15" customHeight="1" s="20">
      <c r="F1760" s="21" t="n"/>
      <c r="I1760" s="19" t="inlineStr">
        <is>
          <t>Onslaught ONS</t>
        </is>
      </c>
      <c r="J1760" s="19" t="n">
        <v>351</v>
      </c>
      <c r="K1760" s="19" t="n">
        <v>37536</v>
      </c>
      <c r="L1760" s="19" t="inlineStr">
        <is>
          <t>en es fr de it pt ja ko ru 汉语 漢語</t>
        </is>
      </c>
    </row>
    <row r="1761" ht="15" customHeight="1" s="20">
      <c r="F1761" s="21" t="n"/>
    </row>
    <row r="1762" ht="15" customHeight="1" s="20">
      <c r="F1762" s="21" t="n"/>
      <c r="I1762" s="19" t="inlineStr">
        <is>
          <t>Onslaught Promos PONS</t>
        </is>
      </c>
      <c r="J1762" s="19" t="n">
        <v>1</v>
      </c>
      <c r="K1762" s="19" t="n">
        <v>37527</v>
      </c>
      <c r="L1762" s="19" t="inlineStr">
        <is>
          <t>en es fr de it pt ja ko ru 汉语 漢語</t>
        </is>
      </c>
    </row>
    <row r="1763" ht="15" customHeight="1" s="20">
      <c r="F1763" s="21" t="n"/>
    </row>
    <row r="1764" ht="15" customHeight="1" s="20">
      <c r="F1764" s="21" t="n"/>
      <c r="I1764" s="19" t="inlineStr">
        <is>
          <t>Hobby Japan Promos JP1</t>
        </is>
      </c>
      <c r="J1764" s="19" t="n">
        <v>5</v>
      </c>
      <c r="K1764" s="19" t="n">
        <v>37438</v>
      </c>
      <c r="L1764" s="19" t="inlineStr">
        <is>
          <t>en es fr de it pt ja ko ru 汉语 漢語</t>
        </is>
      </c>
    </row>
    <row r="1765" ht="15" customHeight="1" s="20">
      <c r="F1765" s="21" t="n"/>
    </row>
    <row r="1766" ht="15" customHeight="1" s="20">
      <c r="F1766" s="21" t="n"/>
      <c r="I1766" s="19" t="inlineStr">
        <is>
          <t>Magic Online Promos PRM</t>
        </is>
      </c>
      <c r="J1766" s="19" t="n">
        <v>3110</v>
      </c>
      <c r="K1766" s="19" t="n">
        <v>37431</v>
      </c>
      <c r="L1766" s="19" t="inlineStr">
        <is>
          <t>en es fr de it pt ja ko ru 汉语 漢語</t>
        </is>
      </c>
    </row>
    <row r="1767" ht="15" customHeight="1" s="20">
      <c r="F1767" s="21" t="n"/>
    </row>
    <row r="1768" ht="15" customHeight="1" s="20">
      <c r="F1768" s="21" t="n"/>
      <c r="I1768" s="19" t="inlineStr">
        <is>
          <t>Judgment JUD</t>
        </is>
      </c>
      <c r="J1768" s="19" t="n">
        <v>143</v>
      </c>
      <c r="K1768" s="19" t="n">
        <v>37403</v>
      </c>
      <c r="L1768" s="19" t="inlineStr">
        <is>
          <t>en es fr de it pt ja ko ru 汉语 漢語</t>
        </is>
      </c>
    </row>
    <row r="1769" ht="15" customHeight="1" s="20">
      <c r="F1769" s="21" t="n"/>
    </row>
    <row r="1770" ht="15" customHeight="1" s="20">
      <c r="F1770" s="21" t="n"/>
      <c r="I1770" s="19" t="inlineStr">
        <is>
          <t>Judgment Promos PJUD</t>
        </is>
      </c>
      <c r="J1770" s="19" t="n">
        <v>1</v>
      </c>
      <c r="K1770" s="19" t="n">
        <v>37403</v>
      </c>
      <c r="L1770" s="19" t="inlineStr">
        <is>
          <t>en es fr de it pt ja ko ru 汉语 漢語</t>
        </is>
      </c>
    </row>
    <row r="1771" ht="15" customHeight="1" s="20">
      <c r="F1771" s="21" t="n"/>
    </row>
    <row r="1772" ht="15" customHeight="1" s="20">
      <c r="F1772" s="21" t="n"/>
      <c r="I1772" s="19" t="inlineStr">
        <is>
          <t>Torment TOR</t>
        </is>
      </c>
      <c r="J1772" s="19" t="n">
        <v>143</v>
      </c>
      <c r="K1772" s="19" t="n">
        <v>37291</v>
      </c>
      <c r="L1772" s="19" t="inlineStr">
        <is>
          <t>en es fr de it pt ja ko ru 汉语 漢語</t>
        </is>
      </c>
    </row>
    <row r="1773" ht="15" customHeight="1" s="20">
      <c r="F1773" s="21" t="n"/>
    </row>
    <row r="1774" ht="15" customHeight="1" s="20">
      <c r="F1774" s="21" t="n"/>
      <c r="I1774" s="19" t="inlineStr">
        <is>
          <t>Torment Promos PTOR</t>
        </is>
      </c>
      <c r="J1774" s="19" t="n">
        <v>3</v>
      </c>
      <c r="K1774" s="19" t="n">
        <v>37291</v>
      </c>
      <c r="L1774" s="19" t="inlineStr">
        <is>
          <t>en es fr de it pt ja ko ru 汉语 漢語</t>
        </is>
      </c>
    </row>
    <row r="1775" ht="15" customHeight="1" s="20">
      <c r="F1775" s="21" t="n"/>
    </row>
    <row r="1776" ht="15" customHeight="1" s="20">
      <c r="F1776" s="21" t="n"/>
      <c r="I1776" s="19" t="inlineStr">
        <is>
          <t>Arena League 2002 PAL02</t>
        </is>
      </c>
      <c r="J1776" s="19" t="n">
        <v>5</v>
      </c>
      <c r="K1776" s="19" t="n">
        <v>37257</v>
      </c>
      <c r="L1776" s="19" t="inlineStr">
        <is>
          <t>en es fr de it pt ja ko ru 汉语 漢語</t>
        </is>
      </c>
    </row>
    <row r="1777" ht="15" customHeight="1" s="20">
      <c r="F1777" s="21" t="n"/>
    </row>
    <row r="1778" ht="15" customHeight="1" s="20">
      <c r="F1778" s="21" t="n"/>
      <c r="I1778" s="19" t="inlineStr">
        <is>
          <t>Magic Player Rewards 2002 PR2</t>
        </is>
      </c>
      <c r="J1778" s="19" t="n">
        <v>6</v>
      </c>
      <c r="K1778" s="19" t="n">
        <v>37257</v>
      </c>
      <c r="L1778" s="19" t="inlineStr">
        <is>
          <t>en es fr de it pt ja ko ru 汉语 漢語</t>
        </is>
      </c>
    </row>
    <row r="1779" ht="15" customHeight="1" s="20">
      <c r="F1779" s="21" t="n"/>
    </row>
    <row r="1780" ht="15" customHeight="1" s="20">
      <c r="F1780" s="21" t="n"/>
      <c r="I1780" s="19" t="inlineStr">
        <is>
          <t>Judge Gift Cards 2002 G02</t>
        </is>
      </c>
      <c r="J1780" s="19" t="n">
        <v>2</v>
      </c>
      <c r="K1780" s="19" t="n">
        <v>37257</v>
      </c>
      <c r="L1780" s="19" t="inlineStr">
        <is>
          <t>en es fr de it pt ja ko ru 汉语 漢語</t>
        </is>
      </c>
    </row>
    <row r="1781" ht="15" customHeight="1" s="20">
      <c r="F1781" s="21" t="n"/>
    </row>
    <row r="1782" ht="15" customHeight="1" s="20">
      <c r="F1782" s="21" t="n"/>
      <c r="I1782" s="19" t="inlineStr">
        <is>
          <t>Friday Night Magic 2002 F02</t>
        </is>
      </c>
      <c r="J1782" s="19" t="n">
        <v>12</v>
      </c>
      <c r="K1782" s="19" t="n">
        <v>37257</v>
      </c>
      <c r="L1782" s="19" t="inlineStr">
        <is>
          <t>en es fr de it pt ja ko ru 汉语 漢語</t>
        </is>
      </c>
    </row>
    <row r="1783" ht="15" customHeight="1" s="20">
      <c r="F1783" s="21" t="n"/>
    </row>
    <row r="1784" ht="15" customHeight="1" s="20">
      <c r="F1784" s="21" t="n"/>
      <c r="I1784" s="19" t="inlineStr">
        <is>
          <t>Deckmasters DKM</t>
        </is>
      </c>
      <c r="J1784" s="19" t="n">
        <v>58</v>
      </c>
      <c r="K1784" s="19" t="n">
        <v>37226</v>
      </c>
      <c r="L1784" s="19" t="inlineStr">
        <is>
          <t>en es fr de it pt ja ko ru 汉语 漢語</t>
        </is>
      </c>
    </row>
    <row r="1785" ht="15" customHeight="1" s="20">
      <c r="F1785" s="21" t="n"/>
    </row>
    <row r="1786" ht="15" customHeight="1" s="20">
      <c r="F1786" s="21" t="n"/>
      <c r="I1786" s="19" t="inlineStr">
        <is>
          <t>Odyssey ODY</t>
        </is>
      </c>
      <c r="J1786" s="19" t="n">
        <v>353</v>
      </c>
      <c r="K1786" s="19" t="n">
        <v>37165</v>
      </c>
      <c r="L1786" s="19" t="inlineStr">
        <is>
          <t>en es fr de it pt ja ko ru 汉语 漢語</t>
        </is>
      </c>
    </row>
    <row r="1787" ht="15" customHeight="1" s="20">
      <c r="F1787" s="21" t="n"/>
    </row>
    <row r="1788" ht="15" customHeight="1" s="20">
      <c r="F1788" s="21" t="n"/>
      <c r="I1788" s="19" t="inlineStr">
        <is>
          <t>Odyssey Promos PODY</t>
        </is>
      </c>
      <c r="J1788" s="19" t="n">
        <v>1</v>
      </c>
      <c r="K1788" s="19" t="n">
        <v>37165</v>
      </c>
      <c r="L1788" s="19" t="inlineStr">
        <is>
          <t>en es fr de it pt ja ko ru 汉语 漢語</t>
        </is>
      </c>
    </row>
    <row r="1789" ht="15" customHeight="1" s="20">
      <c r="F1789" s="21" t="n"/>
    </row>
    <row r="1790" ht="15" customHeight="1" s="20">
      <c r="F1790" s="21" t="n"/>
      <c r="I1790" s="19" t="inlineStr">
        <is>
          <t>World Championship Decks 2001 WC01</t>
        </is>
      </c>
      <c r="J1790" s="19" t="n">
        <v>138</v>
      </c>
      <c r="K1790" s="19" t="n">
        <v>37111</v>
      </c>
      <c r="L1790" s="19" t="inlineStr">
        <is>
          <t>en es fr de it pt ja ko ru 汉语 漢語</t>
        </is>
      </c>
    </row>
    <row r="1791" ht="15" customHeight="1" s="20">
      <c r="F1791" s="21" t="n"/>
    </row>
    <row r="1792" ht="15" customHeight="1" s="20">
      <c r="F1792" s="21" t="n"/>
      <c r="I1792" s="19" t="inlineStr">
        <is>
          <t>Sega Dreamcast Cards PSDG</t>
        </is>
      </c>
      <c r="J1792" s="19" t="n">
        <v>10</v>
      </c>
      <c r="K1792" s="19" t="n">
        <v>37070</v>
      </c>
      <c r="L1792" s="19" t="inlineStr">
        <is>
          <t>en es fr de it pt ja ko ru 汉语 漢語</t>
        </is>
      </c>
    </row>
    <row r="1793" ht="15" customHeight="1" s="20">
      <c r="F1793" s="21" t="n"/>
    </row>
    <row r="1794" ht="15" customHeight="1" s="20">
      <c r="F1794" s="21" t="n"/>
      <c r="I1794" s="19" t="inlineStr">
        <is>
          <t>Apocalypse APC</t>
        </is>
      </c>
      <c r="J1794" s="19" t="n">
        <v>143</v>
      </c>
      <c r="K1794" s="19" t="n">
        <v>37046</v>
      </c>
      <c r="L1794" s="19" t="inlineStr">
        <is>
          <t>en es fr de it pt ja ko ru 汉语 漢語</t>
        </is>
      </c>
    </row>
    <row r="1795" ht="15" customHeight="1" s="20">
      <c r="F1795" s="21" t="n"/>
    </row>
    <row r="1796" ht="15" customHeight="1" s="20">
      <c r="F1796" s="21" t="n"/>
      <c r="I1796" s="19" t="inlineStr">
        <is>
          <t>Apocalypse Promos PAPC</t>
        </is>
      </c>
      <c r="J1796" s="19" t="n">
        <v>1</v>
      </c>
      <c r="K1796" s="19" t="n">
        <v>37046</v>
      </c>
      <c r="L1796" s="19" t="inlineStr">
        <is>
          <t>en es fr de it pt ja ko ru 汉语 漢語</t>
        </is>
      </c>
    </row>
    <row r="1797" ht="15" customHeight="1" s="20">
      <c r="F1797" s="21" t="n"/>
    </row>
    <row r="1798" ht="15" customHeight="1" s="20">
      <c r="F1798" s="21" t="n"/>
      <c r="I1798" s="19" t="inlineStr">
        <is>
          <t>Seventh Edition 7ED</t>
        </is>
      </c>
      <c r="J1798" s="19" t="n">
        <v>708</v>
      </c>
      <c r="K1798" s="19" t="n">
        <v>36992</v>
      </c>
      <c r="L1798" s="19" t="inlineStr">
        <is>
          <t>en es fr de it pt ja ko ru 汉语 漢語</t>
        </is>
      </c>
    </row>
    <row r="1799" ht="15" customHeight="1" s="20">
      <c r="F1799" s="21" t="n"/>
    </row>
    <row r="1800" ht="15" customHeight="1" s="20">
      <c r="F1800" s="21" t="n"/>
      <c r="I1800" s="19" t="inlineStr">
        <is>
          <t>Planeshift PLS</t>
        </is>
      </c>
      <c r="J1800" s="19" t="n">
        <v>146</v>
      </c>
      <c r="K1800" s="19" t="n">
        <v>36927</v>
      </c>
      <c r="L1800" s="19" t="inlineStr">
        <is>
          <t>en es fr de it pt ja ko ru 汉语 漢語</t>
        </is>
      </c>
    </row>
    <row r="1801" ht="15" customHeight="1" s="20">
      <c r="F1801" s="21" t="n"/>
    </row>
    <row r="1802" ht="15" customHeight="1" s="20">
      <c r="F1802" s="21" t="n"/>
      <c r="I1802" s="19" t="inlineStr">
        <is>
          <t>Planeshift Promos PPLS</t>
        </is>
      </c>
      <c r="J1802" s="19" t="n">
        <v>1</v>
      </c>
      <c r="K1802" s="19" t="n">
        <v>36927</v>
      </c>
      <c r="L1802" s="19" t="inlineStr">
        <is>
          <t>en es fr de it pt ja ko ru 汉语 漢語</t>
        </is>
      </c>
    </row>
    <row r="1803" ht="15" customHeight="1" s="20">
      <c r="F1803" s="21" t="n"/>
    </row>
    <row r="1804" ht="15" customHeight="1" s="20">
      <c r="F1804" s="21" t="n"/>
      <c r="I1804" s="19" t="inlineStr">
        <is>
          <t>Arena League 2001 PAL01</t>
        </is>
      </c>
      <c r="J1804" s="19" t="n">
        <v>12</v>
      </c>
      <c r="K1804" s="19" t="n">
        <v>36892</v>
      </c>
      <c r="L1804" s="19" t="inlineStr">
        <is>
          <t>en es fr de it pt ja ko ru 汉语 漢語</t>
        </is>
      </c>
    </row>
    <row r="1805" ht="15" customHeight="1" s="20">
      <c r="F1805" s="21" t="n"/>
    </row>
    <row r="1806" ht="15" customHeight="1" s="20">
      <c r="F1806" s="21" t="n"/>
      <c r="I1806" s="19" t="inlineStr">
        <is>
          <t>Magic Player Rewards 2001 MPR</t>
        </is>
      </c>
      <c r="J1806" s="19" t="n">
        <v>8</v>
      </c>
      <c r="K1806" s="19" t="n">
        <v>36892</v>
      </c>
      <c r="L1806" s="19" t="inlineStr">
        <is>
          <t>en es fr de it pt ja ko ru 汉语 漢語</t>
        </is>
      </c>
    </row>
    <row r="1807" ht="15" customHeight="1" s="20">
      <c r="F1807" s="21" t="n"/>
    </row>
    <row r="1808" ht="15" customHeight="1" s="20">
      <c r="F1808" s="21" t="n"/>
      <c r="I1808" s="19" t="inlineStr">
        <is>
          <t>Judge Gift Cards 2001 G01</t>
        </is>
      </c>
      <c r="J1808" s="19" t="n">
        <v>2</v>
      </c>
      <c r="K1808" s="19" t="n">
        <v>36892</v>
      </c>
      <c r="L1808" s="19" t="inlineStr">
        <is>
          <t>en es fr de it pt ja ko ru 汉语 漢語</t>
        </is>
      </c>
    </row>
    <row r="1809" ht="15" customHeight="1" s="20">
      <c r="F1809" s="21" t="n"/>
    </row>
    <row r="1810" ht="15" customHeight="1" s="20">
      <c r="F1810" s="21" t="n"/>
      <c r="I1810" s="19" t="inlineStr">
        <is>
          <t>Friday Night Magic 2001 F01</t>
        </is>
      </c>
      <c r="J1810" s="19" t="n">
        <v>7</v>
      </c>
      <c r="K1810" s="19" t="n">
        <v>36892</v>
      </c>
      <c r="L1810" s="19" t="inlineStr">
        <is>
          <t>en es fr de it pt ja ko ru 汉语 漢語</t>
        </is>
      </c>
    </row>
    <row r="1811" ht="15" customHeight="1" s="20">
      <c r="F1811" s="21" t="n"/>
    </row>
    <row r="1812" ht="15" customHeight="1" s="20">
      <c r="F1812" s="21" t="n"/>
      <c r="I1812" s="19" t="inlineStr">
        <is>
          <t>Invasion INV</t>
        </is>
      </c>
      <c r="J1812" s="19" t="n">
        <v>354</v>
      </c>
      <c r="K1812" s="19" t="n">
        <v>36801</v>
      </c>
      <c r="L1812" s="19" t="inlineStr">
        <is>
          <t>en es fr de it pt ja ko ru 汉语 漢語</t>
        </is>
      </c>
    </row>
    <row r="1813" ht="15" customHeight="1" s="20">
      <c r="F1813" s="21" t="n"/>
    </row>
    <row r="1814" ht="15" customHeight="1" s="20">
      <c r="F1814" s="21" t="n"/>
      <c r="I1814" s="19" t="inlineStr">
        <is>
          <t>Invasion Promos PINV</t>
        </is>
      </c>
      <c r="J1814" s="19" t="n">
        <v>1</v>
      </c>
      <c r="K1814" s="19" t="n">
        <v>36801</v>
      </c>
      <c r="L1814" s="19" t="inlineStr">
        <is>
          <t>en es fr de it pt ja ko ru 汉语 漢語</t>
        </is>
      </c>
    </row>
    <row r="1815" ht="15" customHeight="1" s="20">
      <c r="F1815" s="21" t="n"/>
    </row>
    <row r="1816" ht="15" customHeight="1" s="20">
      <c r="F1816" s="21" t="n"/>
      <c r="I1816" s="19" t="inlineStr">
        <is>
          <t>Beatdown Box Set BTD</t>
        </is>
      </c>
      <c r="J1816" s="19" t="n">
        <v>90</v>
      </c>
      <c r="K1816" s="19" t="n">
        <v>36800</v>
      </c>
      <c r="L1816" s="19" t="inlineStr">
        <is>
          <t>en es fr de it pt ja ko ru 汉语 漢語</t>
        </is>
      </c>
    </row>
    <row r="1817" ht="15" customHeight="1" s="20">
      <c r="F1817" s="21" t="n"/>
    </row>
    <row r="1818" ht="15" customHeight="1" s="20">
      <c r="F1818" s="21" t="n"/>
      <c r="I1818" s="19" t="inlineStr">
        <is>
          <t>World Championship Decks 2000 WC00</t>
        </is>
      </c>
      <c r="J1818" s="19" t="n">
        <v>117</v>
      </c>
      <c r="K1818" s="19" t="n">
        <v>36740</v>
      </c>
      <c r="L1818" s="19" t="inlineStr">
        <is>
          <t>en es fr de it pt ja ko ru 汉语 漢語</t>
        </is>
      </c>
    </row>
    <row r="1819" ht="15" customHeight="1" s="20">
      <c r="F1819" s="21" t="n"/>
    </row>
    <row r="1820" ht="15" customHeight="1" s="20">
      <c r="F1820" s="21" t="n"/>
      <c r="I1820" s="19" t="inlineStr">
        <is>
          <t>Prophecy PCY</t>
        </is>
      </c>
      <c r="J1820" s="19" t="n">
        <v>144</v>
      </c>
      <c r="K1820" s="19" t="n">
        <v>36682</v>
      </c>
      <c r="L1820" s="19" t="inlineStr">
        <is>
          <t>en es fr de it pt ja ko ru 汉语 漢語</t>
        </is>
      </c>
    </row>
    <row r="1821" ht="15" customHeight="1" s="20">
      <c r="F1821" s="21" t="n"/>
    </row>
    <row r="1822" ht="15" customHeight="1" s="20">
      <c r="F1822" s="21" t="n"/>
      <c r="I1822" s="19" t="inlineStr">
        <is>
          <t>Prophecy Promos PPCY</t>
        </is>
      </c>
      <c r="J1822" s="19" t="n">
        <v>1</v>
      </c>
      <c r="K1822" s="19" t="n">
        <v>36682</v>
      </c>
      <c r="L1822" s="19" t="inlineStr">
        <is>
          <t>en es fr de it pt ja ko ru 汉语 漢語</t>
        </is>
      </c>
    </row>
    <row r="1823" ht="15" customHeight="1" s="20">
      <c r="F1823" s="21" t="n"/>
    </row>
    <row r="1824" ht="15" customHeight="1" s="20">
      <c r="F1824" s="21" t="n"/>
      <c r="I1824" s="19" t="inlineStr">
        <is>
          <t>Starter 2000 S00</t>
        </is>
      </c>
      <c r="J1824" s="19" t="n">
        <v>20</v>
      </c>
      <c r="K1824" s="19" t="n">
        <v>36617</v>
      </c>
      <c r="L1824" s="19" t="inlineStr">
        <is>
          <t>en es fr de it pt ja ko ru 汉语 漢語</t>
        </is>
      </c>
    </row>
    <row r="1825" ht="15" customHeight="1" s="20">
      <c r="F1825" s="21" t="n"/>
    </row>
    <row r="1826" ht="15" customHeight="1" s="20">
      <c r="F1826" s="21" t="n"/>
      <c r="I1826" s="19" t="inlineStr">
        <is>
          <t>Nemesis NEM</t>
        </is>
      </c>
      <c r="J1826" s="19" t="n">
        <v>143</v>
      </c>
      <c r="K1826" s="19" t="n">
        <v>36570</v>
      </c>
      <c r="L1826" s="19" t="inlineStr">
        <is>
          <t>en es fr de it pt ja ko ru 汉语 漢語</t>
        </is>
      </c>
    </row>
    <row r="1827" ht="15" customHeight="1" s="20">
      <c r="F1827" s="21" t="n"/>
    </row>
    <row r="1828" ht="15" customHeight="1" s="20">
      <c r="F1828" s="21" t="n"/>
      <c r="I1828" s="19" t="inlineStr">
        <is>
          <t>Nemesis Promos PNEM</t>
        </is>
      </c>
      <c r="J1828" s="19" t="n">
        <v>1</v>
      </c>
      <c r="K1828" s="19" t="n">
        <v>36570</v>
      </c>
      <c r="L1828" s="19" t="inlineStr">
        <is>
          <t>en es fr de it pt ja ko ru 汉语 漢語</t>
        </is>
      </c>
    </row>
    <row r="1829" ht="15" customHeight="1" s="20">
      <c r="F1829" s="21" t="n"/>
    </row>
    <row r="1830" ht="15" customHeight="1" s="20">
      <c r="F1830" s="21" t="n"/>
      <c r="I1830" s="19" t="inlineStr">
        <is>
          <t>European Land Program PELP</t>
        </is>
      </c>
      <c r="J1830" s="19" t="n">
        <v>15</v>
      </c>
      <c r="K1830" s="19" t="n">
        <v>36561</v>
      </c>
      <c r="L1830" s="19" t="inlineStr">
        <is>
          <t>en es fr de it pt ja ko ru 汉语 漢語</t>
        </is>
      </c>
    </row>
    <row r="1831" ht="15" customHeight="1" s="20">
      <c r="F1831" s="21" t="n"/>
    </row>
    <row r="1832" ht="15" customHeight="1" s="20">
      <c r="F1832" s="21" t="n"/>
      <c r="I1832" s="19" t="inlineStr">
        <is>
          <t>Arena League 2000 PAL00</t>
        </is>
      </c>
      <c r="J1832" s="19" t="n">
        <v>11</v>
      </c>
      <c r="K1832" s="19" t="n">
        <v>36526</v>
      </c>
      <c r="L1832" s="19" t="inlineStr">
        <is>
          <t>en es fr de it pt ja ko ru 汉语 漢語</t>
        </is>
      </c>
    </row>
    <row r="1833" ht="15" customHeight="1" s="20">
      <c r="F1833" s="21" t="n"/>
    </row>
    <row r="1834" ht="15" customHeight="1" s="20">
      <c r="F1834" s="21" t="n"/>
      <c r="I1834" s="19" t="inlineStr">
        <is>
          <t>Judge Gift Cards 2000 G00</t>
        </is>
      </c>
      <c r="J1834" s="19" t="n">
        <v>2</v>
      </c>
      <c r="K1834" s="19" t="n">
        <v>36526</v>
      </c>
      <c r="L1834" s="19" t="inlineStr">
        <is>
          <t>en es fr de it pt ja ko ru 汉语 漢語</t>
        </is>
      </c>
    </row>
    <row r="1835" ht="15" customHeight="1" s="20">
      <c r="F1835" s="21" t="n"/>
    </row>
    <row r="1836" ht="15" customHeight="1" s="20">
      <c r="F1836" s="21" t="n"/>
      <c r="I1836" s="19" t="inlineStr">
        <is>
          <t>Friday Night Magic 2000 FNM</t>
        </is>
      </c>
      <c r="J1836" s="19" t="n">
        <v>11</v>
      </c>
      <c r="K1836" s="19" t="n">
        <v>36526</v>
      </c>
      <c r="L1836" s="19" t="inlineStr">
        <is>
          <t>en es fr de it pt ja ko ru 汉语 漢語</t>
        </is>
      </c>
    </row>
    <row r="1837" ht="15" customHeight="1" s="20">
      <c r="F1837" s="21" t="n"/>
    </row>
    <row r="1838" ht="15" customHeight="1" s="20">
      <c r="F1838" s="21" t="n"/>
      <c r="I1838" s="19" t="inlineStr">
        <is>
          <t>Junior Super Series PSUS</t>
        </is>
      </c>
      <c r="J1838" s="19" t="n">
        <v>18</v>
      </c>
      <c r="K1838" s="19" t="n">
        <v>36495</v>
      </c>
      <c r="L1838" s="19" t="inlineStr">
        <is>
          <t>en es fr de it pt ja ko ru 汉语 漢語</t>
        </is>
      </c>
    </row>
    <row r="1839" ht="15" customHeight="1" s="20">
      <c r="F1839" s="21" t="n"/>
    </row>
    <row r="1840" ht="15" customHeight="1" s="20">
      <c r="F1840" s="21" t="n"/>
      <c r="I1840" s="19" t="inlineStr">
        <is>
          <t>Battle Royale Box Set BRB</t>
        </is>
      </c>
      <c r="J1840" s="19" t="n">
        <v>136</v>
      </c>
      <c r="K1840" s="19" t="n">
        <v>36476</v>
      </c>
      <c r="L1840" s="19" t="inlineStr">
        <is>
          <t>en es fr de it pt ja ko ru 汉语 漢語</t>
        </is>
      </c>
    </row>
    <row r="1841" ht="15" customHeight="1" s="20">
      <c r="F1841" s="21" t="n"/>
    </row>
    <row r="1842" ht="15" customHeight="1" s="20">
      <c r="F1842" s="21" t="n"/>
      <c r="I1842" s="19" t="inlineStr">
        <is>
          <t>Mercadian Masques MMQ</t>
        </is>
      </c>
      <c r="J1842" s="19" t="n">
        <v>350</v>
      </c>
      <c r="K1842" s="19" t="n">
        <v>36437</v>
      </c>
      <c r="L1842" s="19" t="inlineStr">
        <is>
          <t>en es fr de it pt ja ko ru 汉语 漢語</t>
        </is>
      </c>
    </row>
    <row r="1843" ht="15" customHeight="1" s="20">
      <c r="F1843" s="21" t="n"/>
    </row>
    <row r="1844" ht="15" customHeight="1" s="20">
      <c r="F1844" s="21" t="n"/>
      <c r="I1844" s="19" t="inlineStr">
        <is>
          <t>Mercadian Masques Promos PMMQ</t>
        </is>
      </c>
      <c r="J1844" s="19" t="n">
        <v>1</v>
      </c>
      <c r="K1844" s="19" t="n">
        <v>36437</v>
      </c>
      <c r="L1844" s="19" t="inlineStr">
        <is>
          <t>en es fr de it pt ja ko ru 汉语 漢語</t>
        </is>
      </c>
    </row>
    <row r="1845" ht="15" customHeight="1" s="20">
      <c r="F1845" s="21" t="n"/>
    </row>
    <row r="1846" ht="15" customHeight="1" s="20">
      <c r="F1846" s="21" t="n"/>
      <c r="I1846" s="19" t="inlineStr">
        <is>
          <t>Wizards of the Coast Online Store PWOS</t>
        </is>
      </c>
      <c r="J1846" s="19" t="n">
        <v>1</v>
      </c>
      <c r="K1846" s="19" t="n">
        <v>36407</v>
      </c>
      <c r="L1846" s="19" t="inlineStr">
        <is>
          <t>en es fr de it pt ja ko ru 汉语 漢語</t>
        </is>
      </c>
    </row>
    <row r="1847" ht="15" customHeight="1" s="20">
      <c r="F1847" s="21" t="n"/>
    </row>
    <row r="1848" ht="15" customHeight="1" s="20">
      <c r="F1848" s="21" t="n"/>
      <c r="I1848" s="19" t="inlineStr">
        <is>
          <t>World Championship Decks 1999 WC99</t>
        </is>
      </c>
      <c r="J1848" s="19" t="n">
        <v>111</v>
      </c>
      <c r="K1848" s="19" t="n">
        <v>36376</v>
      </c>
      <c r="L1848" s="19" t="inlineStr">
        <is>
          <t>en es fr de it pt ja ko ru 汉语 漢語</t>
        </is>
      </c>
    </row>
    <row r="1849" ht="15" customHeight="1" s="20">
      <c r="F1849" s="21" t="n"/>
    </row>
    <row r="1850" ht="15" customHeight="1" s="20">
      <c r="F1850" s="21" t="n"/>
      <c r="I1850" s="19" t="inlineStr">
        <is>
          <t>World Championship Promos PWOR</t>
        </is>
      </c>
      <c r="J1850" s="19" t="n">
        <v>2</v>
      </c>
      <c r="K1850" s="19" t="n">
        <v>36376</v>
      </c>
      <c r="L1850" s="19" t="inlineStr">
        <is>
          <t>en es fr de it pt ja ko ru 汉语 漢語</t>
        </is>
      </c>
    </row>
    <row r="1851" ht="15" customHeight="1" s="20">
      <c r="F1851" s="21" t="n"/>
    </row>
    <row r="1852" ht="15" customHeight="1" s="20">
      <c r="F1852" s="21" t="n"/>
      <c r="I1852" s="19" t="inlineStr">
        <is>
          <t>Guru PGRU</t>
        </is>
      </c>
      <c r="J1852" s="19" t="n">
        <v>5</v>
      </c>
      <c r="K1852" s="19" t="n">
        <v>36353</v>
      </c>
      <c r="L1852" s="19" t="inlineStr">
        <is>
          <t>en es fr de it pt ja ko ru 汉语 漢語</t>
        </is>
      </c>
    </row>
    <row r="1853" ht="15" customHeight="1" s="20">
      <c r="F1853" s="21" t="n"/>
    </row>
    <row r="1854" ht="15" customHeight="1" s="20">
      <c r="F1854" s="21" t="n"/>
      <c r="I1854" s="19" t="inlineStr">
        <is>
          <t>Starter 1999 S99</t>
        </is>
      </c>
      <c r="J1854" s="19" t="n">
        <v>173</v>
      </c>
      <c r="K1854" s="19" t="n">
        <v>36342</v>
      </c>
      <c r="L1854" s="19" t="inlineStr">
        <is>
          <t>en es fr de it pt ja ko ru 汉语 漢語</t>
        </is>
      </c>
    </row>
    <row r="1855" ht="15" customHeight="1" s="20">
      <c r="F1855" s="21" t="n"/>
    </row>
    <row r="1856" ht="15" customHeight="1" s="20">
      <c r="F1856" s="21" t="n"/>
      <c r="I1856" s="19" t="inlineStr">
        <is>
          <t>Urza's Destiny UDS</t>
        </is>
      </c>
      <c r="J1856" s="19" t="n">
        <v>143</v>
      </c>
      <c r="K1856" s="19" t="n">
        <v>36318</v>
      </c>
      <c r="L1856" s="19" t="inlineStr">
        <is>
          <t>en es fr de it pt ja ko ru 汉语 漢語</t>
        </is>
      </c>
    </row>
    <row r="1857" ht="15" customHeight="1" s="20">
      <c r="F1857" s="21" t="n"/>
    </row>
    <row r="1858" ht="15" customHeight="1" s="20">
      <c r="F1858" s="21" t="n"/>
      <c r="I1858" s="19" t="inlineStr">
        <is>
          <t>Urza's Destiny Promos PUDS</t>
        </is>
      </c>
      <c r="J1858" s="19" t="n">
        <v>1</v>
      </c>
      <c r="K1858" s="19" t="n">
        <v>36318</v>
      </c>
      <c r="L1858" s="19" t="inlineStr">
        <is>
          <t>en es fr de it pt ja ko ru 汉语 漢語</t>
        </is>
      </c>
    </row>
    <row r="1859" ht="15" customHeight="1" s="20">
      <c r="F1859" s="21" t="n"/>
    </row>
    <row r="1860" ht="15" customHeight="1" s="20">
      <c r="F1860" s="21" t="n"/>
      <c r="I1860" s="19" t="inlineStr">
        <is>
          <t>Portal Three Kingdoms PTK</t>
        </is>
      </c>
      <c r="J1860" s="19" t="n">
        <v>180</v>
      </c>
      <c r="K1860" s="19" t="n">
        <v>36281</v>
      </c>
      <c r="L1860" s="19" t="inlineStr">
        <is>
          <t>en es fr de it pt ja ko ru 汉语 漢語</t>
        </is>
      </c>
    </row>
    <row r="1861" ht="15" customHeight="1" s="20">
      <c r="F1861" s="21" t="n"/>
    </row>
    <row r="1862" ht="15" customHeight="1" s="20">
      <c r="F1862" s="21" t="n"/>
      <c r="I1862" s="19" t="inlineStr">
        <is>
          <t>Portal: Three Kingdoms Promos PPTK</t>
        </is>
      </c>
      <c r="J1862" s="19" t="n">
        <v>2</v>
      </c>
      <c r="K1862" s="19" t="n">
        <v>36281</v>
      </c>
      <c r="L1862" s="19" t="inlineStr">
        <is>
          <t>en es fr de it pt ja ko ru 汉语 漢語</t>
        </is>
      </c>
    </row>
    <row r="1863" ht="15" customHeight="1" s="20">
      <c r="F1863" s="21" t="n"/>
    </row>
    <row r="1864" ht="15" customHeight="1" s="20">
      <c r="F1864" s="21" t="n"/>
      <c r="I1864" s="19" t="inlineStr">
        <is>
          <t>Classic Sixth Edition 6ED</t>
        </is>
      </c>
      <c r="J1864" s="19" t="n">
        <v>351</v>
      </c>
      <c r="K1864" s="19" t="n">
        <v>36271</v>
      </c>
      <c r="L1864" s="19" t="inlineStr">
        <is>
          <t>en es fr de it pt ja ko ru 汉语 漢語</t>
        </is>
      </c>
    </row>
    <row r="1865" ht="15" customHeight="1" s="20">
      <c r="F1865" s="21" t="n"/>
    </row>
    <row r="1866" ht="15" customHeight="1" s="20">
      <c r="F1866" s="21" t="n"/>
      <c r="I1866" s="19" t="inlineStr">
        <is>
          <t>Urza's Legacy ULG</t>
        </is>
      </c>
      <c r="J1866" s="19" t="n">
        <v>143</v>
      </c>
      <c r="K1866" s="19" t="n">
        <v>36206</v>
      </c>
      <c r="L1866" s="19" t="inlineStr">
        <is>
          <t>en es fr de it pt ja ko ru 汉语 漢語</t>
        </is>
      </c>
    </row>
    <row r="1867" ht="15" customHeight="1" s="20">
      <c r="F1867" s="21" t="n"/>
    </row>
    <row r="1868" ht="15" customHeight="1" s="20">
      <c r="F1868" s="21" t="n"/>
      <c r="I1868" s="19" t="inlineStr">
        <is>
          <t>Urza's Legacy Promos PULG</t>
        </is>
      </c>
      <c r="J1868" s="19" t="n">
        <v>2</v>
      </c>
      <c r="K1868" s="19" t="n">
        <v>36206</v>
      </c>
      <c r="L1868" s="19" t="inlineStr">
        <is>
          <t>en es fr de it pt ja ko ru 汉语 漢語</t>
        </is>
      </c>
    </row>
    <row r="1869" ht="15" customHeight="1" s="20">
      <c r="F1869" s="21" t="n"/>
    </row>
    <row r="1870" ht="15" customHeight="1" s="20">
      <c r="F1870" s="21" t="n"/>
      <c r="I1870" s="19" t="inlineStr">
        <is>
          <t>Arena League 1999 PAL99</t>
        </is>
      </c>
      <c r="J1870" s="19" t="n">
        <v>10</v>
      </c>
      <c r="K1870" s="19" t="n">
        <v>36161</v>
      </c>
      <c r="L1870" s="19" t="inlineStr">
        <is>
          <t>en es fr de it pt ja ko ru 汉语 漢語</t>
        </is>
      </c>
    </row>
    <row r="1871" ht="15" customHeight="1" s="20">
      <c r="F1871" s="21" t="n"/>
    </row>
    <row r="1872" ht="15" customHeight="1" s="20">
      <c r="F1872" s="21" t="n"/>
      <c r="I1872" s="19" t="inlineStr">
        <is>
          <t>Judge Gift Cards 1999 G99</t>
        </is>
      </c>
      <c r="J1872" s="19" t="n">
        <v>1</v>
      </c>
      <c r="K1872" s="19" t="n">
        <v>36161</v>
      </c>
      <c r="L1872" s="19" t="inlineStr">
        <is>
          <t>en es fr de it pt ja ko ru 汉语 漢語</t>
        </is>
      </c>
    </row>
    <row r="1873" ht="15" customHeight="1" s="20">
      <c r="F1873" s="21" t="n"/>
    </row>
    <row r="1874" ht="15" customHeight="1" s="20">
      <c r="F1874" s="21" t="n"/>
      <c r="I1874" s="19" t="inlineStr">
        <is>
          <t>Anthologies ATH</t>
        </is>
      </c>
      <c r="J1874" s="19" t="n">
        <v>85</v>
      </c>
      <c r="K1874" s="19" t="n">
        <v>36100</v>
      </c>
      <c r="L1874" s="19" t="inlineStr">
        <is>
          <t>en es fr de it pt ja ko ru 汉语 漢語</t>
        </is>
      </c>
    </row>
    <row r="1875" ht="15" customHeight="1" s="20">
      <c r="F1875" s="21" t="n"/>
    </row>
    <row r="1876" ht="15" customHeight="1" s="20">
      <c r="F1876" s="21" t="n"/>
      <c r="I1876" s="19" t="inlineStr">
        <is>
          <t>Urza's Saga USG</t>
        </is>
      </c>
      <c r="J1876" s="19" t="n">
        <v>357</v>
      </c>
      <c r="K1876" s="19" t="n">
        <v>36080</v>
      </c>
      <c r="L1876" s="19" t="inlineStr">
        <is>
          <t>en es fr de it pt ja ko ru 汉语 漢語</t>
        </is>
      </c>
    </row>
    <row r="1877" ht="15" customHeight="1" s="20">
      <c r="F1877" s="21" t="n"/>
    </row>
    <row r="1878" ht="15" customHeight="1" s="20">
      <c r="F1878" s="21" t="n"/>
      <c r="I1878" s="19" t="inlineStr">
        <is>
          <t>Urza's Saga Promos PUSG</t>
        </is>
      </c>
      <c r="J1878" s="19" t="n">
        <v>1</v>
      </c>
      <c r="K1878" s="19" t="n">
        <v>36080</v>
      </c>
      <c r="L1878" s="19" t="inlineStr">
        <is>
          <t>en es fr de it pt ja ko ru 汉语 漢語</t>
        </is>
      </c>
    </row>
    <row r="1879" ht="15" customHeight="1" s="20">
      <c r="F1879" s="21" t="n"/>
    </row>
    <row r="1880" ht="15" customHeight="1" s="20">
      <c r="F1880" s="21" t="n"/>
      <c r="I1880" s="19" t="inlineStr">
        <is>
          <t>Asia Pacific Land Program PALP</t>
        </is>
      </c>
      <c r="J1880" s="19" t="n">
        <v>15</v>
      </c>
      <c r="K1880" s="19" t="n">
        <v>36039</v>
      </c>
      <c r="L1880" s="19" t="inlineStr">
        <is>
          <t>en es fr de it pt ja ko ru 汉语 漢語</t>
        </is>
      </c>
    </row>
    <row r="1881" ht="15" customHeight="1" s="20">
      <c r="F1881" s="21" t="n"/>
    </row>
    <row r="1882" ht="15" customHeight="1" s="20">
      <c r="F1882" s="21" t="n"/>
      <c r="I1882" s="19" t="inlineStr">
        <is>
          <t>World Championship Decks 1998 WC98</t>
        </is>
      </c>
      <c r="J1882" s="19" t="n">
        <v>117</v>
      </c>
      <c r="K1882" s="19" t="n">
        <v>36019</v>
      </c>
      <c r="L1882" s="19" t="inlineStr">
        <is>
          <t>en es fr de it pt ja ko ru 汉语 漢語</t>
        </is>
      </c>
    </row>
    <row r="1883" ht="15" customHeight="1" s="20">
      <c r="F1883" s="21" t="n"/>
    </row>
    <row r="1884" ht="15" customHeight="1" s="20">
      <c r="F1884" s="21" t="n"/>
      <c r="I1884" s="19" t="inlineStr">
        <is>
          <t>Unglued UGL</t>
        </is>
      </c>
      <c r="J1884" s="19" t="n">
        <v>88</v>
      </c>
      <c r="K1884" s="19" t="n">
        <v>36018</v>
      </c>
      <c r="L1884" s="19" t="inlineStr">
        <is>
          <t>en es fr de it pt ja ko ru 汉语 漢語</t>
        </is>
      </c>
    </row>
    <row r="1885" ht="15" customHeight="1" s="20">
      <c r="F1885" s="21" t="n"/>
    </row>
    <row r="1886" ht="15" customHeight="1" s="20">
      <c r="F1886" s="21" t="n"/>
      <c r="I1886" s="19" t="inlineStr">
        <is>
          <t>Unglued Tokens TUGL</t>
        </is>
      </c>
      <c r="J1886" s="19" t="n">
        <v>6</v>
      </c>
      <c r="K1886" s="19" t="n">
        <v>36018</v>
      </c>
      <c r="L1886" s="19" t="inlineStr">
        <is>
          <t>en es fr de it pt ja ko ru 汉语 漢語</t>
        </is>
      </c>
    </row>
    <row r="1887" ht="15" customHeight="1" s="20">
      <c r="F1887" s="21" t="n"/>
    </row>
    <row r="1888" ht="15" customHeight="1" s="20">
      <c r="F1888" s="21" t="n"/>
      <c r="I1888" s="19" t="inlineStr">
        <is>
          <t>Portal Second Age P02</t>
        </is>
      </c>
      <c r="J1888" s="19" t="n">
        <v>165</v>
      </c>
      <c r="K1888" s="19" t="n">
        <v>35970</v>
      </c>
      <c r="L1888" s="19" t="inlineStr">
        <is>
          <t>en es fr de it pt ja ko ru 汉语 漢語</t>
        </is>
      </c>
    </row>
    <row r="1889" ht="15" customHeight="1" s="20">
      <c r="F1889" s="21" t="n"/>
    </row>
    <row r="1890" ht="15" customHeight="1" s="20">
      <c r="F1890" s="21" t="n"/>
      <c r="I1890" s="19" t="inlineStr">
        <is>
          <t>Exodus EXO</t>
        </is>
      </c>
      <c r="J1890" s="19" t="n">
        <v>143</v>
      </c>
      <c r="K1890" s="19" t="n">
        <v>35961</v>
      </c>
      <c r="L1890" s="19" t="inlineStr">
        <is>
          <t>en es fr de it pt ja ko ru 汉语 漢語</t>
        </is>
      </c>
    </row>
    <row r="1891" ht="15" customHeight="1" s="20">
      <c r="F1891" s="21" t="n"/>
    </row>
    <row r="1892" ht="15" customHeight="1" s="20">
      <c r="F1892" s="21" t="n"/>
      <c r="I1892" s="19" t="inlineStr">
        <is>
          <t>Exodus Promos PEXO</t>
        </is>
      </c>
      <c r="J1892" s="19" t="n">
        <v>1</v>
      </c>
      <c r="K1892" s="19" t="n">
        <v>35961</v>
      </c>
      <c r="L1892" s="19" t="inlineStr">
        <is>
          <t>en es fr de it pt ja ko ru 汉语 漢語</t>
        </is>
      </c>
    </row>
    <row r="1893" ht="15" customHeight="1" s="20">
      <c r="F1893" s="21" t="n"/>
    </row>
    <row r="1894" ht="15" customHeight="1" s="20">
      <c r="F1894" s="21" t="n"/>
      <c r="I1894" s="19" t="inlineStr">
        <is>
          <t>Stronghold STH</t>
        </is>
      </c>
      <c r="J1894" s="19" t="n">
        <v>143</v>
      </c>
      <c r="K1894" s="19" t="n">
        <v>35856</v>
      </c>
      <c r="L1894" s="19" t="inlineStr">
        <is>
          <t>en es fr de it pt ja ko ru 汉语 漢語</t>
        </is>
      </c>
    </row>
    <row r="1895" ht="15" customHeight="1" s="20">
      <c r="F1895" s="21" t="n"/>
    </row>
    <row r="1896" ht="15" customHeight="1" s="20">
      <c r="F1896" s="21" t="n"/>
      <c r="I1896" s="19" t="inlineStr">
        <is>
          <t>Stronghold Promos PSTH</t>
        </is>
      </c>
      <c r="J1896" s="19" t="n">
        <v>1</v>
      </c>
      <c r="K1896" s="19" t="n">
        <v>35856</v>
      </c>
      <c r="L1896" s="19" t="inlineStr">
        <is>
          <t>en es fr de it pt ja ko ru 汉语 漢語</t>
        </is>
      </c>
    </row>
    <row r="1897" ht="15" customHeight="1" s="20">
      <c r="F1897" s="21" t="n"/>
    </row>
    <row r="1898" ht="15" customHeight="1" s="20">
      <c r="F1898" s="21" t="n"/>
      <c r="I1898" s="19" t="inlineStr">
        <is>
          <t>Judge Gift Cards 1998 JGP</t>
        </is>
      </c>
      <c r="J1898" s="19" t="n">
        <v>3</v>
      </c>
      <c r="K1898" s="19" t="n">
        <v>35796</v>
      </c>
      <c r="L1898" s="19" t="inlineStr">
        <is>
          <t>en es fr de it pt ja ko ru 汉语 漢語</t>
        </is>
      </c>
    </row>
    <row r="1899" ht="15" customHeight="1" s="20">
      <c r="F1899" s="21" t="n"/>
    </row>
    <row r="1900" ht="15" customHeight="1" s="20">
      <c r="F1900" s="21" t="n"/>
      <c r="I1900" s="19" t="inlineStr">
        <is>
          <t>Tempest TMP</t>
        </is>
      </c>
      <c r="J1900" s="19" t="n">
        <v>350</v>
      </c>
      <c r="K1900" s="19" t="n">
        <v>35717</v>
      </c>
      <c r="L1900" s="19" t="inlineStr">
        <is>
          <t>en es fr de it pt ja ko ru 汉语 漢語</t>
        </is>
      </c>
    </row>
    <row r="1901" ht="15" customHeight="1" s="20">
      <c r="F1901" s="21" t="n"/>
    </row>
    <row r="1902" ht="15" customHeight="1" s="20">
      <c r="F1902" s="21" t="n"/>
      <c r="I1902" s="19" t="inlineStr">
        <is>
          <t>Tempest Promos PTMP</t>
        </is>
      </c>
      <c r="J1902" s="19" t="n">
        <v>1</v>
      </c>
      <c r="K1902" s="19" t="n">
        <v>35717</v>
      </c>
      <c r="L1902" s="19" t="inlineStr">
        <is>
          <t>en es fr de it pt ja ko ru 汉语 漢語</t>
        </is>
      </c>
    </row>
    <row r="1903" ht="15" customHeight="1" s="20">
      <c r="F1903" s="21" t="n"/>
    </row>
    <row r="1904" ht="15" customHeight="1" s="20">
      <c r="F1904" s="21" t="n"/>
      <c r="I1904" s="19" t="inlineStr">
        <is>
          <t>World Championship Decks 1997 WC97</t>
        </is>
      </c>
      <c r="J1904" s="19" t="n">
        <v>131</v>
      </c>
      <c r="K1904" s="19" t="n">
        <v>35655</v>
      </c>
      <c r="L1904" s="19" t="inlineStr">
        <is>
          <t>en es fr de it pt ja ko ru 汉语 漢語</t>
        </is>
      </c>
    </row>
    <row r="1905" ht="15" customHeight="1" s="20">
      <c r="F1905" s="21" t="n"/>
    </row>
    <row r="1906" ht="15" customHeight="1" s="20">
      <c r="F1906" s="21" t="n"/>
      <c r="I1906" s="19" t="inlineStr">
        <is>
          <t>Weatherlight WTH</t>
        </is>
      </c>
      <c r="J1906" s="19" t="n">
        <v>167</v>
      </c>
      <c r="K1906" s="19" t="n">
        <v>35590</v>
      </c>
      <c r="L1906" s="19" t="inlineStr">
        <is>
          <t>en es fr de it pt ja ko ru 汉语 漢語</t>
        </is>
      </c>
    </row>
    <row r="1907" ht="15" customHeight="1" s="20">
      <c r="F1907" s="21" t="n"/>
    </row>
    <row r="1908" ht="15" customHeight="1" s="20">
      <c r="F1908" s="21" t="n"/>
      <c r="I1908" s="19" t="inlineStr">
        <is>
          <t>Oversized League Prizes OLEP</t>
        </is>
      </c>
      <c r="J1908" s="19" t="n">
        <v>83</v>
      </c>
      <c r="K1908" s="19" t="n">
        <v>35580</v>
      </c>
      <c r="L1908" s="19" t="inlineStr">
        <is>
          <t>en es fr de it pt ja ko ru 汉语 漢語</t>
        </is>
      </c>
    </row>
    <row r="1909" ht="15" customHeight="1" s="20">
      <c r="F1909" s="21" t="n"/>
    </row>
    <row r="1910" ht="15" customHeight="1" s="20">
      <c r="F1910" s="21" t="n"/>
      <c r="I1910" s="19" t="inlineStr">
        <is>
          <t>Vanguard Series PVAN</t>
        </is>
      </c>
      <c r="J1910" s="19" t="n">
        <v>32</v>
      </c>
      <c r="K1910" s="19" t="n">
        <v>35551</v>
      </c>
      <c r="L1910" s="19" t="inlineStr">
        <is>
          <t>en es fr de it pt ja ko ru 汉语 漢語</t>
        </is>
      </c>
    </row>
    <row r="1911" ht="15" customHeight="1" s="20">
      <c r="F1911" s="21" t="n"/>
    </row>
    <row r="1912" ht="15" customHeight="1" s="20">
      <c r="F1912" s="21" t="n"/>
      <c r="I1912" s="19" t="inlineStr">
        <is>
          <t>Portal POR</t>
        </is>
      </c>
      <c r="J1912" s="19" t="n">
        <v>257</v>
      </c>
      <c r="K1912" s="19" t="n">
        <v>35551</v>
      </c>
      <c r="L1912" s="19" t="inlineStr">
        <is>
          <t>en es fr de it pt ja ko ru 汉语 漢語</t>
        </is>
      </c>
    </row>
    <row r="1913" ht="15" customHeight="1" s="20">
      <c r="F1913" s="21" t="n"/>
    </row>
    <row r="1914" ht="15" customHeight="1" s="20">
      <c r="F1914" s="21" t="n"/>
      <c r="I1914" s="19" t="inlineStr">
        <is>
          <t>Astral Cards PAST</t>
        </is>
      </c>
      <c r="J1914" s="19" t="n">
        <v>12</v>
      </c>
      <c r="K1914" s="19" t="n">
        <v>35521</v>
      </c>
      <c r="L1914" s="19" t="inlineStr">
        <is>
          <t>en es fr de it pt ja ko ru 汉语 漢語</t>
        </is>
      </c>
    </row>
    <row r="1915" ht="15" customHeight="1" s="20">
      <c r="F1915" s="21" t="n"/>
    </row>
    <row r="1916" ht="15" customHeight="1" s="20">
      <c r="F1916" s="21" t="n"/>
      <c r="I1916" s="19" t="inlineStr">
        <is>
          <t>MicroProse Promos PMIC</t>
        </is>
      </c>
      <c r="J1916" s="19" t="n">
        <v>1</v>
      </c>
      <c r="K1916" s="19" t="n">
        <v>35521</v>
      </c>
      <c r="L1916" s="19" t="inlineStr">
        <is>
          <t>en es fr de it pt ja ko ru 汉语 漢語</t>
        </is>
      </c>
    </row>
    <row r="1917" ht="15" customHeight="1" s="20">
      <c r="F1917" s="21" t="n"/>
    </row>
    <row r="1918" ht="15" customHeight="1" s="20">
      <c r="F1918" s="21" t="n"/>
      <c r="I1918" s="19" t="inlineStr">
        <is>
          <t>Fifth Edition 5ED</t>
        </is>
      </c>
      <c r="J1918" s="19" t="n">
        <v>460</v>
      </c>
      <c r="K1918" s="19" t="n">
        <v>35513</v>
      </c>
      <c r="L1918" s="19" t="inlineStr">
        <is>
          <t>en es fr de it pt ja ko ru 汉语 漢語</t>
        </is>
      </c>
    </row>
    <row r="1919" ht="15" customHeight="1" s="20">
      <c r="F1919" s="21" t="n"/>
    </row>
    <row r="1920" ht="15" customHeight="1" s="20">
      <c r="F1920" s="21" t="n"/>
      <c r="I1920" s="19" t="inlineStr">
        <is>
          <t>Visions VIS</t>
        </is>
      </c>
      <c r="J1920" s="19" t="n">
        <v>167</v>
      </c>
      <c r="K1920" s="19" t="n">
        <v>35464</v>
      </c>
      <c r="L1920" s="19" t="inlineStr">
        <is>
          <t>en es fr de it pt ja ko ru 汉语 漢語</t>
        </is>
      </c>
    </row>
    <row r="1921" ht="15" customHeight="1" s="20">
      <c r="F1921" s="21" t="n"/>
    </row>
    <row r="1922" ht="15" customHeight="1" s="20">
      <c r="F1922" s="21" t="n"/>
      <c r="I1922" s="19" t="inlineStr">
        <is>
          <t>Multiverse Gift Box MGB</t>
        </is>
      </c>
      <c r="J1922" s="19" t="n">
        <v>10</v>
      </c>
      <c r="K1922" s="19" t="n">
        <v>35370</v>
      </c>
      <c r="L1922" s="19" t="inlineStr">
        <is>
          <t>en es fr de it pt ja ko ru 汉语 漢語</t>
        </is>
      </c>
    </row>
    <row r="1923" ht="15" customHeight="1" s="20">
      <c r="F1923" s="21" t="n"/>
    </row>
    <row r="1924" ht="15" customHeight="1" s="20">
      <c r="F1924" s="21" t="n"/>
      <c r="I1924" s="19" t="inlineStr">
        <is>
          <t>Introductory Two-Player Set ITP</t>
        </is>
      </c>
      <c r="J1924" s="19" t="n">
        <v>67</v>
      </c>
      <c r="K1924" s="19" t="n">
        <v>35430</v>
      </c>
      <c r="L1924" s="19" t="inlineStr">
        <is>
          <t>en es fr de it pt ja ko ru 汉语 漢語</t>
        </is>
      </c>
    </row>
    <row r="1925" ht="15" customHeight="1" s="20">
      <c r="F1925" s="21" t="n"/>
    </row>
    <row r="1926" ht="15" customHeight="1" s="20">
      <c r="F1926" s="21" t="n"/>
      <c r="I1926" s="19" t="inlineStr">
        <is>
          <t>Mirage MIR</t>
        </is>
      </c>
      <c r="J1926" s="19" t="n">
        <v>353</v>
      </c>
      <c r="K1926" s="19" t="n">
        <v>35346</v>
      </c>
      <c r="L1926" s="19" t="inlineStr">
        <is>
          <t>en es fr de it pt ja ko ru 汉语 漢語</t>
        </is>
      </c>
    </row>
    <row r="1927" ht="15" customHeight="1" s="20">
      <c r="F1927" s="21" t="n"/>
    </row>
    <row r="1928" ht="15" customHeight="1" s="20">
      <c r="F1928" s="21" t="n"/>
      <c r="I1928" s="19" t="inlineStr">
        <is>
          <t>Redemption Program PRED</t>
        </is>
      </c>
      <c r="J1928" s="19" t="n">
        <v>1</v>
      </c>
      <c r="K1928" s="19" t="n">
        <v>35339</v>
      </c>
      <c r="L1928" s="19" t="inlineStr">
        <is>
          <t>en es fr de it pt ja ko ru 汉语 漢語</t>
        </is>
      </c>
    </row>
    <row r="1929" ht="15" customHeight="1" s="20">
      <c r="F1929" s="21" t="n"/>
    </row>
    <row r="1930" ht="15" customHeight="1" s="20">
      <c r="F1930" s="21" t="n"/>
      <c r="I1930" s="19" t="inlineStr">
        <is>
          <t>Celebration Cards PCEL</t>
        </is>
      </c>
      <c r="J1930" s="19" t="n">
        <v>9</v>
      </c>
      <c r="K1930" s="19" t="n">
        <v>35291</v>
      </c>
      <c r="L1930" s="19" t="inlineStr">
        <is>
          <t>en es fr de it pt ja ko ru 汉语 漢語</t>
        </is>
      </c>
    </row>
    <row r="1931" ht="15" customHeight="1" s="20">
      <c r="F1931" s="21" t="n"/>
    </row>
    <row r="1932" ht="15" customHeight="1" s="20">
      <c r="F1932" s="21" t="n"/>
      <c r="I1932" s="19" t="inlineStr">
        <is>
          <t>Arena League 1996 PARL</t>
        </is>
      </c>
      <c r="J1932" s="19" t="n">
        <v>7</v>
      </c>
      <c r="K1932" s="19" t="n">
        <v>35279</v>
      </c>
      <c r="L1932" s="19" t="inlineStr">
        <is>
          <t>en es fr de it pt ja ko ru 汉语 漢語</t>
        </is>
      </c>
    </row>
    <row r="1933" ht="15" customHeight="1" s="20">
      <c r="F1933" s="21" t="n"/>
    </row>
    <row r="1934" ht="15" customHeight="1" s="20">
      <c r="F1934" s="21" t="n"/>
      <c r="I1934" s="19" t="inlineStr">
        <is>
          <t>DCI Legend Membership PLGM</t>
        </is>
      </c>
      <c r="J1934" s="19" t="n">
        <v>2</v>
      </c>
      <c r="K1934" s="19" t="n">
        <v>35247</v>
      </c>
      <c r="L1934" s="19" t="inlineStr">
        <is>
          <t>en es fr de it pt ja ko ru 汉语 漢語</t>
        </is>
      </c>
    </row>
    <row r="1935" ht="15" customHeight="1" s="20">
      <c r="F1935" s="21" t="n"/>
    </row>
    <row r="1936" ht="15" customHeight="1" s="20">
      <c r="F1936" s="21" t="n"/>
      <c r="I1936" s="19" t="inlineStr">
        <is>
          <t>Rivals Quick Start Set RQS</t>
        </is>
      </c>
      <c r="J1936" s="19" t="n">
        <v>65</v>
      </c>
      <c r="K1936" s="19" t="n">
        <v>35247</v>
      </c>
      <c r="L1936" s="19" t="inlineStr">
        <is>
          <t>en es fr de it pt ja ko ru 汉语 漢語</t>
        </is>
      </c>
    </row>
    <row r="1937" ht="15" customHeight="1" s="20">
      <c r="F1937" s="21" t="n"/>
    </row>
    <row r="1938" ht="15" customHeight="1" s="20">
      <c r="F1938" s="21" t="n"/>
      <c r="I1938" s="19" t="inlineStr">
        <is>
          <t>Alliances ALL</t>
        </is>
      </c>
      <c r="J1938" s="19" t="n">
        <v>199</v>
      </c>
      <c r="K1938" s="19" t="n">
        <v>35226</v>
      </c>
      <c r="L1938" s="19" t="inlineStr">
        <is>
          <t>en es fr de it pt ja ko ru 汉语 漢語</t>
        </is>
      </c>
    </row>
    <row r="1939" ht="15" customHeight="1" s="20">
      <c r="F1939" s="21" t="n"/>
    </row>
    <row r="1940" ht="15" customHeight="1" s="20">
      <c r="F1940" s="21" t="n"/>
      <c r="I1940" s="19" t="inlineStr">
        <is>
          <t>Pro Tour Collector Set PTC</t>
        </is>
      </c>
      <c r="J1940" s="19" t="n">
        <v>308</v>
      </c>
      <c r="K1940" s="19" t="n">
        <v>35186</v>
      </c>
      <c r="L1940" s="19" t="inlineStr">
        <is>
          <t>en es fr de it pt ja ko ru 汉语 漢語</t>
        </is>
      </c>
    </row>
    <row r="1941" ht="15" customHeight="1" s="20">
      <c r="F1941" s="21" t="n"/>
    </row>
    <row r="1942" ht="15" customHeight="1" s="20">
      <c r="F1942" s="21" t="n"/>
      <c r="I1942" s="19" t="inlineStr">
        <is>
          <t>Oversized 90's Promos O90P</t>
        </is>
      </c>
      <c r="J1942" s="19" t="n">
        <v>10</v>
      </c>
      <c r="K1942" s="19" t="n">
        <v>35156</v>
      </c>
      <c r="L1942" s="19" t="inlineStr">
        <is>
          <t>en es fr de it pt ja ko ru 汉语 漢語</t>
        </is>
      </c>
    </row>
    <row r="1943" ht="15" customHeight="1" s="20">
      <c r="F1943" s="21" t="n"/>
    </row>
    <row r="1944" ht="15" customHeight="1" s="20">
      <c r="F1944" s="21" t="n"/>
      <c r="I1944" s="19" t="inlineStr">
        <is>
          <t>Homelands HML</t>
        </is>
      </c>
      <c r="J1944" s="19" t="n">
        <v>140</v>
      </c>
      <c r="K1944" s="19" t="n">
        <v>34973</v>
      </c>
      <c r="L1944" s="19" t="inlineStr">
        <is>
          <t>en es fr de it pt ja ko ru 汉语 漢語</t>
        </is>
      </c>
    </row>
    <row r="1945" ht="15" customHeight="1" s="20">
      <c r="F1945" s="21" t="n"/>
    </row>
    <row r="1946" ht="15" customHeight="1" s="20">
      <c r="F1946" s="21" t="n"/>
      <c r="I1946" s="19" t="inlineStr">
        <is>
          <t>Renaissance REN</t>
        </is>
      </c>
      <c r="J1946" s="19" t="n">
        <v>122</v>
      </c>
      <c r="K1946" s="19" t="n">
        <v>34912</v>
      </c>
      <c r="L1946" s="19" t="inlineStr">
        <is>
          <t>en es fr de it pt ja ko ru 汉语 漢語</t>
        </is>
      </c>
    </row>
    <row r="1947" ht="15" customHeight="1" s="20">
      <c r="F1947" s="21" t="n"/>
    </row>
    <row r="1948" ht="15" customHeight="1" s="20">
      <c r="F1948" s="21" t="n"/>
      <c r="I1948" s="19" t="inlineStr">
        <is>
          <t>Rinascimento RIN</t>
        </is>
      </c>
      <c r="J1948" s="19" t="n">
        <v>69</v>
      </c>
      <c r="K1948" s="19" t="n">
        <v>34912</v>
      </c>
      <c r="L1948" s="19" t="inlineStr">
        <is>
          <t>en es fr de it pt ja ko ru 汉语 漢語</t>
        </is>
      </c>
    </row>
    <row r="1949" ht="15" customHeight="1" s="20">
      <c r="F1949" s="21" t="n"/>
    </row>
    <row r="1950" ht="15" customHeight="1" s="20">
      <c r="F1950" s="21" t="n"/>
      <c r="I1950" s="19" t="inlineStr">
        <is>
          <t>Chronicles CHR</t>
        </is>
      </c>
      <c r="J1950" s="19" t="n">
        <v>125</v>
      </c>
      <c r="K1950" s="19" t="n">
        <v>34881</v>
      </c>
      <c r="L1950" s="19" t="inlineStr">
        <is>
          <t>en es fr de it pt ja ko ru 汉语 漢語</t>
        </is>
      </c>
    </row>
    <row r="1951" ht="15" customHeight="1" s="20">
      <c r="F1951" s="21" t="n"/>
    </row>
    <row r="1952" ht="15" customHeight="1" s="20">
      <c r="F1952" s="21" t="n"/>
      <c r="I1952" s="19" t="inlineStr">
        <is>
          <t>Chronicles Foreign Black Border BCHR</t>
        </is>
      </c>
      <c r="J1952" s="19" t="n">
        <v>125</v>
      </c>
      <c r="K1952" s="19" t="n">
        <v>34881</v>
      </c>
      <c r="L1952" s="19" t="inlineStr">
        <is>
          <t>en es fr de it pt ja ko ru 汉语 漢語</t>
        </is>
      </c>
    </row>
    <row r="1953" ht="15" customHeight="1" s="20">
      <c r="F1953" s="21" t="n"/>
    </row>
    <row r="1954" ht="15" customHeight="1" s="20">
      <c r="F1954" s="21" t="n"/>
      <c r="I1954" s="19" t="inlineStr">
        <is>
          <t>Ice Age ICE</t>
        </is>
      </c>
      <c r="J1954" s="19" t="n">
        <v>383</v>
      </c>
      <c r="K1954" s="19" t="n">
        <v>34853</v>
      </c>
      <c r="L1954" s="19" t="inlineStr">
        <is>
          <t>en es fr de it pt ja ko ru 汉语 漢語</t>
        </is>
      </c>
    </row>
    <row r="1955" ht="15" customHeight="1" s="20">
      <c r="F1955" s="21" t="n"/>
    </row>
    <row r="1956" ht="15" customHeight="1" s="20">
      <c r="F1956" s="21" t="n"/>
      <c r="I1956" s="19" t="inlineStr">
        <is>
          <t>Fourth Edition 4ED</t>
        </is>
      </c>
      <c r="J1956" s="19" t="n">
        <v>380</v>
      </c>
      <c r="K1956" s="19" t="n">
        <v>34790</v>
      </c>
      <c r="L1956" s="19" t="inlineStr">
        <is>
          <t>en es fr de it pt ja ko ru 汉语 漢語</t>
        </is>
      </c>
    </row>
    <row r="1957" ht="15" customHeight="1" s="20">
      <c r="F1957" s="21" t="n"/>
    </row>
    <row r="1958" ht="15" customHeight="1" s="20">
      <c r="F1958" s="21" t="n"/>
      <c r="I1958" s="19" t="inlineStr">
        <is>
          <t>Fourth Edition Foreign Black Border 4BB</t>
        </is>
      </c>
      <c r="J1958" s="19" t="n">
        <v>378</v>
      </c>
      <c r="K1958" s="19" t="n">
        <v>34790</v>
      </c>
      <c r="L1958" s="19" t="inlineStr">
        <is>
          <t>en es fr de it pt ja ko ru 汉语 漢語</t>
        </is>
      </c>
    </row>
    <row r="1959" ht="15" customHeight="1" s="20">
      <c r="F1959" s="21" t="n"/>
    </row>
    <row r="1960" ht="15" customHeight="1" s="20">
      <c r="F1960" s="21" t="n"/>
      <c r="I1960" s="19" t="inlineStr">
        <is>
          <t>Media and Collaboration Promos PMEI</t>
        </is>
      </c>
      <c r="J1960" s="19" t="n">
        <v>82</v>
      </c>
      <c r="K1960" s="19" t="n">
        <v>34700</v>
      </c>
      <c r="L1960" s="19" t="inlineStr">
        <is>
          <t>en es fr de it pt ja ko ru 汉语 漢語</t>
        </is>
      </c>
    </row>
    <row r="1961" ht="15" customHeight="1" s="20">
      <c r="F1961" s="21" t="n"/>
    </row>
    <row r="1962" ht="15" customHeight="1" s="20">
      <c r="F1962" s="21" t="n"/>
      <c r="I1962" s="19" t="inlineStr">
        <is>
          <t>Fallen Empires FEM</t>
        </is>
      </c>
      <c r="J1962" s="19" t="n">
        <v>187</v>
      </c>
      <c r="K1962" s="19" t="n">
        <v>34639</v>
      </c>
      <c r="L1962" s="19" t="inlineStr">
        <is>
          <t>en es fr de it pt ja ko ru 汉语 漢語</t>
        </is>
      </c>
    </row>
    <row r="1963" ht="15" customHeight="1" s="20">
      <c r="F1963" s="21" t="n"/>
    </row>
    <row r="1964" ht="15" customHeight="1" s="20">
      <c r="F1964" s="21" t="n"/>
      <c r="I1964" s="19" t="inlineStr">
        <is>
          <t>HarperPrism Book Promos PHPR</t>
        </is>
      </c>
      <c r="J1964" s="19" t="n">
        <v>5</v>
      </c>
      <c r="K1964" s="19" t="n">
        <v>34578</v>
      </c>
      <c r="L1964" s="19" t="inlineStr">
        <is>
          <t>en es fr de it pt ja ko ru 汉语 漢語</t>
        </is>
      </c>
    </row>
    <row r="1965" ht="15" customHeight="1" s="20">
      <c r="F1965" s="21" t="n"/>
    </row>
    <row r="1966" ht="15" customHeight="1" s="20">
      <c r="F1966" s="21" t="n"/>
      <c r="I1966" s="19" t="inlineStr">
        <is>
          <t>The Dark DRK</t>
        </is>
      </c>
      <c r="J1966" s="19" t="n">
        <v>122</v>
      </c>
      <c r="K1966" s="19" t="n">
        <v>34547</v>
      </c>
      <c r="L1966" s="19" t="inlineStr">
        <is>
          <t>en es fr de it pt ja ko ru 汉语 漢語</t>
        </is>
      </c>
    </row>
    <row r="1967" ht="15" customHeight="1" s="20">
      <c r="F1967" s="21" t="n"/>
    </row>
    <row r="1968" ht="15" customHeight="1" s="20">
      <c r="F1968" s="21" t="n"/>
      <c r="I1968" s="19" t="inlineStr">
        <is>
          <t>Dragon Con PDRC</t>
        </is>
      </c>
      <c r="J1968" s="19" t="n">
        <v>1</v>
      </c>
      <c r="K1968" s="19" t="n">
        <v>34530</v>
      </c>
      <c r="L1968" s="19" t="inlineStr">
        <is>
          <t>en es fr de it pt ja ko ru 汉语 漢語</t>
        </is>
      </c>
    </row>
    <row r="1969" ht="15" customHeight="1" s="20">
      <c r="F1969" s="21" t="n"/>
    </row>
    <row r="1970" ht="15" customHeight="1" s="20">
      <c r="F1970" s="21" t="n"/>
      <c r="I1970" s="19" t="inlineStr">
        <is>
          <t>Summer Magic / Edgar SUM</t>
        </is>
      </c>
      <c r="J1970" s="19" t="n">
        <v>306</v>
      </c>
      <c r="K1970" s="19" t="n">
        <v>34506</v>
      </c>
      <c r="L1970" s="19" t="inlineStr">
        <is>
          <t>en es fr de it pt ja ko ru 汉语 漢語</t>
        </is>
      </c>
    </row>
    <row r="1971" ht="15" customHeight="1" s="20">
      <c r="F1971" s="21" t="n"/>
    </row>
    <row r="1972" ht="15" customHeight="1" s="20">
      <c r="F1972" s="21" t="n"/>
      <c r="I1972" s="19" t="inlineStr">
        <is>
          <t>Legends LEG</t>
        </is>
      </c>
      <c r="J1972" s="19" t="n">
        <v>310</v>
      </c>
      <c r="K1972" s="19" t="n">
        <v>34486</v>
      </c>
      <c r="L1972" s="19" t="inlineStr">
        <is>
          <t>en es fr de it pt ja ko ru 汉语 漢語</t>
        </is>
      </c>
    </row>
    <row r="1973" ht="15" customHeight="1" s="20">
      <c r="F1973" s="21" t="n"/>
    </row>
    <row r="1974" ht="15" customHeight="1" s="20">
      <c r="F1974" s="21" t="n"/>
      <c r="I1974" s="19" t="inlineStr">
        <is>
          <t>Revised Edition 3ED</t>
        </is>
      </c>
      <c r="J1974" s="19" t="n">
        <v>306</v>
      </c>
      <c r="K1974" s="19" t="n">
        <v>34435</v>
      </c>
      <c r="L1974" s="19" t="inlineStr">
        <is>
          <t>en es fr de it pt ja ko ru 汉语 漢語</t>
        </is>
      </c>
    </row>
    <row r="1975" ht="15" customHeight="1" s="20">
      <c r="F1975" s="21" t="n"/>
    </row>
    <row r="1976" ht="15" customHeight="1" s="20">
      <c r="F1976" s="21" t="n"/>
      <c r="I1976" s="19" t="inlineStr">
        <is>
          <t>Foreign Black Border FBB</t>
        </is>
      </c>
      <c r="J1976" s="19" t="n">
        <v>307</v>
      </c>
      <c r="K1976" s="19" t="n">
        <v>34435</v>
      </c>
      <c r="L1976" s="19" t="inlineStr">
        <is>
          <t>en es fr de it pt ja ko ru 汉语 漢語</t>
        </is>
      </c>
    </row>
    <row r="1977" ht="15" customHeight="1" s="20">
      <c r="F1977" s="21" t="n"/>
    </row>
    <row r="1978" ht="15" customHeight="1" s="20">
      <c r="F1978" s="21" t="n"/>
      <c r="I1978" s="19" t="inlineStr">
        <is>
          <t>Antiquities ATQ</t>
        </is>
      </c>
      <c r="J1978" s="19" t="n">
        <v>102</v>
      </c>
      <c r="K1978" s="19" t="n">
        <v>34397</v>
      </c>
      <c r="L1978" s="19" t="inlineStr">
        <is>
          <t>en es fr de it pt ja ko ru 汉语 漢語</t>
        </is>
      </c>
    </row>
    <row r="1979" ht="15" customHeight="1" s="20">
      <c r="F1979" s="21" t="n"/>
    </row>
    <row r="1980" ht="15" customHeight="1" s="20">
      <c r="F1980" s="21" t="n"/>
      <c r="I1980" s="19" t="inlineStr">
        <is>
          <t>Arabian Nights ARN</t>
        </is>
      </c>
      <c r="J1980" s="19" t="n">
        <v>92</v>
      </c>
      <c r="K1980" s="19" t="n">
        <v>34320</v>
      </c>
      <c r="L1980" s="19" t="inlineStr">
        <is>
          <t>en es fr de it pt ja ko ru 汉语 漢語</t>
        </is>
      </c>
    </row>
    <row r="1981" ht="15" customHeight="1" s="20">
      <c r="F1981" s="21" t="n"/>
    </row>
    <row r="1982" ht="15" customHeight="1" s="20">
      <c r="F1982" s="21" t="n"/>
      <c r="I1982" s="19" t="inlineStr">
        <is>
          <t>Intl. Collectors' Edition CEI</t>
        </is>
      </c>
      <c r="J1982" s="19" t="n">
        <v>302</v>
      </c>
      <c r="K1982" s="19" t="n">
        <v>34313</v>
      </c>
      <c r="L1982" s="19" t="inlineStr">
        <is>
          <t>en es fr de it pt ja ko ru 汉语 漢語</t>
        </is>
      </c>
    </row>
    <row r="1983" ht="15" customHeight="1" s="20">
      <c r="F1983" s="21" t="n"/>
    </row>
    <row r="1984" ht="15" customHeight="1" s="20">
      <c r="F1984" s="21" t="n"/>
      <c r="I1984" s="19" t="inlineStr">
        <is>
          <t>Collectors' Edition CED</t>
        </is>
      </c>
      <c r="J1984" s="19" t="n">
        <v>302</v>
      </c>
      <c r="K1984" s="19" t="n">
        <v>34313</v>
      </c>
      <c r="L1984" s="19" t="inlineStr">
        <is>
          <t>en es fr de it pt ja ko ru 汉语 漢語</t>
        </is>
      </c>
    </row>
    <row r="1985" ht="15" customHeight="1" s="20">
      <c r="F1985" s="21" t="n"/>
    </row>
    <row r="1986" ht="15" customHeight="1" s="20">
      <c r="F1986" s="21" t="n"/>
      <c r="I1986" s="19" t="inlineStr">
        <is>
          <t>Unlimited Edition 2ED</t>
        </is>
      </c>
      <c r="J1986" s="19" t="n">
        <v>302</v>
      </c>
      <c r="K1986" s="19" t="n">
        <v>34304</v>
      </c>
      <c r="L1986" s="19" t="inlineStr">
        <is>
          <t>en es fr de it pt ja ko ru 汉语 漢語</t>
        </is>
      </c>
    </row>
    <row r="1987" ht="15" customHeight="1" s="20">
      <c r="F1987" s="21" t="n"/>
    </row>
    <row r="1988" ht="15" customHeight="1" s="20">
      <c r="F1988" s="21" t="n"/>
      <c r="I1988" s="19" t="inlineStr">
        <is>
          <t>Limited Edition Beta LEB</t>
        </is>
      </c>
      <c r="J1988" s="19" t="n">
        <v>302</v>
      </c>
      <c r="K1988" s="19" t="n">
        <v>34246</v>
      </c>
      <c r="L1988" s="19" t="inlineStr">
        <is>
          <t>en es fr de it pt ja ko ru 汉语 漢語</t>
        </is>
      </c>
    </row>
    <row r="1989" ht="15" customHeight="1" s="20">
      <c r="F1989" s="21" t="n"/>
    </row>
    <row r="1990" ht="15" customHeight="1" s="20">
      <c r="F1990" s="21" t="n"/>
      <c r="I1990" s="19" t="inlineStr">
        <is>
          <t>Limited Edition Alpha LEA</t>
        </is>
      </c>
      <c r="J1990" s="19" t="n">
        <v>295</v>
      </c>
      <c r="K1990" s="19" t="n">
        <v>34186</v>
      </c>
      <c r="L1990" s="19" t="inlineStr">
        <is>
          <t>en es fr de it pt ja ko ru</t>
        </is>
      </c>
    </row>
    <row r="1991" ht="15" customHeight="1" s="20">
      <c r="F1991" s="21" t="n"/>
    </row>
    <row r="1992" ht="15" customHeight="1" s="20">
      <c r="F1992" s="21" t="n"/>
    </row>
    <row r="1993" ht="15" customHeight="1" s="20">
      <c r="F1993" s="21" t="n"/>
    </row>
    <row r="1994" ht="15" customHeight="1" s="20">
      <c r="F1994" s="21" t="n"/>
    </row>
    <row r="1995" ht="15" customHeight="1" s="20">
      <c r="F1995" s="21" t="n"/>
    </row>
    <row r="1996" ht="15" customHeight="1" s="20">
      <c r="F1996" s="21" t="n"/>
    </row>
    <row r="1997" ht="15" customHeight="1" s="20">
      <c r="F1997" s="21" t="n"/>
    </row>
    <row r="1998" ht="15" customHeight="1" s="20">
      <c r="F1998" s="21" t="n"/>
    </row>
    <row r="1999" ht="15" customHeight="1" s="20">
      <c r="F1999" s="21" t="n"/>
    </row>
    <row r="2000" ht="15" customHeight="1" s="20">
      <c r="F2000" s="21" t="n"/>
    </row>
    <row r="2001" ht="15" customHeight="1" s="20">
      <c r="F2001" s="21" t="n"/>
    </row>
    <row r="2002" ht="15" customHeight="1" s="20">
      <c r="F2002" s="21" t="n"/>
    </row>
    <row r="2003" ht="15" customHeight="1" s="20">
      <c r="F2003" s="21" t="n"/>
    </row>
    <row r="2004" ht="15" customHeight="1" s="20">
      <c r="F2004" s="21" t="n"/>
    </row>
    <row r="2005" ht="15" customHeight="1" s="20">
      <c r="F2005" s="21" t="n"/>
    </row>
    <row r="2006" ht="15" customHeight="1" s="20">
      <c r="F2006" s="21" t="n"/>
    </row>
    <row r="2007" ht="15" customHeight="1" s="20">
      <c r="F2007" s="21" t="n"/>
    </row>
    <row r="2008" ht="15" customHeight="1" s="20">
      <c r="F2008" s="21" t="n"/>
    </row>
    <row r="2009" ht="15" customHeight="1" s="20">
      <c r="F2009" s="21" t="n"/>
    </row>
    <row r="2010" ht="15" customHeight="1" s="20">
      <c r="F2010" s="21" t="n"/>
    </row>
    <row r="2011" ht="15" customHeight="1" s="20">
      <c r="F2011" s="21" t="n"/>
    </row>
    <row r="2012" ht="15" customHeight="1" s="20">
      <c r="F2012" s="21" t="n"/>
    </row>
    <row r="2013" ht="15" customHeight="1" s="20">
      <c r="F2013" s="21" t="n"/>
    </row>
    <row r="2014" ht="15" customHeight="1" s="20">
      <c r="F2014" s="21" t="n"/>
    </row>
    <row r="2015" ht="15" customHeight="1" s="20">
      <c r="F2015" s="21" t="n"/>
    </row>
    <row r="2016" ht="15" customHeight="1" s="20">
      <c r="F2016" s="21" t="n"/>
    </row>
    <row r="2017" ht="15" customHeight="1" s="20">
      <c r="F2017" s="21" t="n"/>
    </row>
    <row r="2018" ht="15" customHeight="1" s="20">
      <c r="F2018" s="21" t="n"/>
    </row>
    <row r="2019" ht="15" customHeight="1" s="20">
      <c r="F2019" s="21" t="n"/>
    </row>
    <row r="2020" ht="15" customHeight="1" s="20">
      <c r="F2020" s="21" t="n"/>
    </row>
    <row r="2021" ht="15" customHeight="1" s="20">
      <c r="F2021" s="21" t="n"/>
    </row>
    <row r="2022" ht="15" customHeight="1" s="20">
      <c r="F2022" s="21" t="n"/>
    </row>
    <row r="2023" ht="15" customHeight="1" s="20">
      <c r="F2023" s="21" t="n"/>
    </row>
    <row r="2024" ht="15" customHeight="1" s="20">
      <c r="F2024" s="21" t="n"/>
    </row>
    <row r="2025" ht="15" customHeight="1" s="20">
      <c r="F2025" s="21" t="n"/>
    </row>
    <row r="2026" ht="15" customHeight="1" s="20">
      <c r="F2026" s="21" t="n"/>
    </row>
    <row r="2027" ht="15" customHeight="1" s="20">
      <c r="F2027" s="21" t="n"/>
    </row>
    <row r="2028" ht="15" customHeight="1" s="20">
      <c r="F2028" s="21" t="n"/>
    </row>
    <row r="2029" ht="15" customHeight="1" s="20">
      <c r="F2029" s="21" t="n"/>
    </row>
    <row r="2030" ht="15" customHeight="1" s="20">
      <c r="F2030" s="21" t="n"/>
    </row>
    <row r="2031" ht="15" customHeight="1" s="20">
      <c r="F2031" s="21" t="n"/>
    </row>
    <row r="2032" ht="15" customHeight="1" s="20">
      <c r="F2032" s="21" t="n"/>
    </row>
    <row r="2033" ht="15" customHeight="1" s="20">
      <c r="F2033" s="21" t="n"/>
    </row>
    <row r="2034" ht="15" customHeight="1" s="20">
      <c r="F2034" s="21" t="n"/>
    </row>
    <row r="2035" ht="15" customHeight="1" s="20">
      <c r="F2035" s="21" t="n"/>
    </row>
    <row r="2036" ht="15" customHeight="1" s="20">
      <c r="F2036" s="21" t="n"/>
    </row>
    <row r="2037" ht="15" customHeight="1" s="20">
      <c r="F2037" s="21" t="n"/>
    </row>
    <row r="2038" ht="15" customHeight="1" s="20">
      <c r="F2038" s="21" t="n"/>
    </row>
    <row r="2039" ht="15" customHeight="1" s="20">
      <c r="F2039" s="21" t="n"/>
    </row>
    <row r="2040" ht="15" customHeight="1" s="20">
      <c r="F2040" s="21" t="n"/>
    </row>
    <row r="2041" ht="15" customHeight="1" s="20">
      <c r="F2041" s="21" t="n"/>
    </row>
    <row r="2042" ht="15" customHeight="1" s="20">
      <c r="F2042" s="21" t="n"/>
    </row>
    <row r="2043" ht="15" customHeight="1" s="20">
      <c r="F2043" s="21" t="n"/>
    </row>
    <row r="2044" ht="15" customHeight="1" s="20">
      <c r="F2044" s="21" t="n"/>
    </row>
    <row r="2045" ht="15" customHeight="1" s="20">
      <c r="F2045" s="21" t="n"/>
    </row>
    <row r="2046" ht="15" customHeight="1" s="20">
      <c r="F2046" s="21" t="n"/>
    </row>
    <row r="2047" ht="15" customHeight="1" s="20">
      <c r="F2047" s="21" t="n"/>
    </row>
    <row r="2048" ht="15" customHeight="1" s="20">
      <c r="F2048" s="21" t="n"/>
    </row>
    <row r="2049" ht="15" customHeight="1" s="20">
      <c r="F2049" s="21" t="n"/>
    </row>
    <row r="2050" ht="15" customHeight="1" s="20">
      <c r="F2050" s="21" t="n"/>
    </row>
    <row r="2051" ht="15" customHeight="1" s="20">
      <c r="F2051" s="21" t="n"/>
    </row>
    <row r="2052" ht="15" customHeight="1" s="20">
      <c r="F2052" s="21" t="n"/>
    </row>
    <row r="2053" ht="15" customHeight="1" s="20">
      <c r="F2053" s="21" t="n"/>
    </row>
    <row r="2054" ht="15" customHeight="1" s="20">
      <c r="F2054" s="21" t="n"/>
    </row>
    <row r="2055" ht="15" customHeight="1" s="20">
      <c r="F2055" s="21" t="n"/>
    </row>
    <row r="2056" ht="15" customHeight="1" s="20">
      <c r="F2056" s="21" t="n"/>
    </row>
    <row r="2057" ht="15" customHeight="1" s="20">
      <c r="F2057" s="21" t="n"/>
    </row>
    <row r="2058" ht="15" customHeight="1" s="20">
      <c r="F2058" s="21" t="n"/>
    </row>
    <row r="2059" ht="15" customHeight="1" s="20">
      <c r="F2059" s="21" t="n"/>
    </row>
    <row r="2060" ht="15" customHeight="1" s="20">
      <c r="F2060" s="21" t="n"/>
    </row>
    <row r="2061" ht="15" customHeight="1" s="20">
      <c r="F2061" s="21" t="n"/>
    </row>
    <row r="2062" ht="15" customHeight="1" s="20">
      <c r="F2062" s="21" t="n"/>
    </row>
    <row r="2063" ht="15" customHeight="1" s="20">
      <c r="F2063" s="21" t="n"/>
    </row>
    <row r="2064" ht="15" customHeight="1" s="20">
      <c r="F2064" s="21" t="n"/>
    </row>
    <row r="2065" ht="15" customHeight="1" s="20">
      <c r="F2065" s="21" t="n"/>
    </row>
    <row r="2066" ht="15" customHeight="1" s="20">
      <c r="F2066" s="21" t="n"/>
    </row>
    <row r="2067" ht="15" customHeight="1" s="20">
      <c r="F2067" s="21" t="n"/>
    </row>
    <row r="2068" ht="15" customHeight="1" s="20">
      <c r="F2068" s="21" t="n"/>
    </row>
    <row r="2069" ht="15" customHeight="1" s="20">
      <c r="F2069" s="21" t="n"/>
    </row>
    <row r="2070" ht="15" customHeight="1" s="20">
      <c r="F2070" s="21" t="n"/>
    </row>
    <row r="2071" ht="15" customHeight="1" s="20">
      <c r="F2071" s="21" t="n"/>
    </row>
    <row r="2072" ht="15" customHeight="1" s="20">
      <c r="F2072" s="21" t="n"/>
    </row>
    <row r="2073" ht="15" customHeight="1" s="20">
      <c r="F2073" s="21" t="n"/>
    </row>
    <row r="2074" ht="15" customHeight="1" s="20">
      <c r="F2074" s="21" t="n"/>
    </row>
    <row r="2075" ht="15" customHeight="1" s="20">
      <c r="F2075" s="21" t="n"/>
    </row>
    <row r="2076" ht="15" customHeight="1" s="20">
      <c r="F2076" s="21" t="n"/>
    </row>
    <row r="2077" ht="15" customHeight="1" s="20">
      <c r="F2077" s="21" t="n"/>
    </row>
    <row r="2078" ht="15" customHeight="1" s="20">
      <c r="F2078" s="21" t="n"/>
    </row>
    <row r="2079" ht="15" customHeight="1" s="20">
      <c r="F2079" s="21" t="n"/>
    </row>
    <row r="2080" ht="15" customHeight="1" s="20">
      <c r="F2080" s="21" t="n"/>
    </row>
    <row r="2081" ht="15" customHeight="1" s="20">
      <c r="F2081" s="21" t="n"/>
    </row>
    <row r="2082" ht="15" customHeight="1" s="20">
      <c r="F2082" s="21" t="n"/>
    </row>
    <row r="2083" ht="15" customHeight="1" s="20">
      <c r="F2083" s="21" t="n"/>
    </row>
    <row r="2084" ht="15" customHeight="1" s="20">
      <c r="F2084" s="21" t="n"/>
    </row>
    <row r="2085" ht="15" customHeight="1" s="20">
      <c r="F2085" s="21" t="n"/>
    </row>
    <row r="2086" ht="15" customHeight="1" s="20">
      <c r="F2086" s="21" t="n"/>
    </row>
    <row r="2087" ht="15" customHeight="1" s="20">
      <c r="F2087" s="21" t="n"/>
    </row>
    <row r="2088" ht="15" customHeight="1" s="20">
      <c r="F2088" s="21" t="n"/>
    </row>
    <row r="2089" ht="15" customHeight="1" s="20">
      <c r="F2089" s="21" t="n"/>
    </row>
    <row r="2090" ht="15" customHeight="1" s="20">
      <c r="F2090" s="21" t="n"/>
    </row>
    <row r="2091" ht="15" customHeight="1" s="20">
      <c r="F2091" s="21" t="n"/>
    </row>
    <row r="2092" ht="15" customHeight="1" s="20">
      <c r="F2092" s="21" t="n"/>
    </row>
    <row r="2093" ht="15" customHeight="1" s="20">
      <c r="F2093" s="21" t="n"/>
    </row>
    <row r="2094" ht="15" customHeight="1" s="20">
      <c r="F2094" s="21" t="n"/>
    </row>
    <row r="2095" ht="15" customHeight="1" s="20">
      <c r="F2095" s="21" t="n"/>
    </row>
    <row r="2096" ht="15" customHeight="1" s="20">
      <c r="F2096" s="21" t="n"/>
    </row>
    <row r="2097" ht="15" customHeight="1" s="20">
      <c r="F2097" s="21" t="n"/>
    </row>
    <row r="2098" ht="15" customHeight="1" s="20">
      <c r="F2098" s="21" t="n"/>
    </row>
    <row r="2099" ht="15" customHeight="1" s="20">
      <c r="F2099" s="21" t="n"/>
    </row>
    <row r="2100" ht="15" customHeight="1" s="20">
      <c r="F2100" s="21" t="n"/>
    </row>
    <row r="2101" ht="15" customHeight="1" s="20">
      <c r="F2101" s="21" t="n"/>
    </row>
    <row r="2102" ht="15" customHeight="1" s="20">
      <c r="F2102" s="21" t="n"/>
    </row>
    <row r="2103" ht="15" customHeight="1" s="20">
      <c r="F2103" s="21" t="n"/>
    </row>
    <row r="2104" ht="15" customHeight="1" s="20">
      <c r="F2104" s="21" t="n"/>
    </row>
    <row r="2105" ht="15" customHeight="1" s="20">
      <c r="F2105" s="21" t="n"/>
    </row>
    <row r="2106" ht="15" customHeight="1" s="20">
      <c r="F2106" s="21" t="n"/>
    </row>
    <row r="2107" ht="15" customHeight="1" s="20">
      <c r="F2107" s="21" t="n"/>
    </row>
    <row r="2108" ht="15" customHeight="1" s="20">
      <c r="F2108" s="21" t="n"/>
    </row>
    <row r="2109" ht="15" customHeight="1" s="20">
      <c r="F2109" s="21" t="n"/>
    </row>
    <row r="2110" ht="15" customHeight="1" s="20">
      <c r="F2110" s="21" t="n"/>
    </row>
    <row r="2111" ht="15" customHeight="1" s="20">
      <c r="F2111" s="21" t="n"/>
    </row>
    <row r="2112" ht="15" customHeight="1" s="20">
      <c r="F2112" s="21" t="n"/>
    </row>
    <row r="2113" ht="15" customHeight="1" s="20">
      <c r="F2113" s="21" t="n"/>
    </row>
    <row r="2114" ht="15" customHeight="1" s="20">
      <c r="F2114" s="21" t="n"/>
    </row>
    <row r="2115" ht="15" customHeight="1" s="20">
      <c r="F2115" s="21" t="n"/>
    </row>
    <row r="2116" ht="15" customHeight="1" s="20">
      <c r="F2116" s="21" t="n"/>
    </row>
    <row r="2117" ht="15" customHeight="1" s="20">
      <c r="F2117" s="21" t="n"/>
    </row>
    <row r="2118" ht="15" customHeight="1" s="20">
      <c r="F2118" s="21" t="n"/>
    </row>
    <row r="2119" ht="15" customHeight="1" s="20">
      <c r="F2119" s="21" t="n"/>
    </row>
    <row r="2120" ht="15" customHeight="1" s="20">
      <c r="F2120" s="21" t="n"/>
    </row>
    <row r="2121" ht="15" customHeight="1" s="20">
      <c r="F2121" s="21" t="n"/>
    </row>
    <row r="2122" ht="15" customHeight="1" s="20">
      <c r="F2122" s="21" t="n"/>
    </row>
    <row r="2123" ht="15" customHeight="1" s="20">
      <c r="F2123" s="21" t="n"/>
    </row>
    <row r="2124" ht="15" customHeight="1" s="20">
      <c r="F2124" s="21" t="n"/>
    </row>
    <row r="2125" ht="15" customHeight="1" s="20">
      <c r="F2125" s="21" t="n"/>
    </row>
    <row r="2126" ht="15" customHeight="1" s="20">
      <c r="F2126" s="21" t="n"/>
    </row>
    <row r="2127" ht="15" customHeight="1" s="20">
      <c r="F2127" s="21" t="n"/>
    </row>
    <row r="2128" ht="15" customHeight="1" s="20">
      <c r="F2128" s="21" t="n"/>
    </row>
    <row r="2129" ht="15" customHeight="1" s="20">
      <c r="F2129" s="21" t="n"/>
    </row>
    <row r="2130" ht="15" customHeight="1" s="20">
      <c r="F2130" s="21" t="n"/>
    </row>
    <row r="2131" ht="15" customHeight="1" s="20">
      <c r="F2131" s="21" t="n"/>
    </row>
    <row r="2132" ht="15" customHeight="1" s="20">
      <c r="F2132" s="21" t="n"/>
    </row>
    <row r="2133" ht="15" customHeight="1" s="20">
      <c r="F2133" s="21" t="n"/>
    </row>
    <row r="2134" ht="15" customHeight="1" s="20">
      <c r="F2134" s="21" t="n"/>
    </row>
    <row r="2135" ht="15" customHeight="1" s="20">
      <c r="F2135" s="21" t="n"/>
    </row>
    <row r="2136" ht="15" customHeight="1" s="20">
      <c r="F2136" s="21" t="n"/>
    </row>
    <row r="2137" ht="15" customHeight="1" s="20">
      <c r="F2137" s="21" t="n"/>
    </row>
    <row r="2138" ht="15" customHeight="1" s="20">
      <c r="F2138" s="21" t="n"/>
    </row>
    <row r="2139" ht="15" customHeight="1" s="20">
      <c r="F2139" s="21" t="n"/>
    </row>
    <row r="2140" ht="15" customHeight="1" s="20">
      <c r="F2140" s="21" t="n"/>
    </row>
    <row r="2141" ht="15" customHeight="1" s="20">
      <c r="F2141" s="21" t="n"/>
    </row>
    <row r="2142" ht="15" customHeight="1" s="20">
      <c r="F2142" s="21" t="n"/>
    </row>
    <row r="2143" ht="15" customHeight="1" s="20">
      <c r="F2143" s="21" t="n"/>
    </row>
    <row r="2144" ht="15" customHeight="1" s="20">
      <c r="F2144" s="21" t="n"/>
    </row>
    <row r="2145" ht="15" customHeight="1" s="20">
      <c r="F2145" s="21" t="n"/>
    </row>
    <row r="2146" ht="15" customHeight="1" s="20">
      <c r="F2146" s="21" t="n"/>
    </row>
    <row r="2147" ht="15" customHeight="1" s="20">
      <c r="F2147" s="21" t="n"/>
    </row>
    <row r="2148" ht="15" customHeight="1" s="20">
      <c r="F2148" s="21" t="n"/>
    </row>
    <row r="2149" ht="15" customHeight="1" s="20">
      <c r="F2149" s="21" t="n"/>
    </row>
    <row r="2150" ht="15" customHeight="1" s="20">
      <c r="F2150" s="21" t="n"/>
    </row>
    <row r="2151" ht="15" customHeight="1" s="20">
      <c r="F2151" s="21" t="n"/>
    </row>
    <row r="2152" ht="15" customHeight="1" s="20">
      <c r="F2152" s="21" t="n"/>
    </row>
    <row r="2153" ht="15" customHeight="1" s="20">
      <c r="F2153" s="21" t="n"/>
    </row>
    <row r="2154" ht="15" customHeight="1" s="20">
      <c r="F2154" s="21" t="n"/>
    </row>
    <row r="2155" ht="15" customHeight="1" s="20">
      <c r="F2155" s="21" t="n"/>
    </row>
    <row r="2156" ht="15" customHeight="1" s="20">
      <c r="F2156" s="21" t="n"/>
    </row>
    <row r="2157" ht="15" customHeight="1" s="20">
      <c r="F2157" s="21" t="n"/>
    </row>
    <row r="2158" ht="15" customHeight="1" s="20">
      <c r="F2158" s="21" t="n"/>
    </row>
    <row r="2159" ht="15" customHeight="1" s="20">
      <c r="F2159" s="21" t="n"/>
    </row>
    <row r="2160" ht="15" customHeight="1" s="20">
      <c r="F2160" s="21" t="n"/>
    </row>
    <row r="2161" ht="15" customHeight="1" s="20">
      <c r="F2161" s="21" t="n"/>
    </row>
    <row r="2162" ht="15" customHeight="1" s="20">
      <c r="F2162" s="21" t="n"/>
    </row>
    <row r="2163" ht="15" customHeight="1" s="20">
      <c r="F2163" s="21" t="n"/>
    </row>
    <row r="2164" ht="15" customHeight="1" s="20">
      <c r="F2164" s="21" t="n"/>
    </row>
    <row r="2165" ht="15" customHeight="1" s="20">
      <c r="F2165" s="21" t="n"/>
    </row>
    <row r="2166" ht="15" customHeight="1" s="20">
      <c r="F2166" s="21" t="n"/>
    </row>
    <row r="2167" ht="15" customHeight="1" s="20">
      <c r="F2167" s="21" t="n"/>
    </row>
    <row r="2168" ht="15" customHeight="1" s="20">
      <c r="F2168" s="21" t="n"/>
    </row>
    <row r="2169" ht="15" customHeight="1" s="20">
      <c r="F2169" s="21" t="n"/>
    </row>
    <row r="2170" ht="15" customHeight="1" s="20">
      <c r="F2170" s="21" t="n"/>
    </row>
    <row r="2171" ht="15" customHeight="1" s="20">
      <c r="F2171" s="21" t="n"/>
    </row>
    <row r="2172" ht="15" customHeight="1" s="20">
      <c r="F2172" s="21" t="n"/>
    </row>
    <row r="2173" ht="15" customHeight="1" s="20">
      <c r="F2173" s="21" t="n"/>
    </row>
    <row r="2174" ht="15" customHeight="1" s="20">
      <c r="F2174" s="21" t="n"/>
    </row>
    <row r="2175" ht="15" customHeight="1" s="20">
      <c r="F2175" s="21" t="n"/>
    </row>
    <row r="2176" ht="15" customHeight="1" s="20">
      <c r="F2176" s="21" t="n"/>
    </row>
    <row r="2177" ht="15" customHeight="1" s="20">
      <c r="F2177" s="21" t="n"/>
    </row>
    <row r="2178" ht="15" customHeight="1" s="20">
      <c r="F2178" s="21" t="n"/>
    </row>
    <row r="2179" ht="15" customHeight="1" s="20">
      <c r="F2179" s="21" t="n"/>
    </row>
    <row r="2180" ht="15" customHeight="1" s="20">
      <c r="F2180" s="21" t="n"/>
    </row>
    <row r="2181" ht="15" customHeight="1" s="20">
      <c r="F2181" s="21" t="n"/>
    </row>
    <row r="2182" ht="15" customHeight="1" s="20">
      <c r="F2182" s="21" t="n"/>
    </row>
    <row r="2183" ht="15" customHeight="1" s="20">
      <c r="F2183" s="21" t="n"/>
    </row>
    <row r="2184" ht="15" customHeight="1" s="20">
      <c r="F2184" s="21" t="n"/>
    </row>
    <row r="2185" ht="15" customHeight="1" s="20">
      <c r="F2185" s="21" t="n"/>
    </row>
    <row r="2186" ht="15" customHeight="1" s="20">
      <c r="F2186" s="21" t="n"/>
    </row>
    <row r="2187" ht="15" customHeight="1" s="20">
      <c r="F2187" s="21" t="n"/>
    </row>
    <row r="2188" ht="15" customHeight="1" s="20">
      <c r="F2188" s="21" t="n"/>
    </row>
    <row r="2189" ht="15" customHeight="1" s="20">
      <c r="F2189" s="21" t="n"/>
    </row>
    <row r="2190" ht="15" customHeight="1" s="20">
      <c r="F2190" s="21" t="n"/>
    </row>
    <row r="2191" ht="15" customHeight="1" s="20">
      <c r="F2191" s="21" t="n"/>
    </row>
    <row r="2192" ht="15" customHeight="1" s="20">
      <c r="F2192" s="21" t="n"/>
    </row>
    <row r="2193" ht="15" customHeight="1" s="20">
      <c r="F2193" s="21" t="n"/>
    </row>
    <row r="2194" ht="15" customHeight="1" s="20">
      <c r="F2194" s="21" t="n"/>
    </row>
    <row r="2195" ht="15" customHeight="1" s="20">
      <c r="F2195" s="21" t="n"/>
    </row>
    <row r="2196" ht="15" customHeight="1" s="20">
      <c r="F2196" s="21" t="n"/>
    </row>
    <row r="2197" ht="15" customHeight="1" s="20">
      <c r="F2197" s="21" t="n"/>
    </row>
    <row r="2198" ht="15" customHeight="1" s="20">
      <c r="F2198" s="21" t="n"/>
    </row>
    <row r="2199" ht="15" customHeight="1" s="20">
      <c r="F2199" s="21" t="n"/>
    </row>
    <row r="2200" ht="15" customHeight="1" s="20">
      <c r="F2200" s="21" t="n"/>
    </row>
    <row r="2201" ht="15" customHeight="1" s="20">
      <c r="F2201" s="21" t="n"/>
    </row>
    <row r="2202" ht="15" customHeight="1" s="20">
      <c r="F2202" s="21" t="n"/>
    </row>
    <row r="2203" ht="15" customHeight="1" s="20">
      <c r="F2203" s="21" t="n"/>
    </row>
    <row r="2204" ht="15" customHeight="1" s="20">
      <c r="F2204" s="21" t="n"/>
    </row>
    <row r="2205" ht="15" customHeight="1" s="20">
      <c r="F2205" s="21" t="n"/>
    </row>
    <row r="2206" ht="15" customHeight="1" s="20">
      <c r="F2206" s="21" t="n"/>
    </row>
    <row r="2207" ht="15" customHeight="1" s="20">
      <c r="F2207" s="21" t="n"/>
    </row>
    <row r="2208" ht="15" customHeight="1" s="20">
      <c r="F2208" s="21" t="n"/>
    </row>
    <row r="2209" ht="15" customHeight="1" s="20">
      <c r="F2209" s="21" t="n"/>
    </row>
    <row r="2210" ht="15" customHeight="1" s="20">
      <c r="F2210" s="21" t="n"/>
    </row>
    <row r="2211" ht="15" customHeight="1" s="20">
      <c r="F2211" s="21" t="n"/>
    </row>
    <row r="2212" ht="15" customHeight="1" s="20">
      <c r="F2212" s="21" t="n"/>
    </row>
    <row r="2213" ht="15" customHeight="1" s="20">
      <c r="F2213" s="21" t="n"/>
    </row>
    <row r="2214" ht="15" customHeight="1" s="20">
      <c r="F2214" s="21" t="n"/>
    </row>
    <row r="2215" ht="15" customHeight="1" s="20">
      <c r="F2215" s="21" t="n"/>
    </row>
    <row r="2216" ht="15" customHeight="1" s="20">
      <c r="F2216" s="21" t="n"/>
    </row>
    <row r="2217" ht="15" customHeight="1" s="20">
      <c r="F2217" s="21" t="n"/>
    </row>
    <row r="2218" ht="15" customHeight="1" s="20">
      <c r="F2218" s="21" t="n"/>
    </row>
    <row r="2219" ht="15" customHeight="1" s="20">
      <c r="F2219" s="21" t="n"/>
    </row>
    <row r="2220" ht="15" customHeight="1" s="20">
      <c r="F2220" s="21" t="n"/>
    </row>
    <row r="2221" ht="15" customHeight="1" s="20">
      <c r="F2221" s="21" t="n"/>
    </row>
    <row r="2222" ht="15" customHeight="1" s="20">
      <c r="F2222" s="21" t="n"/>
    </row>
    <row r="2223" ht="15" customHeight="1" s="20">
      <c r="F2223" s="21" t="n"/>
    </row>
    <row r="2224" ht="15" customHeight="1" s="20">
      <c r="F2224" s="21" t="n"/>
    </row>
    <row r="2225" ht="15" customHeight="1" s="20">
      <c r="F2225" s="21" t="n"/>
    </row>
    <row r="2226" ht="15" customHeight="1" s="20">
      <c r="F2226" s="21" t="n"/>
    </row>
    <row r="2227" ht="15" customHeight="1" s="20">
      <c r="F2227" s="21" t="n"/>
    </row>
    <row r="2228" ht="15" customHeight="1" s="20">
      <c r="F2228" s="21" t="n"/>
    </row>
    <row r="2229" ht="15" customHeight="1" s="20">
      <c r="F2229" s="21" t="n"/>
    </row>
    <row r="2230" ht="15" customHeight="1" s="20">
      <c r="F2230" s="21" t="n"/>
    </row>
    <row r="2231" ht="15" customHeight="1" s="20">
      <c r="F2231" s="21" t="n"/>
    </row>
    <row r="2232" ht="15" customHeight="1" s="20">
      <c r="F2232" s="21" t="n"/>
    </row>
    <row r="2233" ht="15" customHeight="1" s="20">
      <c r="F2233" s="21" t="n"/>
    </row>
    <row r="2234" ht="15" customHeight="1" s="20">
      <c r="F2234" s="21" t="n"/>
    </row>
    <row r="2235" ht="15" customHeight="1" s="20">
      <c r="F2235" s="21" t="n"/>
    </row>
    <row r="2236" ht="15" customHeight="1" s="20">
      <c r="F2236" s="21" t="n"/>
    </row>
    <row r="2237" ht="15" customHeight="1" s="20">
      <c r="F2237" s="21" t="n"/>
    </row>
    <row r="2238" ht="15" customHeight="1" s="20">
      <c r="F2238" s="21" t="n"/>
    </row>
    <row r="2239" ht="15" customHeight="1" s="20">
      <c r="F2239" s="21" t="n"/>
    </row>
    <row r="2240" ht="15" customHeight="1" s="20">
      <c r="F2240" s="21" t="n"/>
    </row>
    <row r="2241" ht="15" customHeight="1" s="20">
      <c r="F2241" s="21" t="n"/>
    </row>
    <row r="2242" ht="15" customHeight="1" s="20">
      <c r="F2242" s="21" t="n"/>
    </row>
    <row r="2243" ht="15" customHeight="1" s="20">
      <c r="F2243" s="21" t="n"/>
    </row>
    <row r="2244" ht="15" customHeight="1" s="20">
      <c r="F2244" s="21" t="n"/>
    </row>
    <row r="2245" ht="15" customHeight="1" s="20">
      <c r="F2245" s="21" t="n"/>
    </row>
    <row r="2246" ht="15" customHeight="1" s="20">
      <c r="F2246" s="21" t="n"/>
    </row>
    <row r="2247" ht="15" customHeight="1" s="20">
      <c r="F2247" s="21" t="n"/>
    </row>
    <row r="2248" ht="15" customHeight="1" s="20">
      <c r="F2248" s="21" t="n"/>
    </row>
    <row r="2249" ht="15" customHeight="1" s="20">
      <c r="F2249" s="21" t="n"/>
    </row>
    <row r="2250" ht="15" customHeight="1" s="20">
      <c r="F2250" s="21" t="n"/>
    </row>
    <row r="2251" ht="15" customHeight="1" s="20">
      <c r="F2251" s="21" t="n"/>
    </row>
    <row r="2252" ht="15" customHeight="1" s="20">
      <c r="F2252" s="21" t="n"/>
    </row>
    <row r="2253" ht="15" customHeight="1" s="20">
      <c r="F2253" s="21" t="n"/>
    </row>
    <row r="2254" ht="15" customHeight="1" s="20">
      <c r="F2254" s="21" t="n"/>
    </row>
    <row r="2255" ht="15" customHeight="1" s="20">
      <c r="F2255" s="21" t="n"/>
    </row>
    <row r="2256" ht="15" customHeight="1" s="20">
      <c r="F2256" s="21" t="n"/>
    </row>
    <row r="2257" ht="15" customHeight="1" s="20">
      <c r="F2257" s="21" t="n"/>
    </row>
    <row r="2258" ht="15" customHeight="1" s="20">
      <c r="F2258" s="21" t="n"/>
    </row>
    <row r="2259" ht="15" customHeight="1" s="20">
      <c r="F2259" s="21" t="n"/>
    </row>
    <row r="2260" ht="15" customHeight="1" s="20">
      <c r="F2260" s="21" t="n"/>
    </row>
    <row r="2261" ht="15" customHeight="1" s="20">
      <c r="F2261" s="21" t="n"/>
    </row>
    <row r="2262" ht="15" customHeight="1" s="20">
      <c r="F2262" s="21" t="n"/>
    </row>
    <row r="2263" ht="15" customHeight="1" s="20">
      <c r="F2263" s="21" t="n"/>
    </row>
    <row r="2264" ht="15" customHeight="1" s="20">
      <c r="F2264" s="21" t="n"/>
    </row>
    <row r="2265" ht="15" customHeight="1" s="20">
      <c r="F2265" s="21" t="n"/>
    </row>
    <row r="2266" ht="15" customHeight="1" s="20">
      <c r="F2266" s="21" t="n"/>
    </row>
    <row r="2267" ht="15" customHeight="1" s="20">
      <c r="F2267" s="21" t="n"/>
    </row>
    <row r="2268" ht="15" customHeight="1" s="20">
      <c r="F2268" s="21" t="n"/>
    </row>
    <row r="2269" ht="15" customHeight="1" s="20">
      <c r="F2269" s="21" t="n"/>
    </row>
    <row r="2270" ht="15" customHeight="1" s="20">
      <c r="F2270" s="21" t="n"/>
    </row>
    <row r="2271" ht="15" customHeight="1" s="20">
      <c r="F2271" s="21" t="n"/>
    </row>
    <row r="2272" ht="15" customHeight="1" s="20">
      <c r="F2272" s="21" t="n"/>
    </row>
    <row r="2273" ht="15" customHeight="1" s="20">
      <c r="F2273" s="21" t="n"/>
    </row>
    <row r="2274" ht="15" customHeight="1" s="20">
      <c r="F2274" s="21" t="n"/>
    </row>
    <row r="2275" ht="15" customHeight="1" s="20">
      <c r="F2275" s="21" t="n"/>
    </row>
    <row r="2276" ht="15" customHeight="1" s="20">
      <c r="F2276" s="21" t="n"/>
    </row>
    <row r="2277" ht="15" customHeight="1" s="20">
      <c r="F2277" s="21" t="n"/>
    </row>
    <row r="2278" ht="15" customHeight="1" s="20">
      <c r="F2278" s="21" t="n"/>
    </row>
    <row r="2279" ht="15" customHeight="1" s="20">
      <c r="F2279" s="21" t="n"/>
    </row>
    <row r="2280" ht="15" customHeight="1" s="20">
      <c r="F2280" s="21" t="n"/>
    </row>
    <row r="2281" ht="15" customHeight="1" s="20">
      <c r="F2281" s="21" t="n"/>
    </row>
    <row r="2282" ht="15" customHeight="1" s="20">
      <c r="F2282" s="21" t="n"/>
    </row>
    <row r="2283" ht="15" customHeight="1" s="20">
      <c r="F2283" s="21" t="n"/>
    </row>
    <row r="2284" ht="15" customHeight="1" s="20">
      <c r="F2284" s="21" t="n"/>
    </row>
    <row r="2285" ht="15" customHeight="1" s="20">
      <c r="F2285" s="21" t="n"/>
    </row>
    <row r="2286" ht="15" customHeight="1" s="20">
      <c r="F2286" s="21" t="n"/>
    </row>
    <row r="2287" ht="15" customHeight="1" s="20">
      <c r="F2287" s="21" t="n"/>
    </row>
    <row r="2288" ht="15" customHeight="1" s="20">
      <c r="F2288" s="21" t="n"/>
    </row>
    <row r="2289" ht="15" customHeight="1" s="20">
      <c r="F2289" s="21" t="n"/>
    </row>
    <row r="2290" ht="15" customHeight="1" s="20">
      <c r="F2290" s="21" t="n"/>
    </row>
    <row r="2291" ht="15" customHeight="1" s="20">
      <c r="F2291" s="21" t="n"/>
    </row>
    <row r="2292" ht="15" customHeight="1" s="20">
      <c r="F2292" s="21" t="n"/>
    </row>
    <row r="2293" ht="15" customHeight="1" s="20">
      <c r="F2293" s="21" t="n"/>
    </row>
    <row r="2294" ht="15" customHeight="1" s="20">
      <c r="F2294" s="21" t="n"/>
    </row>
    <row r="2295" ht="15" customHeight="1" s="20">
      <c r="F2295" s="21" t="n"/>
    </row>
    <row r="2296" ht="15" customHeight="1" s="20">
      <c r="F2296" s="21" t="n"/>
    </row>
    <row r="2297" ht="15" customHeight="1" s="20">
      <c r="F2297" s="21" t="n"/>
    </row>
    <row r="2298" ht="15" customHeight="1" s="20">
      <c r="F2298" s="21" t="n"/>
    </row>
    <row r="2299" ht="15" customHeight="1" s="20">
      <c r="F2299" s="21" t="n"/>
    </row>
    <row r="2300" ht="15" customHeight="1" s="20">
      <c r="F2300" s="21" t="n"/>
    </row>
    <row r="2301" ht="15" customHeight="1" s="20">
      <c r="F2301" s="21" t="n"/>
    </row>
    <row r="2302" ht="15" customHeight="1" s="20">
      <c r="F2302" s="21" t="n"/>
    </row>
    <row r="2303" ht="15" customHeight="1" s="20">
      <c r="F2303" s="21" t="n"/>
    </row>
    <row r="2304" ht="15" customHeight="1" s="20">
      <c r="F2304" s="21" t="n"/>
    </row>
    <row r="2305" ht="15" customHeight="1" s="20">
      <c r="F2305" s="21" t="n"/>
    </row>
    <row r="2306" ht="15" customHeight="1" s="20">
      <c r="F2306" s="21" t="n"/>
    </row>
    <row r="2307" ht="15" customHeight="1" s="20">
      <c r="F2307" s="21" t="n"/>
    </row>
    <row r="2308" ht="15" customHeight="1" s="20">
      <c r="F2308" s="21" t="n"/>
    </row>
    <row r="2309" ht="15" customHeight="1" s="20">
      <c r="F2309" s="21" t="n"/>
    </row>
    <row r="2310" ht="15" customHeight="1" s="20">
      <c r="F2310" s="21" t="n"/>
    </row>
    <row r="2311" ht="15" customHeight="1" s="20">
      <c r="F2311" s="21" t="n"/>
    </row>
    <row r="2312" ht="15" customHeight="1" s="20">
      <c r="F2312" s="21" t="n"/>
    </row>
    <row r="2313" ht="15" customHeight="1" s="20">
      <c r="F2313" s="21" t="n"/>
    </row>
    <row r="2314" ht="15" customHeight="1" s="20">
      <c r="F2314" s="21" t="n"/>
    </row>
    <row r="2315" ht="15" customHeight="1" s="20">
      <c r="F2315" s="21" t="n"/>
    </row>
    <row r="2316" ht="15" customHeight="1" s="20">
      <c r="F2316" s="21" t="n"/>
    </row>
    <row r="2317" ht="15" customHeight="1" s="20">
      <c r="F2317" s="21" t="n"/>
    </row>
    <row r="2318" ht="15" customHeight="1" s="20">
      <c r="F2318" s="21" t="n"/>
    </row>
    <row r="2319" ht="15" customHeight="1" s="20">
      <c r="F2319" s="21" t="n"/>
    </row>
    <row r="2320" ht="15" customHeight="1" s="20">
      <c r="F2320" s="21" t="n"/>
    </row>
    <row r="2321" ht="15" customHeight="1" s="20">
      <c r="F2321" s="21" t="n"/>
    </row>
    <row r="2322" ht="15" customHeight="1" s="20">
      <c r="F2322" s="21" t="n"/>
    </row>
    <row r="2323" ht="15" customHeight="1" s="20">
      <c r="F2323" s="21" t="n"/>
    </row>
    <row r="2324" ht="15" customHeight="1" s="20">
      <c r="F2324" s="21" t="n"/>
    </row>
    <row r="2325" ht="15" customHeight="1" s="20">
      <c r="F2325" s="21" t="n"/>
    </row>
    <row r="2326" ht="15" customHeight="1" s="20">
      <c r="F2326" s="21" t="n"/>
    </row>
    <row r="2327" ht="15" customHeight="1" s="20">
      <c r="F2327" s="21" t="n"/>
    </row>
    <row r="2328" ht="15" customHeight="1" s="20">
      <c r="F2328" s="21" t="n"/>
    </row>
    <row r="2329" ht="15" customHeight="1" s="20">
      <c r="F2329" s="21" t="n"/>
    </row>
    <row r="2330" ht="15" customHeight="1" s="20">
      <c r="F2330" s="21" t="n"/>
    </row>
    <row r="2331" ht="15" customHeight="1" s="20">
      <c r="F2331" s="21" t="n"/>
    </row>
    <row r="2332" ht="15" customHeight="1" s="20">
      <c r="F2332" s="21" t="n"/>
    </row>
    <row r="2333" ht="15" customHeight="1" s="20">
      <c r="F2333" s="21" t="n"/>
    </row>
    <row r="2334" ht="15" customHeight="1" s="20">
      <c r="F2334" s="21" t="n"/>
    </row>
    <row r="2335" ht="15" customHeight="1" s="20">
      <c r="F2335" s="21" t="n"/>
    </row>
    <row r="2336" ht="15" customHeight="1" s="20">
      <c r="F2336" s="21" t="n"/>
    </row>
    <row r="2337" ht="15" customHeight="1" s="20">
      <c r="F2337" s="21" t="n"/>
    </row>
    <row r="2338" ht="15" customHeight="1" s="20">
      <c r="F2338" s="21" t="n"/>
    </row>
    <row r="2339" ht="15" customHeight="1" s="20">
      <c r="F2339" s="21" t="n"/>
    </row>
    <row r="2340" ht="15" customHeight="1" s="20">
      <c r="F2340" s="21" t="n"/>
    </row>
    <row r="2341" ht="15" customHeight="1" s="20">
      <c r="F2341" s="21" t="n"/>
    </row>
    <row r="2342" ht="15" customHeight="1" s="20">
      <c r="F2342" s="21" t="n"/>
    </row>
    <row r="2343" ht="15" customHeight="1" s="20">
      <c r="F2343" s="21" t="n"/>
    </row>
    <row r="2344" ht="15" customHeight="1" s="20">
      <c r="F2344" s="21" t="n"/>
    </row>
    <row r="2345" ht="15" customHeight="1" s="20">
      <c r="F2345" s="21" t="n"/>
    </row>
    <row r="2346" ht="15" customHeight="1" s="20">
      <c r="F2346" s="21" t="n"/>
    </row>
    <row r="2347" ht="15" customHeight="1" s="20">
      <c r="F2347" s="21" t="n"/>
    </row>
    <row r="2348" ht="15" customHeight="1" s="20">
      <c r="F2348" s="21" t="n"/>
    </row>
    <row r="2349" ht="15" customHeight="1" s="20">
      <c r="F2349" s="21" t="n"/>
    </row>
    <row r="2350" ht="15" customHeight="1" s="20">
      <c r="F2350" s="21" t="n"/>
    </row>
    <row r="2351" ht="15" customHeight="1" s="20">
      <c r="F2351" s="21" t="n"/>
    </row>
    <row r="2352" ht="15" customHeight="1" s="20">
      <c r="F2352" s="21" t="n"/>
    </row>
    <row r="2353" ht="15" customHeight="1" s="20">
      <c r="F2353" s="21" t="n"/>
    </row>
    <row r="2354" ht="15" customHeight="1" s="20">
      <c r="F2354" s="21" t="n"/>
    </row>
    <row r="2355" ht="15" customHeight="1" s="20">
      <c r="F2355" s="21" t="n"/>
    </row>
    <row r="2356" ht="15" customHeight="1" s="20">
      <c r="F2356" s="21" t="n"/>
    </row>
    <row r="2357" ht="15" customHeight="1" s="20">
      <c r="F2357" s="21" t="n"/>
    </row>
    <row r="2358" ht="15" customHeight="1" s="20">
      <c r="F2358" s="21" t="n"/>
    </row>
    <row r="2359" ht="15" customHeight="1" s="20">
      <c r="F2359" s="21" t="n"/>
    </row>
    <row r="2360" ht="15" customHeight="1" s="20">
      <c r="F2360" s="21" t="n"/>
    </row>
    <row r="2361" ht="15" customHeight="1" s="20">
      <c r="F2361" s="21" t="n"/>
    </row>
    <row r="2362" ht="15" customHeight="1" s="20">
      <c r="F2362" s="21" t="n"/>
    </row>
    <row r="2363" ht="15" customHeight="1" s="20">
      <c r="F2363" s="21" t="n"/>
    </row>
    <row r="2364" ht="15" customHeight="1" s="20">
      <c r="F2364" s="21" t="n"/>
    </row>
    <row r="2365" ht="15" customHeight="1" s="20">
      <c r="F2365" s="21" t="n"/>
    </row>
    <row r="2366" ht="15" customHeight="1" s="20">
      <c r="F2366" s="21" t="n"/>
    </row>
    <row r="2367" ht="15" customHeight="1" s="20">
      <c r="F2367" s="21" t="n"/>
    </row>
    <row r="2368" ht="15" customHeight="1" s="20">
      <c r="F2368" s="21" t="n"/>
    </row>
    <row r="2369" ht="15" customHeight="1" s="20">
      <c r="F2369" s="21" t="n"/>
    </row>
    <row r="2370" ht="15" customHeight="1" s="20">
      <c r="F2370" s="21" t="n"/>
    </row>
    <row r="2371" ht="15" customHeight="1" s="20">
      <c r="F2371" s="21" t="n"/>
    </row>
    <row r="2372" ht="15" customHeight="1" s="20">
      <c r="F2372" s="21" t="n"/>
    </row>
    <row r="2373" ht="15" customHeight="1" s="20">
      <c r="F2373" s="21" t="n"/>
    </row>
    <row r="2374" ht="15" customHeight="1" s="20">
      <c r="F2374" s="21" t="n"/>
    </row>
    <row r="2375" ht="15" customHeight="1" s="20">
      <c r="F2375" s="21" t="n"/>
    </row>
    <row r="2376" ht="15" customHeight="1" s="20">
      <c r="F2376" s="21" t="n"/>
    </row>
    <row r="2377" ht="15" customHeight="1" s="20">
      <c r="F2377" s="21" t="n"/>
    </row>
    <row r="2378" ht="15" customHeight="1" s="20">
      <c r="F2378" s="21" t="n"/>
    </row>
    <row r="2379" ht="15" customHeight="1" s="20">
      <c r="F2379" s="21" t="n"/>
    </row>
    <row r="2380" ht="15" customHeight="1" s="20">
      <c r="F2380" s="21" t="n"/>
    </row>
    <row r="2381" ht="15" customHeight="1" s="20">
      <c r="F2381" s="21" t="n"/>
    </row>
    <row r="2382" ht="15" customHeight="1" s="20">
      <c r="F2382" s="21" t="n"/>
    </row>
    <row r="2383" ht="15" customHeight="1" s="20">
      <c r="F2383" s="21" t="n"/>
    </row>
    <row r="2384" ht="15" customHeight="1" s="20">
      <c r="F2384" s="21" t="n"/>
    </row>
    <row r="2385" ht="15" customHeight="1" s="20">
      <c r="F2385" s="21" t="n"/>
    </row>
    <row r="2386" ht="15" customHeight="1" s="20">
      <c r="F2386" s="21" t="n"/>
    </row>
    <row r="2387" ht="15" customHeight="1" s="20">
      <c r="F2387" s="21" t="n"/>
    </row>
    <row r="2388" ht="15" customHeight="1" s="20">
      <c r="F2388" s="21" t="n"/>
    </row>
    <row r="2389" ht="15" customHeight="1" s="20">
      <c r="F2389" s="21" t="n"/>
    </row>
    <row r="2390" ht="15" customHeight="1" s="20">
      <c r="F2390" s="21" t="n"/>
    </row>
    <row r="2391" ht="15" customHeight="1" s="20">
      <c r="F2391" s="21" t="n"/>
    </row>
    <row r="2392" ht="15" customHeight="1" s="20">
      <c r="F2392" s="21" t="n"/>
    </row>
    <row r="2393" ht="15" customHeight="1" s="20">
      <c r="F2393" s="21" t="n"/>
    </row>
    <row r="2394" ht="15" customHeight="1" s="20">
      <c r="F2394" s="21" t="n"/>
    </row>
    <row r="2395" ht="15" customHeight="1" s="20">
      <c r="F2395" s="21" t="n"/>
    </row>
    <row r="2396" ht="15" customHeight="1" s="20">
      <c r="F2396" s="21" t="n"/>
    </row>
    <row r="2397" ht="15" customHeight="1" s="20">
      <c r="F2397" s="21" t="n"/>
    </row>
    <row r="2398" ht="15" customHeight="1" s="20">
      <c r="F2398" s="21" t="n"/>
    </row>
    <row r="2399" ht="15" customHeight="1" s="20">
      <c r="F2399" s="21" t="n"/>
    </row>
    <row r="2400" ht="15" customHeight="1" s="20">
      <c r="F2400" s="21" t="n"/>
    </row>
    <row r="2401" ht="15" customHeight="1" s="20">
      <c r="F2401" s="21" t="n"/>
    </row>
    <row r="2402" ht="15" customHeight="1" s="20">
      <c r="F2402" s="21" t="n"/>
    </row>
    <row r="2403" ht="15" customHeight="1" s="20">
      <c r="F2403" s="21" t="n"/>
    </row>
    <row r="2404" ht="15" customHeight="1" s="20">
      <c r="F2404" s="21" t="n"/>
    </row>
    <row r="2405" ht="15" customHeight="1" s="20">
      <c r="F2405" s="21" t="n"/>
    </row>
    <row r="2406" ht="15" customHeight="1" s="20">
      <c r="F2406" s="21" t="n"/>
    </row>
    <row r="2407" ht="15" customHeight="1" s="20">
      <c r="F2407" s="21" t="n"/>
    </row>
    <row r="2408" ht="15" customHeight="1" s="20">
      <c r="F2408" s="21" t="n"/>
    </row>
    <row r="2409" ht="15" customHeight="1" s="20">
      <c r="F2409" s="21" t="n"/>
    </row>
    <row r="2410" ht="15" customHeight="1" s="20">
      <c r="F2410" s="21" t="n"/>
    </row>
    <row r="2411" ht="15" customHeight="1" s="20">
      <c r="F2411" s="21" t="n"/>
    </row>
    <row r="2412" ht="15" customHeight="1" s="20">
      <c r="F2412" s="21" t="n"/>
    </row>
    <row r="2413" ht="15" customHeight="1" s="20">
      <c r="F2413" s="21" t="n"/>
    </row>
    <row r="2414" ht="15" customHeight="1" s="20">
      <c r="F2414" s="21" t="n"/>
    </row>
    <row r="2415" ht="15" customHeight="1" s="20">
      <c r="F2415" s="21" t="n"/>
    </row>
    <row r="2416" ht="15" customHeight="1" s="20">
      <c r="F2416" s="21" t="n"/>
    </row>
    <row r="2417" ht="15" customHeight="1" s="20">
      <c r="F2417" s="21" t="n"/>
    </row>
    <row r="2418" ht="15" customHeight="1" s="20">
      <c r="F2418" s="21" t="n"/>
    </row>
    <row r="2419" ht="15" customHeight="1" s="20">
      <c r="F2419" s="21" t="n"/>
    </row>
    <row r="2420" ht="15" customHeight="1" s="20">
      <c r="F2420" s="21" t="n"/>
    </row>
    <row r="2421" ht="15" customHeight="1" s="20">
      <c r="F2421" s="21" t="n"/>
    </row>
    <row r="2422" ht="15" customHeight="1" s="20">
      <c r="F2422" s="21" t="n"/>
    </row>
    <row r="2423" ht="15" customHeight="1" s="20">
      <c r="F2423" s="21" t="n"/>
    </row>
    <row r="2424" ht="15" customHeight="1" s="20">
      <c r="F2424" s="21" t="n"/>
    </row>
    <row r="2425" ht="15" customHeight="1" s="20">
      <c r="F2425" s="21" t="n"/>
    </row>
    <row r="2426" ht="15" customHeight="1" s="20">
      <c r="F2426" s="21" t="n"/>
    </row>
    <row r="2427" ht="15" customHeight="1" s="20">
      <c r="F2427" s="21" t="n"/>
    </row>
    <row r="2428" ht="15" customHeight="1" s="20">
      <c r="F2428" s="21" t="n"/>
    </row>
    <row r="2429" ht="15" customHeight="1" s="20">
      <c r="F2429" s="21" t="n"/>
    </row>
    <row r="2430" ht="15" customHeight="1" s="20">
      <c r="F2430" s="21" t="n"/>
    </row>
    <row r="2431" ht="15" customHeight="1" s="20">
      <c r="F2431" s="21" t="n"/>
    </row>
    <row r="2432" ht="15" customHeight="1" s="20">
      <c r="F2432" s="21" t="n"/>
    </row>
    <row r="2433" ht="15" customHeight="1" s="20">
      <c r="F2433" s="21" t="n"/>
    </row>
    <row r="2434" ht="15" customHeight="1" s="20">
      <c r="F2434" s="21" t="n"/>
    </row>
    <row r="2435" ht="15" customHeight="1" s="20">
      <c r="F2435" s="21" t="n"/>
    </row>
    <row r="2436" ht="15" customHeight="1" s="20">
      <c r="F2436" s="21" t="n"/>
    </row>
    <row r="2437" ht="15" customHeight="1" s="20">
      <c r="F2437" s="21" t="n"/>
    </row>
    <row r="2438" ht="15" customHeight="1" s="20">
      <c r="F2438" s="21" t="n"/>
    </row>
    <row r="2439" ht="15" customHeight="1" s="20">
      <c r="F2439" s="21" t="n"/>
    </row>
    <row r="2440" ht="15" customHeight="1" s="20">
      <c r="F2440" s="21" t="n"/>
    </row>
    <row r="2441" ht="15" customHeight="1" s="20">
      <c r="F2441" s="21" t="n"/>
    </row>
    <row r="2442" ht="15" customHeight="1" s="20">
      <c r="F2442" s="21" t="n"/>
    </row>
    <row r="2443" ht="15" customHeight="1" s="20">
      <c r="F2443" s="21" t="n"/>
    </row>
    <row r="2444" ht="15" customHeight="1" s="20">
      <c r="F2444" s="21" t="n"/>
    </row>
    <row r="2445" ht="15" customHeight="1" s="20">
      <c r="F2445" s="21" t="n"/>
    </row>
    <row r="2446" ht="15" customHeight="1" s="20">
      <c r="F2446" s="21" t="n"/>
    </row>
    <row r="2447" ht="15" customHeight="1" s="20">
      <c r="F2447" s="21" t="n"/>
    </row>
    <row r="2448" ht="15" customHeight="1" s="20">
      <c r="F2448" s="21" t="n"/>
    </row>
    <row r="2449" ht="15" customHeight="1" s="20">
      <c r="F2449" s="21" t="n"/>
    </row>
    <row r="2450" ht="15" customHeight="1" s="20">
      <c r="F2450" s="21" t="n"/>
    </row>
    <row r="2451" ht="15" customHeight="1" s="20">
      <c r="F2451" s="21" t="n"/>
    </row>
    <row r="2452" ht="15" customHeight="1" s="20">
      <c r="F2452" s="21" t="n"/>
    </row>
    <row r="2453" ht="15" customHeight="1" s="20">
      <c r="F2453" s="21" t="n"/>
    </row>
    <row r="2454" ht="15" customHeight="1" s="20">
      <c r="F2454" s="21" t="n"/>
    </row>
    <row r="2455" ht="15" customHeight="1" s="20">
      <c r="F2455" s="21" t="n"/>
    </row>
    <row r="2456" ht="15" customHeight="1" s="20">
      <c r="F2456" s="21" t="n"/>
    </row>
    <row r="2457" ht="15" customHeight="1" s="20">
      <c r="F2457" s="21" t="n"/>
    </row>
    <row r="2458" ht="15" customHeight="1" s="20">
      <c r="F2458" s="21" t="n"/>
    </row>
    <row r="2459" ht="15" customHeight="1" s="20">
      <c r="F2459" s="21" t="n"/>
    </row>
    <row r="2460" ht="15" customHeight="1" s="20">
      <c r="F2460" s="21" t="n"/>
    </row>
    <row r="2461" ht="15" customHeight="1" s="20">
      <c r="F2461" s="21" t="n"/>
    </row>
    <row r="2462" ht="15" customHeight="1" s="20">
      <c r="F2462" s="21" t="n"/>
    </row>
    <row r="2463" ht="15" customHeight="1" s="20">
      <c r="F2463" s="21" t="n"/>
    </row>
    <row r="2464" ht="15" customHeight="1" s="20">
      <c r="F2464" s="21" t="n"/>
    </row>
    <row r="2465" ht="15" customHeight="1" s="20">
      <c r="F2465" s="21" t="n"/>
    </row>
    <row r="2466" ht="15" customHeight="1" s="20">
      <c r="F2466" s="21" t="n"/>
    </row>
    <row r="2467" ht="15" customHeight="1" s="20">
      <c r="F2467" s="21" t="n"/>
    </row>
    <row r="2468" ht="15" customHeight="1" s="20">
      <c r="F2468" s="21" t="n"/>
    </row>
    <row r="2469" ht="15" customHeight="1" s="20">
      <c r="F2469" s="21" t="n"/>
    </row>
    <row r="2470" ht="15" customHeight="1" s="20">
      <c r="F2470" s="21" t="n"/>
    </row>
    <row r="2471" ht="15" customHeight="1" s="20">
      <c r="F2471" s="21" t="n"/>
    </row>
    <row r="2472" ht="15" customHeight="1" s="20">
      <c r="F2472" s="21" t="n"/>
    </row>
    <row r="2473" ht="15" customHeight="1" s="20">
      <c r="F2473" s="21" t="n"/>
    </row>
    <row r="2474" ht="15" customHeight="1" s="20">
      <c r="F2474" s="21" t="n"/>
    </row>
    <row r="2475" ht="15" customHeight="1" s="20">
      <c r="F2475" s="21" t="n"/>
    </row>
    <row r="2476" ht="15" customHeight="1" s="20">
      <c r="F2476" s="21" t="n"/>
    </row>
    <row r="2477" ht="15" customHeight="1" s="20">
      <c r="F2477" s="21" t="n"/>
    </row>
    <row r="2478" ht="15" customHeight="1" s="20">
      <c r="F2478" s="21" t="n"/>
    </row>
    <row r="2479" ht="15" customHeight="1" s="20">
      <c r="F2479" s="21" t="n"/>
    </row>
    <row r="2480" ht="15" customHeight="1" s="20">
      <c r="F2480" s="21" t="n"/>
    </row>
    <row r="2481" ht="15" customHeight="1" s="20">
      <c r="F2481" s="21" t="n"/>
    </row>
    <row r="2482" ht="15" customHeight="1" s="20">
      <c r="F2482" s="21" t="n"/>
    </row>
    <row r="2483" ht="15" customHeight="1" s="20">
      <c r="F2483" s="21" t="n"/>
    </row>
    <row r="2484" ht="15" customHeight="1" s="20">
      <c r="F2484" s="21" t="n"/>
    </row>
    <row r="2485" ht="15" customHeight="1" s="20">
      <c r="F2485" s="21" t="n"/>
    </row>
    <row r="2486" ht="15" customHeight="1" s="20">
      <c r="F2486" s="21" t="n"/>
    </row>
    <row r="2487" ht="15" customHeight="1" s="20">
      <c r="F2487" s="21" t="n"/>
    </row>
    <row r="2488" ht="15" customHeight="1" s="20">
      <c r="F2488" s="21" t="n"/>
    </row>
    <row r="2489" ht="15" customHeight="1" s="20">
      <c r="F2489" s="21" t="n"/>
    </row>
    <row r="2490" ht="15" customHeight="1" s="20">
      <c r="F2490" s="21" t="n"/>
    </row>
    <row r="2491" ht="15" customHeight="1" s="20">
      <c r="F2491" s="21" t="n"/>
    </row>
    <row r="2492" ht="15" customHeight="1" s="20">
      <c r="F2492" s="21" t="n"/>
    </row>
    <row r="2493" ht="15" customHeight="1" s="20">
      <c r="F2493" s="21" t="n"/>
    </row>
    <row r="2494" ht="15" customHeight="1" s="20">
      <c r="F2494" s="21" t="n"/>
    </row>
    <row r="2495" ht="15" customHeight="1" s="20">
      <c r="F2495" s="21" t="n"/>
    </row>
    <row r="2496" ht="15" customHeight="1" s="20">
      <c r="F2496" s="21" t="n"/>
    </row>
    <row r="2497" ht="15" customHeight="1" s="20">
      <c r="F2497" s="21" t="n"/>
    </row>
    <row r="2498" ht="15" customHeight="1" s="20">
      <c r="F2498" s="21" t="n"/>
    </row>
    <row r="2499" ht="15" customHeight="1" s="20">
      <c r="F2499" s="21" t="n"/>
    </row>
    <row r="2500" ht="15" customHeight="1" s="20">
      <c r="F2500" s="21" t="n"/>
    </row>
    <row r="2501" ht="15" customHeight="1" s="20">
      <c r="F2501" s="21" t="n"/>
    </row>
    <row r="2502" ht="15" customHeight="1" s="20">
      <c r="F2502" s="21" t="n"/>
    </row>
    <row r="2503" ht="15" customHeight="1" s="20">
      <c r="F2503" s="21" t="n"/>
    </row>
    <row r="2504" ht="15" customHeight="1" s="20">
      <c r="F2504" s="21" t="n"/>
    </row>
    <row r="2505" ht="15" customHeight="1" s="20">
      <c r="F2505" s="21" t="n"/>
    </row>
    <row r="2506" ht="15" customHeight="1" s="20">
      <c r="F2506" s="21" t="n"/>
    </row>
    <row r="2507" ht="15" customHeight="1" s="20">
      <c r="F2507" s="21" t="n"/>
    </row>
    <row r="2508" ht="15" customHeight="1" s="20">
      <c r="F2508" s="21" t="n"/>
    </row>
    <row r="2509" ht="15" customHeight="1" s="20">
      <c r="F2509" s="21" t="n"/>
    </row>
    <row r="2510" ht="15" customHeight="1" s="20">
      <c r="F2510" s="21" t="n"/>
    </row>
    <row r="2511" ht="15" customHeight="1" s="20">
      <c r="F2511" s="21" t="n"/>
    </row>
    <row r="2512" ht="15" customHeight="1" s="20">
      <c r="F2512" s="21" t="n"/>
    </row>
    <row r="2513" ht="15" customHeight="1" s="20">
      <c r="F2513" s="21" t="n"/>
    </row>
    <row r="2514" ht="15" customHeight="1" s="20">
      <c r="F2514" s="21" t="n"/>
    </row>
    <row r="2515" ht="15" customHeight="1" s="20">
      <c r="F2515" s="21" t="n"/>
    </row>
    <row r="2516" ht="15" customHeight="1" s="20">
      <c r="F2516" s="21" t="n"/>
    </row>
    <row r="2517" ht="15" customHeight="1" s="20">
      <c r="F2517" s="21" t="n"/>
    </row>
    <row r="2518" ht="15" customHeight="1" s="20">
      <c r="F2518" s="21" t="n"/>
    </row>
    <row r="2519" ht="15" customHeight="1" s="20">
      <c r="F2519" s="21" t="n"/>
    </row>
    <row r="2520" ht="15" customHeight="1" s="20">
      <c r="F2520" s="21" t="n"/>
    </row>
    <row r="2521" ht="15" customHeight="1" s="20">
      <c r="F2521" s="21" t="n"/>
    </row>
    <row r="2522" ht="15" customHeight="1" s="20">
      <c r="F2522" s="21" t="n"/>
    </row>
    <row r="2523" ht="15" customHeight="1" s="20">
      <c r="F2523" s="21" t="n"/>
    </row>
    <row r="2524" ht="15" customHeight="1" s="20">
      <c r="F2524" s="21" t="n"/>
    </row>
    <row r="2525" ht="15" customHeight="1" s="20">
      <c r="F2525" s="21" t="n"/>
    </row>
    <row r="2526" ht="15" customHeight="1" s="20">
      <c r="F2526" s="21" t="n"/>
    </row>
    <row r="2527" ht="15" customHeight="1" s="20">
      <c r="F2527" s="21" t="n"/>
    </row>
    <row r="2528" ht="15" customHeight="1" s="20">
      <c r="F2528" s="21" t="n"/>
    </row>
    <row r="2529" ht="15" customHeight="1" s="20">
      <c r="F2529" s="21" t="n"/>
    </row>
    <row r="2530" ht="15" customHeight="1" s="20">
      <c r="F2530" s="21" t="n"/>
    </row>
    <row r="2531" ht="15" customHeight="1" s="20">
      <c r="F2531" s="21" t="n"/>
    </row>
    <row r="2532" ht="15" customHeight="1" s="20">
      <c r="F2532" s="21" t="n"/>
    </row>
    <row r="2533" ht="15" customHeight="1" s="20">
      <c r="F2533" s="21" t="n"/>
    </row>
    <row r="2534" ht="15" customHeight="1" s="20">
      <c r="F2534" s="21" t="n"/>
    </row>
    <row r="2535" ht="15" customHeight="1" s="20">
      <c r="F2535" s="21" t="n"/>
    </row>
    <row r="2536" ht="15" customHeight="1" s="20">
      <c r="F2536" s="21" t="n"/>
    </row>
    <row r="2537" ht="15" customHeight="1" s="20">
      <c r="F2537" s="21" t="n"/>
    </row>
    <row r="2538" ht="15" customHeight="1" s="20">
      <c r="F2538" s="21" t="n"/>
    </row>
    <row r="2539" ht="15" customHeight="1" s="20">
      <c r="F2539" s="21" t="n"/>
    </row>
    <row r="2540" ht="15" customHeight="1" s="20">
      <c r="F2540" s="21" t="n"/>
    </row>
    <row r="2541" ht="15" customHeight="1" s="20">
      <c r="F2541" s="21" t="n"/>
    </row>
    <row r="2542" ht="15" customHeight="1" s="20">
      <c r="F2542" s="21" t="n"/>
    </row>
    <row r="2543" ht="15" customHeight="1" s="20">
      <c r="F2543" s="21" t="n"/>
    </row>
    <row r="2544" ht="15" customHeight="1" s="20">
      <c r="F2544" s="21" t="n"/>
    </row>
    <row r="2545" ht="15" customHeight="1" s="20">
      <c r="F2545" s="21" t="n"/>
    </row>
    <row r="2546" ht="15" customHeight="1" s="20">
      <c r="F2546" s="21" t="n"/>
    </row>
    <row r="2547" ht="15" customHeight="1" s="20">
      <c r="F2547" s="21" t="n"/>
    </row>
    <row r="2548" ht="15" customHeight="1" s="20">
      <c r="F2548" s="21" t="n"/>
    </row>
    <row r="2549" ht="15" customHeight="1" s="20">
      <c r="F2549" s="21" t="n"/>
    </row>
    <row r="2550" ht="15" customHeight="1" s="20">
      <c r="F2550" s="21" t="n"/>
    </row>
    <row r="2551" ht="15" customHeight="1" s="20">
      <c r="F2551" s="21" t="n"/>
    </row>
    <row r="2552" ht="15" customHeight="1" s="20">
      <c r="F2552" s="21" t="n"/>
    </row>
    <row r="2553" ht="15" customHeight="1" s="20">
      <c r="F2553" s="21" t="n"/>
    </row>
    <row r="2554" ht="15" customHeight="1" s="20">
      <c r="F2554" s="21" t="n"/>
    </row>
    <row r="2555" ht="15" customHeight="1" s="20">
      <c r="F2555" s="21" t="n"/>
    </row>
    <row r="2556" ht="15" customHeight="1" s="20">
      <c r="F2556" s="21" t="n"/>
    </row>
    <row r="2557" ht="15" customHeight="1" s="20">
      <c r="F2557" s="21" t="n"/>
    </row>
    <row r="2558" ht="15" customHeight="1" s="20">
      <c r="F2558" s="21" t="n"/>
    </row>
    <row r="2559" ht="15" customHeight="1" s="20">
      <c r="F2559" s="21" t="n"/>
    </row>
    <row r="2560" ht="15" customHeight="1" s="20">
      <c r="F2560" s="21" t="n"/>
    </row>
    <row r="2561" ht="15" customHeight="1" s="20">
      <c r="F2561" s="21" t="n"/>
    </row>
    <row r="2562" ht="15" customHeight="1" s="20">
      <c r="F2562" s="21" t="n"/>
    </row>
    <row r="2563" ht="15" customHeight="1" s="20">
      <c r="F2563" s="21" t="n"/>
    </row>
    <row r="2564" ht="15" customHeight="1" s="20">
      <c r="F2564" s="21" t="n"/>
    </row>
    <row r="2565" ht="15" customHeight="1" s="20">
      <c r="F2565" s="21" t="n"/>
    </row>
    <row r="2566" ht="15" customHeight="1" s="20">
      <c r="F2566" s="21" t="n"/>
    </row>
    <row r="2567" ht="15" customHeight="1" s="20">
      <c r="F2567" s="21" t="n"/>
    </row>
    <row r="2568" ht="15" customHeight="1" s="20">
      <c r="F2568" s="21" t="n"/>
    </row>
    <row r="2569" ht="15" customHeight="1" s="20">
      <c r="F2569" s="21" t="n"/>
    </row>
    <row r="2570" ht="15" customHeight="1" s="20">
      <c r="F2570" s="21" t="n"/>
    </row>
    <row r="2571" ht="15" customHeight="1" s="20">
      <c r="F2571" s="21" t="n"/>
    </row>
    <row r="2572" ht="15" customHeight="1" s="20">
      <c r="F2572" s="21" t="n"/>
    </row>
    <row r="2573" ht="15" customHeight="1" s="20">
      <c r="F2573" s="21" t="n"/>
    </row>
    <row r="2574" ht="15" customHeight="1" s="20">
      <c r="F2574" s="21" t="n"/>
    </row>
    <row r="2575" ht="15" customHeight="1" s="20">
      <c r="F2575" s="21" t="n"/>
    </row>
    <row r="2576" ht="15" customHeight="1" s="20">
      <c r="F2576" s="21" t="n"/>
    </row>
    <row r="2577" ht="15" customHeight="1" s="20">
      <c r="F2577" s="21" t="n"/>
    </row>
    <row r="2578" ht="15" customHeight="1" s="20">
      <c r="F2578" s="21" t="n"/>
    </row>
    <row r="2579" ht="15" customHeight="1" s="20">
      <c r="F2579" s="21" t="n"/>
    </row>
    <row r="2580" ht="15" customHeight="1" s="20">
      <c r="F2580" s="21" t="n"/>
    </row>
    <row r="2581" ht="15" customHeight="1" s="20">
      <c r="F2581" s="21" t="n"/>
    </row>
    <row r="2582" ht="15" customHeight="1" s="20">
      <c r="F2582" s="21" t="n"/>
    </row>
    <row r="2583" ht="15" customHeight="1" s="20">
      <c r="F2583" s="21" t="n"/>
    </row>
    <row r="2584" ht="15" customHeight="1" s="20">
      <c r="F2584" s="21" t="n"/>
    </row>
    <row r="2585" ht="15" customHeight="1" s="20">
      <c r="F2585" s="21" t="n"/>
    </row>
    <row r="2586" ht="15" customHeight="1" s="20">
      <c r="F2586" s="21" t="n"/>
    </row>
    <row r="2587" ht="15" customHeight="1" s="20">
      <c r="F2587" s="21" t="n"/>
    </row>
    <row r="2588" ht="15" customHeight="1" s="20">
      <c r="F2588" s="21" t="n"/>
    </row>
    <row r="2589" ht="15" customHeight="1" s="20">
      <c r="F2589" s="21" t="n"/>
    </row>
    <row r="2590" ht="15" customHeight="1" s="20">
      <c r="F2590" s="21" t="n"/>
    </row>
    <row r="2591" ht="15" customHeight="1" s="20">
      <c r="F2591" s="21" t="n"/>
    </row>
    <row r="2592" ht="15" customHeight="1" s="20">
      <c r="F2592" s="21" t="n"/>
    </row>
    <row r="2593" ht="15" customHeight="1" s="20">
      <c r="F2593" s="21" t="n"/>
    </row>
    <row r="2594" ht="15" customHeight="1" s="20">
      <c r="F2594" s="21" t="n"/>
    </row>
    <row r="2595" ht="15" customHeight="1" s="20">
      <c r="F2595" s="21" t="n"/>
    </row>
    <row r="2596" ht="15" customHeight="1" s="20">
      <c r="F2596" s="21" t="n"/>
    </row>
    <row r="2597" ht="15" customHeight="1" s="20">
      <c r="F2597" s="21" t="n"/>
    </row>
    <row r="2598" ht="15" customHeight="1" s="20">
      <c r="F2598" s="21" t="n"/>
    </row>
    <row r="2599" ht="15" customHeight="1" s="20">
      <c r="F2599" s="21" t="n"/>
    </row>
    <row r="2600" ht="15" customHeight="1" s="20">
      <c r="F2600" s="21" t="n"/>
    </row>
    <row r="2601" ht="15" customHeight="1" s="20">
      <c r="F2601" s="21" t="n"/>
    </row>
    <row r="2602" ht="15" customHeight="1" s="20">
      <c r="F2602" s="21" t="n"/>
    </row>
    <row r="2603" ht="15" customHeight="1" s="20">
      <c r="F2603" s="21" t="n"/>
    </row>
    <row r="2604" ht="15" customHeight="1" s="20">
      <c r="F2604" s="21" t="n"/>
    </row>
    <row r="2605" ht="15" customHeight="1" s="20">
      <c r="F2605" s="21" t="n"/>
    </row>
    <row r="2606" ht="15" customHeight="1" s="20">
      <c r="F2606" s="21" t="n"/>
    </row>
    <row r="2607" ht="15" customHeight="1" s="20">
      <c r="F2607" s="21" t="n"/>
    </row>
    <row r="2608" ht="15" customHeight="1" s="20">
      <c r="F2608" s="21" t="n"/>
    </row>
    <row r="2609" ht="15" customHeight="1" s="20">
      <c r="F2609" s="21" t="n"/>
    </row>
    <row r="2610" ht="15" customHeight="1" s="20">
      <c r="F2610" s="21" t="n"/>
    </row>
    <row r="2611" ht="15" customHeight="1" s="20">
      <c r="F2611" s="21" t="n"/>
    </row>
    <row r="2612" ht="15" customHeight="1" s="20">
      <c r="F2612" s="21" t="n"/>
    </row>
    <row r="2613" ht="15" customHeight="1" s="20">
      <c r="F2613" s="21" t="n"/>
    </row>
    <row r="2614" ht="15" customHeight="1" s="20">
      <c r="F2614" s="21" t="n"/>
    </row>
    <row r="2615" ht="15" customHeight="1" s="20">
      <c r="F2615" s="21" t="n"/>
    </row>
    <row r="2616" ht="15" customHeight="1" s="20">
      <c r="F2616" s="21" t="n"/>
    </row>
    <row r="2617" ht="15" customHeight="1" s="20">
      <c r="F2617" s="21" t="n"/>
    </row>
    <row r="2618" ht="15" customHeight="1" s="20">
      <c r="F2618" s="21" t="n"/>
    </row>
    <row r="2619" ht="15" customHeight="1" s="20">
      <c r="F2619" s="21" t="n"/>
    </row>
    <row r="2620" ht="15" customHeight="1" s="20">
      <c r="F2620" s="21" t="n"/>
    </row>
    <row r="2621" ht="15" customHeight="1" s="20">
      <c r="F2621" s="21" t="n"/>
    </row>
    <row r="2622" ht="15" customHeight="1" s="20">
      <c r="F2622" s="21" t="n"/>
    </row>
    <row r="2623" ht="15" customHeight="1" s="20">
      <c r="F2623" s="21" t="n"/>
    </row>
    <row r="2624" ht="15" customHeight="1" s="20">
      <c r="F2624" s="21" t="n"/>
    </row>
    <row r="2625" ht="15" customHeight="1" s="20">
      <c r="F2625" s="21" t="n"/>
    </row>
    <row r="2626" ht="15" customHeight="1" s="20">
      <c r="F2626" s="21" t="n"/>
    </row>
    <row r="2627" ht="15" customHeight="1" s="20">
      <c r="F2627" s="21" t="n"/>
    </row>
    <row r="2628" ht="15" customHeight="1" s="20">
      <c r="F2628" s="21" t="n"/>
    </row>
    <row r="2629" ht="15" customHeight="1" s="20">
      <c r="F2629" s="21" t="n"/>
    </row>
    <row r="2630" ht="15" customHeight="1" s="20">
      <c r="F2630" s="21" t="n"/>
    </row>
    <row r="2631" ht="15" customHeight="1" s="20">
      <c r="F2631" s="21" t="n"/>
    </row>
    <row r="2632" ht="15" customHeight="1" s="20">
      <c r="F2632" s="21" t="n"/>
    </row>
    <row r="2633" ht="15" customHeight="1" s="20">
      <c r="F2633" s="21" t="n"/>
    </row>
    <row r="2634" ht="15" customHeight="1" s="20">
      <c r="F2634" s="21" t="n"/>
    </row>
    <row r="2635" ht="15" customHeight="1" s="20">
      <c r="F2635" s="21" t="n"/>
    </row>
    <row r="2636" ht="15" customHeight="1" s="20">
      <c r="F2636" s="21" t="n"/>
    </row>
    <row r="2637" ht="15" customHeight="1" s="20">
      <c r="F2637" s="21" t="n"/>
    </row>
    <row r="2638" ht="15" customHeight="1" s="20">
      <c r="F2638" s="21" t="n"/>
    </row>
    <row r="2639" ht="15" customHeight="1" s="20">
      <c r="F2639" s="21" t="n"/>
    </row>
    <row r="2640" ht="15" customHeight="1" s="20">
      <c r="F2640" s="21" t="n"/>
    </row>
    <row r="2641" ht="15" customHeight="1" s="20">
      <c r="F2641" s="21" t="n"/>
    </row>
    <row r="2642" ht="15" customHeight="1" s="20">
      <c r="F2642" s="21" t="n"/>
    </row>
    <row r="2643" ht="15" customHeight="1" s="20">
      <c r="F2643" s="21" t="n"/>
    </row>
    <row r="2644" ht="15" customHeight="1" s="20">
      <c r="F2644" s="21" t="n"/>
    </row>
    <row r="2645" ht="15" customHeight="1" s="20">
      <c r="F2645" s="21" t="n"/>
    </row>
    <row r="2646" ht="15" customHeight="1" s="20">
      <c r="F2646" s="21" t="n"/>
    </row>
    <row r="2647" ht="15" customHeight="1" s="20">
      <c r="F2647" s="21" t="n"/>
    </row>
    <row r="2648" ht="15" customHeight="1" s="20">
      <c r="F2648" s="21" t="n"/>
    </row>
    <row r="2649" ht="15" customHeight="1" s="20">
      <c r="F2649" s="21" t="n"/>
    </row>
    <row r="2650" ht="15" customHeight="1" s="20">
      <c r="F2650" s="21" t="n"/>
    </row>
    <row r="2651" ht="15" customHeight="1" s="20">
      <c r="F2651" s="21" t="n"/>
    </row>
    <row r="2652" ht="15" customHeight="1" s="20">
      <c r="F2652" s="21" t="n"/>
    </row>
    <row r="2653" ht="15" customHeight="1" s="20">
      <c r="F2653" s="21" t="n"/>
    </row>
    <row r="2654" ht="15" customHeight="1" s="20">
      <c r="F2654" s="21" t="n"/>
    </row>
    <row r="2655" ht="15" customHeight="1" s="20">
      <c r="F2655" s="21" t="n"/>
    </row>
    <row r="2656" ht="15" customHeight="1" s="20">
      <c r="F2656" s="21" t="n"/>
    </row>
    <row r="2657" ht="15" customHeight="1" s="20">
      <c r="F2657" s="21" t="n"/>
    </row>
    <row r="2658" ht="15" customHeight="1" s="20">
      <c r="F2658" s="21" t="n"/>
    </row>
    <row r="2659" ht="15" customHeight="1" s="20">
      <c r="F2659" s="21" t="n"/>
    </row>
    <row r="2660" ht="15" customHeight="1" s="20">
      <c r="F2660" s="21" t="n"/>
    </row>
    <row r="2661" ht="15" customHeight="1" s="20">
      <c r="F2661" s="21" t="n"/>
    </row>
    <row r="2662" ht="15" customHeight="1" s="20">
      <c r="F2662" s="21" t="n"/>
    </row>
    <row r="2663" ht="15" customHeight="1" s="20">
      <c r="F2663" s="21" t="n"/>
    </row>
    <row r="2664" ht="15" customHeight="1" s="20">
      <c r="F2664" s="21" t="n"/>
    </row>
    <row r="2665" ht="15" customHeight="1" s="20">
      <c r="F2665" s="21" t="n"/>
    </row>
    <row r="2666" ht="15" customHeight="1" s="20">
      <c r="F2666" s="21" t="n"/>
    </row>
    <row r="2667" ht="15" customHeight="1" s="20">
      <c r="F2667" s="21" t="n"/>
    </row>
    <row r="2668" ht="15" customHeight="1" s="20">
      <c r="F2668" s="21" t="n"/>
    </row>
    <row r="2669" ht="15" customHeight="1" s="20">
      <c r="F2669" s="21" t="n"/>
    </row>
    <row r="2670" ht="15" customHeight="1" s="20">
      <c r="F2670" s="21" t="n"/>
    </row>
    <row r="2671" ht="15" customHeight="1" s="20">
      <c r="F2671" s="21" t="n"/>
    </row>
    <row r="2672" ht="15" customHeight="1" s="20">
      <c r="F2672" s="21" t="n"/>
    </row>
    <row r="2673" ht="15" customHeight="1" s="20">
      <c r="F2673" s="21" t="n"/>
    </row>
    <row r="2674" ht="15" customHeight="1" s="20">
      <c r="F2674" s="21" t="n"/>
    </row>
    <row r="2675" ht="15" customHeight="1" s="20">
      <c r="F2675" s="21" t="n"/>
    </row>
    <row r="2676" ht="15" customHeight="1" s="20">
      <c r="F2676" s="21" t="n"/>
    </row>
    <row r="2677" ht="15" customHeight="1" s="20">
      <c r="F2677" s="21" t="n"/>
    </row>
    <row r="2678" ht="15" customHeight="1" s="20">
      <c r="F2678" s="21" t="n"/>
    </row>
    <row r="2679" ht="15" customHeight="1" s="20">
      <c r="F2679" s="21" t="n"/>
    </row>
    <row r="2680" ht="15" customHeight="1" s="20">
      <c r="F2680" s="21" t="n"/>
    </row>
    <row r="2681" ht="15" customHeight="1" s="20">
      <c r="F2681" s="21" t="n"/>
    </row>
    <row r="2682" ht="15" customHeight="1" s="20">
      <c r="F2682" s="21" t="n"/>
    </row>
    <row r="2683" ht="15" customHeight="1" s="20">
      <c r="F2683" s="21" t="n"/>
    </row>
    <row r="2684" ht="15" customHeight="1" s="20">
      <c r="F2684" s="21" t="n"/>
    </row>
    <row r="2685" ht="15" customHeight="1" s="20">
      <c r="F2685" s="21" t="n"/>
    </row>
    <row r="2686" ht="15" customHeight="1" s="20">
      <c r="F2686" s="21" t="n"/>
    </row>
    <row r="2687" ht="15" customHeight="1" s="20">
      <c r="F2687" s="21" t="n"/>
    </row>
    <row r="2688" ht="15" customHeight="1" s="20">
      <c r="F2688" s="21" t="n"/>
    </row>
    <row r="2689" ht="15" customHeight="1" s="20">
      <c r="F2689" s="21" t="n"/>
    </row>
    <row r="2690" ht="15" customHeight="1" s="20">
      <c r="F2690" s="21" t="n"/>
    </row>
    <row r="2691" ht="15" customHeight="1" s="20">
      <c r="F2691" s="21" t="n"/>
    </row>
    <row r="2692" ht="15" customHeight="1" s="20">
      <c r="F2692" s="21" t="n"/>
    </row>
    <row r="2693" ht="15" customHeight="1" s="20">
      <c r="F2693" s="21" t="n"/>
    </row>
    <row r="2694" ht="15" customHeight="1" s="20">
      <c r="F2694" s="21" t="n"/>
    </row>
    <row r="2695" ht="15" customHeight="1" s="20">
      <c r="F2695" s="21" t="n"/>
    </row>
    <row r="2696" ht="15" customHeight="1" s="20">
      <c r="F2696" s="21" t="n"/>
    </row>
    <row r="2697" ht="15" customHeight="1" s="20">
      <c r="F2697" s="21" t="n"/>
    </row>
    <row r="2698" ht="15" customHeight="1" s="20">
      <c r="F2698" s="21" t="n"/>
    </row>
    <row r="2699" ht="15" customHeight="1" s="20">
      <c r="F2699" s="21" t="n"/>
    </row>
    <row r="2700" ht="15" customHeight="1" s="20">
      <c r="F2700" s="21" t="n"/>
    </row>
    <row r="2701" ht="15" customHeight="1" s="20">
      <c r="F2701" s="21" t="n"/>
    </row>
    <row r="2702" ht="15" customHeight="1" s="20">
      <c r="F2702" s="21" t="n"/>
    </row>
    <row r="2703" ht="15" customHeight="1" s="20">
      <c r="F2703" s="21" t="n"/>
    </row>
    <row r="2704" ht="15" customHeight="1" s="20">
      <c r="F2704" s="21" t="n"/>
    </row>
    <row r="2705" ht="15" customHeight="1" s="20">
      <c r="F2705" s="21" t="n"/>
    </row>
    <row r="2706" ht="15" customHeight="1" s="20">
      <c r="F2706" s="21" t="n"/>
    </row>
    <row r="2707" ht="15" customHeight="1" s="20">
      <c r="F2707" s="21" t="n"/>
    </row>
    <row r="2708" ht="15" customHeight="1" s="20">
      <c r="F2708" s="21" t="n"/>
    </row>
    <row r="2709" ht="15" customHeight="1" s="20">
      <c r="F2709" s="21" t="n"/>
    </row>
    <row r="2710" ht="15" customHeight="1" s="20">
      <c r="F2710" s="21" t="n"/>
    </row>
    <row r="2711" ht="15" customHeight="1" s="20">
      <c r="F2711" s="21" t="n"/>
    </row>
    <row r="2712" ht="15" customHeight="1" s="20">
      <c r="F2712" s="21" t="n"/>
    </row>
    <row r="2713" ht="15" customHeight="1" s="20">
      <c r="F2713" s="21" t="n"/>
    </row>
    <row r="2714" ht="15" customHeight="1" s="20">
      <c r="F2714" s="21" t="n"/>
    </row>
    <row r="2715" ht="15" customHeight="1" s="20">
      <c r="F2715" s="21" t="n"/>
    </row>
    <row r="2716" ht="15" customHeight="1" s="20">
      <c r="F2716" s="21" t="n"/>
    </row>
    <row r="2717" ht="15" customHeight="1" s="20">
      <c r="F2717" s="21" t="n"/>
    </row>
    <row r="2718" ht="15" customHeight="1" s="20">
      <c r="F2718" s="21" t="n"/>
    </row>
    <row r="2719" ht="15" customHeight="1" s="20">
      <c r="F2719" s="21" t="n"/>
    </row>
    <row r="2720" ht="15" customHeight="1" s="20">
      <c r="F2720" s="21" t="n"/>
    </row>
    <row r="2721" ht="15" customHeight="1" s="20">
      <c r="F2721" s="21" t="n"/>
    </row>
    <row r="2722" ht="15" customHeight="1" s="20">
      <c r="F2722" s="21" t="n"/>
    </row>
    <row r="2723" ht="15" customHeight="1" s="20">
      <c r="F2723" s="21" t="n"/>
    </row>
    <row r="2724" ht="15" customHeight="1" s="20">
      <c r="F2724" s="21" t="n"/>
    </row>
    <row r="2725" ht="15" customHeight="1" s="20">
      <c r="F2725" s="21" t="n"/>
    </row>
    <row r="2726" ht="15" customHeight="1" s="20">
      <c r="F2726" s="21" t="n"/>
    </row>
    <row r="2727" ht="15" customHeight="1" s="20">
      <c r="F2727" s="21" t="n"/>
    </row>
    <row r="2728" ht="15" customHeight="1" s="20">
      <c r="F2728" s="21" t="n"/>
    </row>
    <row r="2729" ht="15" customHeight="1" s="20">
      <c r="F2729" s="21" t="n"/>
    </row>
    <row r="2730" ht="15" customHeight="1" s="20">
      <c r="F2730" s="21" t="n"/>
    </row>
    <row r="2731" ht="15" customHeight="1" s="20">
      <c r="F2731" s="21" t="n"/>
    </row>
    <row r="2732" ht="15" customHeight="1" s="20">
      <c r="F2732" s="21" t="n"/>
    </row>
    <row r="2733" ht="15" customHeight="1" s="20">
      <c r="F2733" s="21" t="n"/>
    </row>
    <row r="2734" ht="15" customHeight="1" s="20">
      <c r="F2734" s="21" t="n"/>
    </row>
    <row r="2735" ht="15" customHeight="1" s="20">
      <c r="F2735" s="21" t="n"/>
    </row>
    <row r="2736" ht="15" customHeight="1" s="20">
      <c r="F2736" s="21" t="n"/>
    </row>
    <row r="2737" ht="15" customHeight="1" s="20">
      <c r="F2737" s="21" t="n"/>
    </row>
    <row r="2738" ht="15" customHeight="1" s="20">
      <c r="F2738" s="21" t="n"/>
    </row>
    <row r="2739" ht="15" customHeight="1" s="20">
      <c r="F2739" s="21" t="n"/>
    </row>
    <row r="2740" ht="15" customHeight="1" s="20">
      <c r="F2740" s="21" t="n"/>
    </row>
    <row r="2741" ht="15" customHeight="1" s="20">
      <c r="F2741" s="21" t="n"/>
    </row>
    <row r="2742" ht="15" customHeight="1" s="20">
      <c r="F2742" s="21" t="n"/>
    </row>
    <row r="2743" ht="15" customHeight="1" s="20">
      <c r="F2743" s="21" t="n"/>
    </row>
    <row r="2744" ht="15" customHeight="1" s="20">
      <c r="F2744" s="21" t="n"/>
    </row>
    <row r="2745" ht="15" customHeight="1" s="20">
      <c r="F2745" s="21" t="n"/>
    </row>
    <row r="2746" ht="15" customHeight="1" s="20">
      <c r="F2746" s="21" t="n"/>
    </row>
    <row r="2747" ht="15" customHeight="1" s="20">
      <c r="F2747" s="21" t="n"/>
    </row>
    <row r="2748" ht="15" customHeight="1" s="20">
      <c r="F2748" s="21" t="n"/>
    </row>
    <row r="2749" ht="15" customHeight="1" s="20">
      <c r="F2749" s="21" t="n"/>
    </row>
    <row r="2750" ht="15" customHeight="1" s="20">
      <c r="F2750" s="21" t="n"/>
    </row>
    <row r="2751" ht="15" customHeight="1" s="20">
      <c r="F2751" s="21" t="n"/>
    </row>
    <row r="2752" ht="15" customHeight="1" s="20">
      <c r="F2752" s="21" t="n"/>
    </row>
    <row r="2753" ht="15" customHeight="1" s="20">
      <c r="F2753" s="21" t="n"/>
    </row>
    <row r="2754" ht="15" customHeight="1" s="20">
      <c r="F2754" s="21" t="n"/>
    </row>
    <row r="2755" ht="15" customHeight="1" s="20">
      <c r="F2755" s="21" t="n"/>
    </row>
    <row r="2756" ht="15" customHeight="1" s="20">
      <c r="F2756" s="21" t="n"/>
    </row>
    <row r="2757" ht="15" customHeight="1" s="20">
      <c r="F2757" s="21" t="n"/>
    </row>
    <row r="2758" ht="15" customHeight="1" s="20">
      <c r="F2758" s="21" t="n"/>
    </row>
    <row r="2759" ht="15" customHeight="1" s="20">
      <c r="F2759" s="21" t="n"/>
    </row>
    <row r="2760" ht="15" customHeight="1" s="20">
      <c r="F2760" s="21" t="n"/>
    </row>
    <row r="2761" ht="15" customHeight="1" s="20">
      <c r="F2761" s="21" t="n"/>
    </row>
    <row r="2762" ht="15" customHeight="1" s="20">
      <c r="F2762" s="21" t="n"/>
    </row>
    <row r="2763" ht="15" customHeight="1" s="20">
      <c r="F2763" s="21" t="n"/>
    </row>
    <row r="2764" ht="15" customHeight="1" s="20">
      <c r="F2764" s="21" t="n"/>
    </row>
    <row r="2765" ht="15" customHeight="1" s="20">
      <c r="F2765" s="21" t="n"/>
    </row>
    <row r="2766" ht="15" customHeight="1" s="20">
      <c r="F2766" s="21" t="n"/>
    </row>
    <row r="2767" ht="15" customHeight="1" s="20">
      <c r="F2767" s="21" t="n"/>
    </row>
    <row r="2768" ht="15" customHeight="1" s="20">
      <c r="F2768" s="21" t="n"/>
    </row>
    <row r="2769" ht="15" customHeight="1" s="20">
      <c r="F2769" s="21" t="n"/>
    </row>
    <row r="2770" ht="15" customHeight="1" s="20">
      <c r="F2770" s="21" t="n"/>
    </row>
    <row r="2771" ht="15" customHeight="1" s="20">
      <c r="F2771" s="21" t="n"/>
    </row>
    <row r="2772" ht="15" customHeight="1" s="20">
      <c r="F2772" s="21" t="n"/>
    </row>
    <row r="2773" ht="15" customHeight="1" s="20">
      <c r="F2773" s="21" t="n"/>
    </row>
    <row r="2774" ht="15" customHeight="1" s="20">
      <c r="F2774" s="21" t="n"/>
    </row>
    <row r="2775" ht="15" customHeight="1" s="20">
      <c r="F2775" s="21" t="n"/>
    </row>
    <row r="2776" ht="15" customHeight="1" s="20">
      <c r="F2776" s="21" t="n"/>
    </row>
    <row r="2777" ht="15" customHeight="1" s="20">
      <c r="F2777" s="21" t="n"/>
    </row>
    <row r="2778" ht="15" customHeight="1" s="20">
      <c r="F2778" s="21" t="n"/>
    </row>
    <row r="2779" ht="15" customHeight="1" s="20">
      <c r="F2779" s="21" t="n"/>
    </row>
    <row r="2780" ht="15" customHeight="1" s="20">
      <c r="F2780" s="21" t="n"/>
    </row>
    <row r="2781" ht="15" customHeight="1" s="20">
      <c r="F2781" s="21" t="n"/>
    </row>
    <row r="2782" ht="15" customHeight="1" s="20">
      <c r="F2782" s="21" t="n"/>
    </row>
    <row r="2783" ht="15" customHeight="1" s="20">
      <c r="F2783" s="21" t="n"/>
    </row>
    <row r="2784" ht="15" customHeight="1" s="20">
      <c r="F2784" s="21" t="n"/>
    </row>
    <row r="2785" ht="15" customHeight="1" s="20">
      <c r="F2785" s="21" t="n"/>
    </row>
    <row r="2786" ht="15" customHeight="1" s="20">
      <c r="F2786" s="21" t="n"/>
    </row>
    <row r="2787" ht="15" customHeight="1" s="20">
      <c r="F2787" s="21" t="n"/>
    </row>
    <row r="2788" ht="15" customHeight="1" s="20">
      <c r="F2788" s="21" t="n"/>
    </row>
    <row r="2789" ht="15" customHeight="1" s="20">
      <c r="F2789" s="21" t="n"/>
    </row>
    <row r="2790" ht="15" customHeight="1" s="20">
      <c r="F2790" s="21" t="n"/>
    </row>
    <row r="2791" ht="15" customHeight="1" s="20">
      <c r="F2791" s="21" t="n"/>
    </row>
    <row r="2792" ht="15" customHeight="1" s="20">
      <c r="F2792" s="21" t="n"/>
    </row>
    <row r="2793" ht="15" customHeight="1" s="20">
      <c r="F2793" s="21" t="n"/>
    </row>
    <row r="2794" ht="15" customHeight="1" s="20">
      <c r="F2794" s="21" t="n"/>
    </row>
    <row r="2795" ht="15" customHeight="1" s="20">
      <c r="F2795" s="21" t="n"/>
    </row>
    <row r="2796" ht="15" customHeight="1" s="20">
      <c r="F2796" s="21" t="n"/>
    </row>
    <row r="2797" ht="15" customHeight="1" s="20">
      <c r="F2797" s="21" t="n"/>
    </row>
    <row r="2798" ht="15" customHeight="1" s="20">
      <c r="F2798" s="21" t="n"/>
    </row>
    <row r="2799" ht="15" customHeight="1" s="20">
      <c r="F2799" s="21" t="n"/>
    </row>
    <row r="2800" ht="15" customHeight="1" s="20">
      <c r="F2800" s="21" t="n"/>
    </row>
    <row r="2801" ht="15" customHeight="1" s="20">
      <c r="F2801" s="21" t="n"/>
    </row>
    <row r="2802" ht="15" customHeight="1" s="20">
      <c r="F2802" s="21" t="n"/>
    </row>
    <row r="2803" ht="15" customHeight="1" s="20">
      <c r="F2803" s="21" t="n"/>
    </row>
    <row r="2804" ht="15" customHeight="1" s="20">
      <c r="F2804" s="21" t="n"/>
    </row>
    <row r="2805" ht="15" customHeight="1" s="20">
      <c r="F2805" s="21" t="n"/>
    </row>
    <row r="2806" ht="15" customHeight="1" s="20">
      <c r="F2806" s="21" t="n"/>
    </row>
    <row r="2807" ht="15" customHeight="1" s="20">
      <c r="F2807" s="21" t="n"/>
    </row>
    <row r="2808" ht="15" customHeight="1" s="20">
      <c r="F2808" s="21" t="n"/>
    </row>
    <row r="2809" ht="15" customHeight="1" s="20">
      <c r="F2809" s="21" t="n"/>
    </row>
    <row r="2810" ht="15" customHeight="1" s="20">
      <c r="F2810" s="21" t="n"/>
    </row>
    <row r="2811" ht="15" customHeight="1" s="20">
      <c r="F2811" s="21" t="n"/>
    </row>
    <row r="2812" ht="15" customHeight="1" s="20">
      <c r="F2812" s="21" t="n"/>
    </row>
    <row r="2813" ht="15" customHeight="1" s="20">
      <c r="F2813" s="21" t="n"/>
    </row>
    <row r="2814" ht="15" customHeight="1" s="20">
      <c r="F2814" s="21" t="n"/>
    </row>
    <row r="2815" ht="15" customHeight="1" s="20">
      <c r="F2815" s="21" t="n"/>
    </row>
    <row r="2816" ht="15" customHeight="1" s="20">
      <c r="F2816" s="21" t="n"/>
    </row>
    <row r="2817" ht="15" customHeight="1" s="20">
      <c r="F2817" s="21" t="n"/>
    </row>
    <row r="2818" ht="15" customHeight="1" s="20">
      <c r="F2818" s="21" t="n"/>
    </row>
    <row r="2819" ht="15" customHeight="1" s="20">
      <c r="F2819" s="21" t="n"/>
    </row>
    <row r="2820" ht="15" customHeight="1" s="20">
      <c r="F2820" s="21" t="n"/>
    </row>
    <row r="2821" ht="15" customHeight="1" s="20">
      <c r="F2821" s="21" t="n"/>
    </row>
    <row r="2822" ht="15" customHeight="1" s="20">
      <c r="F2822" s="21" t="n"/>
    </row>
    <row r="2823" ht="15" customHeight="1" s="20">
      <c r="F2823" s="21" t="n"/>
    </row>
    <row r="2824" ht="15" customHeight="1" s="20">
      <c r="F2824" s="21" t="n"/>
    </row>
    <row r="2825" ht="15" customHeight="1" s="20">
      <c r="F2825" s="21" t="n"/>
    </row>
    <row r="2826" ht="15" customHeight="1" s="20">
      <c r="F2826" s="21" t="n"/>
    </row>
    <row r="2827" ht="15" customHeight="1" s="20">
      <c r="F2827" s="21" t="n"/>
    </row>
    <row r="2828" ht="15" customHeight="1" s="20">
      <c r="F2828" s="21" t="n"/>
    </row>
    <row r="2829" ht="15" customHeight="1" s="20">
      <c r="F2829" s="21" t="n"/>
    </row>
    <row r="2830" ht="15" customHeight="1" s="20">
      <c r="F2830" s="21" t="n"/>
    </row>
    <row r="2831" ht="15" customHeight="1" s="20">
      <c r="F2831" s="21" t="n"/>
    </row>
    <row r="2832" ht="15" customHeight="1" s="20">
      <c r="F2832" s="21" t="n"/>
    </row>
    <row r="2833" ht="15" customHeight="1" s="20">
      <c r="F2833" s="21" t="n"/>
    </row>
    <row r="2834" ht="15" customHeight="1" s="20">
      <c r="F2834" s="21" t="n"/>
    </row>
    <row r="2835" ht="15" customHeight="1" s="20">
      <c r="F2835" s="21" t="n"/>
    </row>
    <row r="2836" ht="15" customHeight="1" s="20">
      <c r="F2836" s="21" t="n"/>
    </row>
    <row r="2837" ht="15" customHeight="1" s="20">
      <c r="F2837" s="21" t="n"/>
    </row>
    <row r="2838" ht="15" customHeight="1" s="20">
      <c r="F2838" s="21" t="n"/>
    </row>
    <row r="2839" ht="15" customHeight="1" s="20">
      <c r="F2839" s="21" t="n"/>
    </row>
    <row r="2840" ht="15" customHeight="1" s="20">
      <c r="F2840" s="21" t="n"/>
    </row>
    <row r="2841" ht="15" customHeight="1" s="20">
      <c r="F2841" s="21" t="n"/>
    </row>
    <row r="2842" ht="15" customHeight="1" s="20">
      <c r="F2842" s="21" t="n"/>
    </row>
    <row r="2843" ht="15" customHeight="1" s="20">
      <c r="F2843" s="21" t="n"/>
    </row>
    <row r="2844" ht="15" customHeight="1" s="20">
      <c r="F2844" s="21" t="n"/>
    </row>
    <row r="2845" ht="15" customHeight="1" s="20">
      <c r="F2845" s="21" t="n"/>
    </row>
    <row r="2846" ht="15" customHeight="1" s="20">
      <c r="F2846" s="21" t="n"/>
    </row>
    <row r="2847" ht="15" customHeight="1" s="20">
      <c r="F2847" s="21" t="n"/>
    </row>
    <row r="2848" ht="15" customHeight="1" s="20">
      <c r="F2848" s="21" t="n"/>
    </row>
    <row r="2849" ht="15" customHeight="1" s="20">
      <c r="F2849" s="21" t="n"/>
    </row>
    <row r="2850" ht="15" customHeight="1" s="20">
      <c r="F2850" s="21" t="n"/>
    </row>
    <row r="2851" ht="15" customHeight="1" s="20">
      <c r="F2851" s="21" t="n"/>
    </row>
    <row r="2852" ht="15" customHeight="1" s="20">
      <c r="F2852" s="21" t="n"/>
    </row>
    <row r="2853" ht="15" customHeight="1" s="20">
      <c r="F2853" s="21" t="n"/>
    </row>
    <row r="2854" ht="15" customHeight="1" s="20">
      <c r="F2854" s="21" t="n"/>
    </row>
    <row r="2855" ht="15" customHeight="1" s="20">
      <c r="F2855" s="21" t="n"/>
    </row>
    <row r="2856" ht="15" customHeight="1" s="20">
      <c r="F2856" s="21" t="n"/>
    </row>
    <row r="2857" ht="15" customHeight="1" s="20">
      <c r="F2857" s="21" t="n"/>
    </row>
    <row r="2858" ht="15" customHeight="1" s="20">
      <c r="F2858" s="21" t="n"/>
    </row>
    <row r="2859" ht="15" customHeight="1" s="20">
      <c r="F2859" s="21" t="n"/>
    </row>
    <row r="2860" ht="15" customHeight="1" s="20">
      <c r="F2860" s="21" t="n"/>
    </row>
    <row r="2861" ht="15" customHeight="1" s="20">
      <c r="F2861" s="21" t="n"/>
    </row>
    <row r="2862" ht="15" customHeight="1" s="20">
      <c r="F2862" s="21" t="n"/>
    </row>
    <row r="2863" ht="15" customHeight="1" s="20">
      <c r="F2863" s="21" t="n"/>
    </row>
    <row r="2864" ht="15" customHeight="1" s="20">
      <c r="F2864" s="21" t="n"/>
    </row>
    <row r="2865" ht="15" customHeight="1" s="20">
      <c r="F2865" s="21" t="n"/>
    </row>
    <row r="2866" ht="15" customHeight="1" s="20">
      <c r="F2866" s="21" t="n"/>
    </row>
    <row r="2867" ht="15" customHeight="1" s="20">
      <c r="F2867" s="21" t="n"/>
    </row>
    <row r="2868" ht="15" customHeight="1" s="20">
      <c r="F2868" s="21" t="n"/>
    </row>
    <row r="2869" ht="15" customHeight="1" s="20">
      <c r="F2869" s="21" t="n"/>
    </row>
    <row r="2870" ht="15" customHeight="1" s="20">
      <c r="F2870" s="21" t="n"/>
    </row>
    <row r="2871" ht="15" customHeight="1" s="20">
      <c r="F2871" s="21" t="n"/>
    </row>
    <row r="2872" ht="15" customHeight="1" s="20">
      <c r="F2872" s="21" t="n"/>
    </row>
    <row r="2873" ht="15" customHeight="1" s="20">
      <c r="F2873" s="21" t="n"/>
    </row>
    <row r="2874" ht="15" customHeight="1" s="20">
      <c r="F2874" s="21" t="n"/>
    </row>
    <row r="2875" ht="15" customHeight="1" s="20">
      <c r="F2875" s="21" t="n"/>
    </row>
    <row r="2876" ht="15" customHeight="1" s="20">
      <c r="F2876" s="21" t="n"/>
    </row>
    <row r="2877" ht="15" customHeight="1" s="20">
      <c r="F2877" s="21" t="n"/>
    </row>
    <row r="2878" ht="15" customHeight="1" s="20">
      <c r="F2878" s="21" t="n"/>
    </row>
    <row r="2879" ht="15" customHeight="1" s="20">
      <c r="F2879" s="21" t="n"/>
    </row>
    <row r="2880" ht="15" customHeight="1" s="20">
      <c r="F2880" s="21" t="n"/>
    </row>
    <row r="2881" ht="15" customHeight="1" s="20">
      <c r="F2881" s="21" t="n"/>
    </row>
    <row r="2882" ht="15" customHeight="1" s="20">
      <c r="F2882" s="21" t="n"/>
    </row>
    <row r="2883" ht="15" customHeight="1" s="20">
      <c r="F2883" s="21" t="n"/>
    </row>
    <row r="2884" ht="15" customHeight="1" s="20">
      <c r="F2884" s="21" t="n"/>
    </row>
    <row r="2885" ht="15" customHeight="1" s="20">
      <c r="F2885" s="21" t="n"/>
    </row>
    <row r="2886" ht="15" customHeight="1" s="20">
      <c r="F2886" s="21" t="n"/>
    </row>
    <row r="2887" ht="15" customHeight="1" s="20">
      <c r="F2887" s="21" t="n"/>
    </row>
    <row r="2888" ht="15" customHeight="1" s="20">
      <c r="F2888" s="21" t="n"/>
    </row>
    <row r="2889" ht="15" customHeight="1" s="20">
      <c r="F2889" s="21" t="n"/>
    </row>
    <row r="2890" ht="15" customHeight="1" s="20">
      <c r="F2890" s="21" t="n"/>
    </row>
    <row r="2891" ht="15" customHeight="1" s="20">
      <c r="F2891" s="21" t="n"/>
    </row>
    <row r="2892" ht="15" customHeight="1" s="20">
      <c r="F2892" s="21" t="n"/>
    </row>
    <row r="2893" ht="15" customHeight="1" s="20">
      <c r="F2893" s="21" t="n"/>
    </row>
    <row r="2894" ht="15" customHeight="1" s="20">
      <c r="F2894" s="21" t="n"/>
    </row>
    <row r="2895" ht="15" customHeight="1" s="20">
      <c r="F2895" s="21" t="n"/>
    </row>
    <row r="2896" ht="15" customHeight="1" s="20">
      <c r="F2896" s="21" t="n"/>
    </row>
    <row r="2897" ht="15" customHeight="1" s="20">
      <c r="F2897" s="21" t="n"/>
    </row>
    <row r="2898" ht="15" customHeight="1" s="20">
      <c r="F2898" s="21" t="n"/>
    </row>
    <row r="2899" ht="15" customHeight="1" s="20">
      <c r="F2899" s="21" t="n"/>
    </row>
    <row r="2900" ht="15" customHeight="1" s="20">
      <c r="F2900" s="21" t="n"/>
    </row>
    <row r="2901" ht="15" customHeight="1" s="20">
      <c r="F2901" s="21" t="n"/>
    </row>
    <row r="2902" ht="15" customHeight="1" s="20">
      <c r="F2902" s="21" t="n"/>
    </row>
    <row r="2903" ht="15" customHeight="1" s="20">
      <c r="F2903" s="21" t="n"/>
    </row>
    <row r="2904" ht="15" customHeight="1" s="20">
      <c r="F2904" s="21" t="n"/>
    </row>
    <row r="2905" ht="15" customHeight="1" s="20">
      <c r="F2905" s="21" t="n"/>
    </row>
    <row r="2906" ht="15" customHeight="1" s="20">
      <c r="F2906" s="21" t="n"/>
    </row>
    <row r="2907" ht="15" customHeight="1" s="20">
      <c r="F2907" s="21" t="n"/>
    </row>
    <row r="2908" ht="15" customHeight="1" s="20">
      <c r="F2908" s="21" t="n"/>
    </row>
    <row r="2909" ht="15" customHeight="1" s="20">
      <c r="F2909" s="21" t="n"/>
    </row>
    <row r="2910" ht="15" customHeight="1" s="20">
      <c r="F2910" s="21" t="n"/>
    </row>
    <row r="2911" ht="15" customHeight="1" s="20">
      <c r="F2911" s="21" t="n"/>
    </row>
    <row r="2912" ht="15" customHeight="1" s="20">
      <c r="F2912" s="21" t="n"/>
    </row>
    <row r="2913" ht="15" customHeight="1" s="20">
      <c r="F2913" s="21" t="n"/>
    </row>
    <row r="2914" ht="15" customHeight="1" s="20">
      <c r="F2914" s="21" t="n"/>
    </row>
    <row r="2915" ht="15" customHeight="1" s="20">
      <c r="F2915" s="21" t="n"/>
    </row>
    <row r="2916" ht="15" customHeight="1" s="20">
      <c r="F2916" s="21" t="n"/>
    </row>
    <row r="2917" ht="15" customHeight="1" s="20">
      <c r="F2917" s="21" t="n"/>
    </row>
    <row r="2918" ht="15" customHeight="1" s="20">
      <c r="F2918" s="21" t="n"/>
    </row>
    <row r="2919" ht="15" customHeight="1" s="20">
      <c r="F2919" s="21" t="n"/>
    </row>
    <row r="2920" ht="15" customHeight="1" s="20">
      <c r="F2920" s="21" t="n"/>
    </row>
    <row r="2921" ht="15" customHeight="1" s="20">
      <c r="F2921" s="21" t="n"/>
    </row>
    <row r="2922" ht="15" customHeight="1" s="20">
      <c r="F2922" s="21" t="n"/>
    </row>
    <row r="2923" ht="15" customHeight="1" s="20">
      <c r="F2923" s="21" t="n"/>
    </row>
    <row r="2924" ht="15" customHeight="1" s="20">
      <c r="F2924" s="21" t="n"/>
    </row>
    <row r="2925" ht="15" customHeight="1" s="20">
      <c r="F2925" s="21" t="n"/>
    </row>
    <row r="2926" ht="15" customHeight="1" s="20">
      <c r="F2926" s="21" t="n"/>
    </row>
    <row r="2927" ht="15" customHeight="1" s="20">
      <c r="F2927" s="21" t="n"/>
    </row>
    <row r="2928" ht="15" customHeight="1" s="20">
      <c r="F2928" s="21" t="n"/>
    </row>
    <row r="2929" ht="15" customHeight="1" s="20">
      <c r="F2929" s="21" t="n"/>
    </row>
    <row r="2930" ht="15" customHeight="1" s="20">
      <c r="F2930" s="21" t="n"/>
    </row>
    <row r="2931" ht="15" customHeight="1" s="20">
      <c r="F2931" s="21" t="n"/>
    </row>
    <row r="2932" ht="15" customHeight="1" s="20">
      <c r="F2932" s="21" t="n"/>
    </row>
    <row r="2933" ht="15" customHeight="1" s="20">
      <c r="F2933" s="21" t="n"/>
    </row>
    <row r="2934" ht="15" customHeight="1" s="20">
      <c r="F2934" s="21" t="n"/>
    </row>
    <row r="2935" ht="15" customHeight="1" s="20">
      <c r="F2935" s="21" t="n"/>
    </row>
    <row r="2936" ht="15" customHeight="1" s="20">
      <c r="F2936" s="21" t="n"/>
    </row>
    <row r="2937" ht="15" customHeight="1" s="20">
      <c r="F2937" s="21" t="n"/>
    </row>
    <row r="2938" ht="15" customHeight="1" s="20">
      <c r="F2938" s="21" t="n"/>
    </row>
    <row r="2939" ht="15" customHeight="1" s="20">
      <c r="F2939" s="21" t="n"/>
    </row>
    <row r="2940" ht="15" customHeight="1" s="20">
      <c r="F2940" s="21" t="n"/>
    </row>
    <row r="2941" ht="15" customHeight="1" s="20">
      <c r="F2941" s="21" t="n"/>
    </row>
    <row r="2942" ht="15" customHeight="1" s="20">
      <c r="F2942" s="21" t="n"/>
    </row>
    <row r="2943" ht="15" customHeight="1" s="20">
      <c r="F2943" s="21" t="n"/>
    </row>
    <row r="2944" ht="15" customHeight="1" s="20">
      <c r="F2944" s="21" t="n"/>
    </row>
    <row r="2945" ht="15" customHeight="1" s="20">
      <c r="F2945" s="21" t="n"/>
    </row>
    <row r="2946" ht="15" customHeight="1" s="20">
      <c r="F2946" s="21" t="n"/>
    </row>
    <row r="2947" ht="15" customHeight="1" s="20">
      <c r="F2947" s="21" t="n"/>
    </row>
    <row r="2948" ht="15" customHeight="1" s="20">
      <c r="F2948" s="21" t="n"/>
    </row>
    <row r="2949" ht="15" customHeight="1" s="20">
      <c r="F2949" s="21" t="n"/>
    </row>
    <row r="2950" ht="15" customHeight="1" s="20">
      <c r="F2950" s="21" t="n"/>
    </row>
    <row r="2951" ht="15" customHeight="1" s="20">
      <c r="F2951" s="21" t="n"/>
    </row>
    <row r="2952" ht="15" customHeight="1" s="20">
      <c r="F2952" s="21" t="n"/>
    </row>
    <row r="2953" ht="15" customHeight="1" s="20">
      <c r="F2953" s="21" t="n"/>
    </row>
    <row r="2954" ht="15" customHeight="1" s="20">
      <c r="F2954" s="21" t="n"/>
    </row>
    <row r="2955" ht="15" customHeight="1" s="20">
      <c r="F2955" s="21" t="n"/>
    </row>
    <row r="2956" ht="15" customHeight="1" s="20">
      <c r="F2956" s="21" t="n"/>
    </row>
    <row r="2957" ht="15" customHeight="1" s="20">
      <c r="F2957" s="21" t="n"/>
    </row>
    <row r="2958" ht="15" customHeight="1" s="20">
      <c r="F2958" s="21" t="n"/>
    </row>
    <row r="2959" ht="15" customHeight="1" s="20">
      <c r="F2959" s="21" t="n"/>
    </row>
    <row r="2960" ht="15" customHeight="1" s="20">
      <c r="F2960" s="21" t="n"/>
    </row>
    <row r="2961" ht="15" customHeight="1" s="20">
      <c r="F2961" s="21" t="n"/>
    </row>
    <row r="2962" ht="15" customHeight="1" s="20">
      <c r="F2962" s="21" t="n"/>
    </row>
    <row r="2963" ht="15" customHeight="1" s="20">
      <c r="F2963" s="21" t="n"/>
    </row>
    <row r="2964" ht="15" customHeight="1" s="20">
      <c r="F2964" s="21" t="n"/>
    </row>
    <row r="2965" ht="15" customHeight="1" s="20">
      <c r="F2965" s="21" t="n"/>
    </row>
    <row r="2966" ht="15" customHeight="1" s="20">
      <c r="F2966" s="21" t="n"/>
    </row>
    <row r="2967" ht="15" customHeight="1" s="20">
      <c r="F2967" s="21" t="n"/>
    </row>
    <row r="2968" ht="15" customHeight="1" s="20">
      <c r="F2968" s="21" t="n"/>
    </row>
    <row r="2969" ht="15" customHeight="1" s="20">
      <c r="F2969" s="21" t="n"/>
    </row>
    <row r="2970" ht="15" customHeight="1" s="20">
      <c r="F2970" s="21" t="n"/>
    </row>
    <row r="2971" ht="15" customHeight="1" s="20">
      <c r="F2971" s="21" t="n"/>
    </row>
    <row r="2972" ht="15" customHeight="1" s="20">
      <c r="F2972" s="21" t="n"/>
    </row>
    <row r="2973" ht="15" customHeight="1" s="20">
      <c r="F2973" s="21" t="n"/>
    </row>
    <row r="2974" ht="15" customHeight="1" s="20">
      <c r="F2974" s="21" t="n"/>
    </row>
    <row r="2975" ht="15" customHeight="1" s="20">
      <c r="F2975" s="21" t="n"/>
    </row>
    <row r="2976" ht="15" customHeight="1" s="20">
      <c r="F2976" s="21" t="n"/>
    </row>
    <row r="2977" ht="15" customHeight="1" s="20">
      <c r="F2977" s="21" t="n"/>
    </row>
    <row r="2978" ht="15" customHeight="1" s="20">
      <c r="F2978" s="21" t="n"/>
    </row>
    <row r="2979" ht="15" customHeight="1" s="20">
      <c r="F2979" s="21" t="n"/>
    </row>
    <row r="2980" ht="15" customHeight="1" s="20">
      <c r="F2980" s="21" t="n"/>
    </row>
    <row r="2981" ht="15" customHeight="1" s="20">
      <c r="F2981" s="21" t="n"/>
    </row>
    <row r="2982" ht="15" customHeight="1" s="20">
      <c r="F2982" s="21" t="n"/>
    </row>
    <row r="2983" ht="15" customHeight="1" s="20">
      <c r="F2983" s="21" t="n"/>
    </row>
    <row r="2984" ht="15" customHeight="1" s="20">
      <c r="F2984" s="21" t="n"/>
    </row>
    <row r="2985" ht="15" customHeight="1" s="20">
      <c r="F2985" s="21" t="n"/>
    </row>
    <row r="2986" ht="15" customHeight="1" s="20">
      <c r="F2986" s="21" t="n"/>
    </row>
    <row r="2987" ht="15" customHeight="1" s="20">
      <c r="F2987" s="21" t="n"/>
    </row>
    <row r="2988" ht="15" customHeight="1" s="20">
      <c r="F2988" s="21" t="n"/>
    </row>
    <row r="2989" ht="15" customHeight="1" s="20">
      <c r="F2989" s="21" t="n"/>
    </row>
    <row r="2990" ht="15" customHeight="1" s="20">
      <c r="F2990" s="21" t="n"/>
    </row>
  </sheetData>
  <hyperlinks>
    <hyperlink xmlns:r="http://schemas.openxmlformats.org/officeDocument/2006/relationships" ref="I2" display="Marvel Super Heroes MSH" r:id="rId1"/>
    <hyperlink xmlns:r="http://schemas.openxmlformats.org/officeDocument/2006/relationships" ref="J2" display="https://scryfall.com/sets/msh" r:id="rId2"/>
    <hyperlink xmlns:r="http://schemas.openxmlformats.org/officeDocument/2006/relationships" ref="K2" display="https://scryfall.com/sets/msh" r:id="rId3"/>
    <hyperlink xmlns:r="http://schemas.openxmlformats.org/officeDocument/2006/relationships" ref="L2" display="en es fr de it pt ja ko ru 汉语 漢語" r:id="rId4"/>
    <hyperlink xmlns:r="http://schemas.openxmlformats.org/officeDocument/2006/relationships" ref="I3" display="Marvel Super Heroes Commander MSC" r:id="rId5"/>
    <hyperlink xmlns:r="http://schemas.openxmlformats.org/officeDocument/2006/relationships" ref="J3" display="https://scryfall.com/sets/msc" r:id="rId6"/>
    <hyperlink xmlns:r="http://schemas.openxmlformats.org/officeDocument/2006/relationships" ref="K3" display="https://scryfall.com/sets/msc" r:id="rId7"/>
    <hyperlink xmlns:r="http://schemas.openxmlformats.org/officeDocument/2006/relationships" ref="L3" display="en es fr de it pt ja ko ru 汉语 漢語" r:id="rId8"/>
    <hyperlink xmlns:r="http://schemas.openxmlformats.org/officeDocument/2006/relationships" ref="I4" display="Teenage Mutant Ninja Turtles TMT" r:id="rId9"/>
    <hyperlink xmlns:r="http://schemas.openxmlformats.org/officeDocument/2006/relationships" ref="J4" display="https://scryfall.com/sets/tmt" r:id="rId10"/>
    <hyperlink xmlns:r="http://schemas.openxmlformats.org/officeDocument/2006/relationships" ref="K4" display="https://scryfall.com/sets/tmt" r:id="rId11"/>
    <hyperlink xmlns:r="http://schemas.openxmlformats.org/officeDocument/2006/relationships" ref="L4" display="en es fr de it pt ja ko ru 汉语 漢語" r:id="rId12"/>
    <hyperlink xmlns:r="http://schemas.openxmlformats.org/officeDocument/2006/relationships" ref="I5" display="Teenage Mutant Ninja Turtles Source Material PZA" r:id="rId13"/>
    <hyperlink xmlns:r="http://schemas.openxmlformats.org/officeDocument/2006/relationships" ref="J5" display="https://scryfall.com/sets/pza" r:id="rId14"/>
    <hyperlink xmlns:r="http://schemas.openxmlformats.org/officeDocument/2006/relationships" ref="K5" display="https://scryfall.com/sets/pza" r:id="rId15"/>
    <hyperlink xmlns:r="http://schemas.openxmlformats.org/officeDocument/2006/relationships" ref="L5" display="en es fr de it pt ja ko ru 汉语 漢語" r:id="rId16"/>
    <hyperlink xmlns:r="http://schemas.openxmlformats.org/officeDocument/2006/relationships" ref="I6" display="Teenage Mutant Ninja Turtles Tokens TTMT" r:id="rId17"/>
    <hyperlink xmlns:r="http://schemas.openxmlformats.org/officeDocument/2006/relationships" ref="J6" display="https://scryfall.com/sets/ttmt" r:id="rId18"/>
    <hyperlink xmlns:r="http://schemas.openxmlformats.org/officeDocument/2006/relationships" ref="K6" display="https://scryfall.com/sets/ttmt" r:id="rId19"/>
    <hyperlink xmlns:r="http://schemas.openxmlformats.org/officeDocument/2006/relationships" ref="L6" display="en es fr de it pt ja ko ru 汉语 漢語" r:id="rId20"/>
    <hyperlink xmlns:r="http://schemas.openxmlformats.org/officeDocument/2006/relationships" ref="I7" display="Teenage Mutant Ninja Turtles Eternal TMC" r:id="rId21"/>
    <hyperlink xmlns:r="http://schemas.openxmlformats.org/officeDocument/2006/relationships" ref="J7" display="https://scryfall.com/sets/tmc" r:id="rId22"/>
    <hyperlink xmlns:r="http://schemas.openxmlformats.org/officeDocument/2006/relationships" ref="K7" display="https://scryfall.com/sets/tmc" r:id="rId23"/>
    <hyperlink xmlns:r="http://schemas.openxmlformats.org/officeDocument/2006/relationships" ref="L7" display="en es fr de it pt ja ko ru 汉语 漢語" r:id="rId24"/>
    <hyperlink xmlns:r="http://schemas.openxmlformats.org/officeDocument/2006/relationships" ref="I8" display="Teenage Mutant Ninja Turtles Eternal Tokens TTMC" r:id="rId25"/>
    <hyperlink xmlns:r="http://schemas.openxmlformats.org/officeDocument/2006/relationships" ref="J8" display="https://scryfall.com/sets/ttmc" r:id="rId26"/>
    <hyperlink xmlns:r="http://schemas.openxmlformats.org/officeDocument/2006/relationships" ref="K8" display="https://scryfall.com/sets/ttmc" r:id="rId27"/>
    <hyperlink xmlns:r="http://schemas.openxmlformats.org/officeDocument/2006/relationships" ref="L8" display="en es fr de it pt ja ko ru 汉语 漢語" r:id="rId28"/>
    <hyperlink xmlns:r="http://schemas.openxmlformats.org/officeDocument/2006/relationships" ref="I9" display="Lorwyn Eclipsed ECL" r:id="rId29"/>
    <hyperlink xmlns:r="http://schemas.openxmlformats.org/officeDocument/2006/relationships" ref="J9" display="https://scryfall.com/sets/ecl" r:id="rId30"/>
    <hyperlink xmlns:r="http://schemas.openxmlformats.org/officeDocument/2006/relationships" ref="K9" display="https://scryfall.com/sets/ecl" r:id="rId31"/>
    <hyperlink xmlns:r="http://schemas.openxmlformats.org/officeDocument/2006/relationships" ref="L9" display="en es fr de it pt ja ko ru 汉语 漢語" r:id="rId32"/>
    <hyperlink xmlns:r="http://schemas.openxmlformats.org/officeDocument/2006/relationships" ref="I10" display="MagicFest 2026 PF26" r:id="rId33"/>
    <hyperlink xmlns:r="http://schemas.openxmlformats.org/officeDocument/2006/relationships" ref="J10" display="https://scryfall.com/sets/pf26" r:id="rId34"/>
    <hyperlink xmlns:r="http://schemas.openxmlformats.org/officeDocument/2006/relationships" ref="K10" display="https://scryfall.com/sets/pf26" r:id="rId35"/>
    <hyperlink xmlns:r="http://schemas.openxmlformats.org/officeDocument/2006/relationships" ref="L10" display="en es fr de it pt ja ko ru 汉语 漢語" r:id="rId36"/>
    <hyperlink xmlns:r="http://schemas.openxmlformats.org/officeDocument/2006/relationships" ref="I11" display="Avatar: The Last Airbender TLA" r:id="rId37"/>
    <hyperlink xmlns:r="http://schemas.openxmlformats.org/officeDocument/2006/relationships" ref="J11" display="https://scryfall.com/sets/tla" r:id="rId38"/>
    <hyperlink xmlns:r="http://schemas.openxmlformats.org/officeDocument/2006/relationships" ref="K11" display="https://scryfall.com/sets/tla" r:id="rId39"/>
    <hyperlink xmlns:r="http://schemas.openxmlformats.org/officeDocument/2006/relationships" ref="L11" display="en es fr de it pt ja ko ru 汉语 漢語" r:id="rId40"/>
    <hyperlink xmlns:r="http://schemas.openxmlformats.org/officeDocument/2006/relationships" ref="I12" display="Avatar: The Last Airbender Tokens TTLA" r:id="rId41"/>
    <hyperlink xmlns:r="http://schemas.openxmlformats.org/officeDocument/2006/relationships" ref="J12" display="https://scryfall.com/sets/ttla" r:id="rId42"/>
    <hyperlink xmlns:r="http://schemas.openxmlformats.org/officeDocument/2006/relationships" ref="K12" display="https://scryfall.com/sets/ttla" r:id="rId43"/>
    <hyperlink xmlns:r="http://schemas.openxmlformats.org/officeDocument/2006/relationships" ref="L12" display="en es fr de it pt ja ko ru 汉语 漢語" r:id="rId44"/>
    <hyperlink xmlns:r="http://schemas.openxmlformats.org/officeDocument/2006/relationships" ref="I13" display="Avatar: The Last Airbender Beginner Box Front Cards FTLA" r:id="rId45"/>
    <hyperlink xmlns:r="http://schemas.openxmlformats.org/officeDocument/2006/relationships" ref="J13" display="https://scryfall.com/sets/ftla" r:id="rId46"/>
    <hyperlink xmlns:r="http://schemas.openxmlformats.org/officeDocument/2006/relationships" ref="K13" display="https://scryfall.com/sets/ftla" r:id="rId47"/>
    <hyperlink xmlns:r="http://schemas.openxmlformats.org/officeDocument/2006/relationships" ref="L13" display="en es fr de it pt ja ko ru 汉语 漢語" r:id="rId48"/>
    <hyperlink xmlns:r="http://schemas.openxmlformats.org/officeDocument/2006/relationships" ref="I14" display="Avatar: The Last Airbender Jumpstart Front Cards JTLA" r:id="rId49"/>
    <hyperlink xmlns:r="http://schemas.openxmlformats.org/officeDocument/2006/relationships" ref="J14" display="https://scryfall.com/sets/jtla" r:id="rId50"/>
    <hyperlink xmlns:r="http://schemas.openxmlformats.org/officeDocument/2006/relationships" ref="K14" display="https://scryfall.com/sets/jtla" r:id="rId51"/>
    <hyperlink xmlns:r="http://schemas.openxmlformats.org/officeDocument/2006/relationships" ref="L14" display="en es fr de it pt ja ko ru 汉语 漢語" r:id="rId52"/>
    <hyperlink xmlns:r="http://schemas.openxmlformats.org/officeDocument/2006/relationships" ref="I15" display="Avatar: The Last Airbender Eternal TLE" r:id="rId53"/>
    <hyperlink xmlns:r="http://schemas.openxmlformats.org/officeDocument/2006/relationships" ref="J15" display="https://scryfall.com/sets/tle" r:id="rId54"/>
    <hyperlink xmlns:r="http://schemas.openxmlformats.org/officeDocument/2006/relationships" ref="K15" display="https://scryfall.com/sets/tle" r:id="rId55"/>
    <hyperlink xmlns:r="http://schemas.openxmlformats.org/officeDocument/2006/relationships" ref="L15" display="en es fr de it pt ja ko ru 汉语 漢語" r:id="rId56"/>
    <hyperlink xmlns:r="http://schemas.openxmlformats.org/officeDocument/2006/relationships" ref="I16" display="Avatar: The Last Airbender Eternal Tokens TTLE" r:id="rId57"/>
    <hyperlink xmlns:r="http://schemas.openxmlformats.org/officeDocument/2006/relationships" ref="J16" display="https://scryfall.com/sets/ttle" r:id="rId58"/>
    <hyperlink xmlns:r="http://schemas.openxmlformats.org/officeDocument/2006/relationships" ref="K16" display="https://scryfall.com/sets/ttle" r:id="rId59"/>
    <hyperlink xmlns:r="http://schemas.openxmlformats.org/officeDocument/2006/relationships" ref="L16" display="en es fr de it pt ja ko ru 汉语 漢語" r:id="rId60"/>
    <hyperlink xmlns:r="http://schemas.openxmlformats.org/officeDocument/2006/relationships" ref="I17" display="Arena Powered Cube APCUBE" r:id="rId61"/>
    <hyperlink xmlns:r="http://schemas.openxmlformats.org/officeDocument/2006/relationships" ref="J17" display="https://scryfall.com/cubes/apcube" r:id="rId62"/>
    <hyperlink xmlns:r="http://schemas.openxmlformats.org/officeDocument/2006/relationships" ref="K17" display="https://scryfall.com/cubes/apcube" r:id="rId63"/>
    <hyperlink xmlns:r="http://schemas.openxmlformats.org/officeDocument/2006/relationships" ref="I18" display="Marvel Universe MAR" r:id="rId64"/>
    <hyperlink xmlns:r="http://schemas.openxmlformats.org/officeDocument/2006/relationships" ref="J18" display="https://scryfall.com/sets/mar" r:id="rId65"/>
    <hyperlink xmlns:r="http://schemas.openxmlformats.org/officeDocument/2006/relationships" ref="K18" display="https://scryfall.com/sets/mar" r:id="rId66"/>
    <hyperlink xmlns:r="http://schemas.openxmlformats.org/officeDocument/2006/relationships" ref="I19" display="Through the Omenpaths Bonus Sheet OMB" r:id="rId67"/>
    <hyperlink xmlns:r="http://schemas.openxmlformats.org/officeDocument/2006/relationships" ref="J19" display="https://scryfall.com/sets/omb" r:id="rId68"/>
    <hyperlink xmlns:r="http://schemas.openxmlformats.org/officeDocument/2006/relationships" ref="K19" display="https://scryfall.com/sets/omb" r:id="rId69"/>
    <hyperlink xmlns:r="http://schemas.openxmlformats.org/officeDocument/2006/relationships" ref="L19" display="en es fr de it pt ja ko ru 汉语 漢語" r:id="rId70"/>
    <hyperlink xmlns:r="http://schemas.openxmlformats.org/officeDocument/2006/relationships" ref="I20" display="Marvel Legends Series Inserts LMAR" r:id="rId71"/>
    <hyperlink xmlns:r="http://schemas.openxmlformats.org/officeDocument/2006/relationships" ref="J20" display="https://scryfall.com/sets/lmar" r:id="rId72"/>
    <hyperlink xmlns:r="http://schemas.openxmlformats.org/officeDocument/2006/relationships" ref="K20" display="https://scryfall.com/sets/lmar" r:id="rId73"/>
    <hyperlink xmlns:r="http://schemas.openxmlformats.org/officeDocument/2006/relationships" ref="L20" display="en es fr de it pt ja ko ru 汉语 漢語" r:id="rId74"/>
    <hyperlink xmlns:r="http://schemas.openxmlformats.org/officeDocument/2006/relationships" ref="I21" display="Marvel's Spider-Man SPM" r:id="rId75"/>
    <hyperlink xmlns:r="http://schemas.openxmlformats.org/officeDocument/2006/relationships" ref="J21" display="https://scryfall.com/sets/spm" r:id="rId76"/>
    <hyperlink xmlns:r="http://schemas.openxmlformats.org/officeDocument/2006/relationships" ref="K21" display="https://scryfall.com/sets/spm" r:id="rId77"/>
    <hyperlink xmlns:r="http://schemas.openxmlformats.org/officeDocument/2006/relationships" ref="I22" display="Marvel's Spider-Man Promos PSPM" r:id="rId78"/>
    <hyperlink xmlns:r="http://schemas.openxmlformats.org/officeDocument/2006/relationships" ref="J22" display="https://scryfall.com/sets/pspm" r:id="rId79"/>
    <hyperlink xmlns:r="http://schemas.openxmlformats.org/officeDocument/2006/relationships" ref="K22" display="https://scryfall.com/sets/pspm" r:id="rId80"/>
    <hyperlink xmlns:r="http://schemas.openxmlformats.org/officeDocument/2006/relationships" ref="L22" display="en es fr de it pt ja ko ru 汉语 漢語" r:id="rId81"/>
    <hyperlink xmlns:r="http://schemas.openxmlformats.org/officeDocument/2006/relationships" ref="I23" display="Marvel's Spider-Man Tokens TSPM" r:id="rId82"/>
    <hyperlink xmlns:r="http://schemas.openxmlformats.org/officeDocument/2006/relationships" ref="J23" display="https://scryfall.com/sets/tspm" r:id="rId83"/>
    <hyperlink xmlns:r="http://schemas.openxmlformats.org/officeDocument/2006/relationships" ref="K23" display="https://scryfall.com/sets/tspm" r:id="rId84"/>
    <hyperlink xmlns:r="http://schemas.openxmlformats.org/officeDocument/2006/relationships" ref="L23" display="en es fr de it pt ja ko ru 汉语 漢語" r:id="rId85"/>
    <hyperlink xmlns:r="http://schemas.openxmlformats.org/officeDocument/2006/relationships" ref="I24" display="Marvel's Spider-Man Eternal SPE" r:id="rId86"/>
    <hyperlink xmlns:r="http://schemas.openxmlformats.org/officeDocument/2006/relationships" ref="J24" display="https://scryfall.com/sets/spe" r:id="rId87"/>
    <hyperlink xmlns:r="http://schemas.openxmlformats.org/officeDocument/2006/relationships" ref="K24" display="https://scryfall.com/sets/spe" r:id="rId88"/>
    <hyperlink xmlns:r="http://schemas.openxmlformats.org/officeDocument/2006/relationships" ref="I25" display="Through the Omenpaths OM1" r:id="rId89"/>
    <hyperlink xmlns:r="http://schemas.openxmlformats.org/officeDocument/2006/relationships" ref="J25" display="https://scryfall.com/sets/om1" r:id="rId90"/>
    <hyperlink xmlns:r="http://schemas.openxmlformats.org/officeDocument/2006/relationships" ref="K25" display="https://scryfall.com/sets/om1" r:id="rId91"/>
    <hyperlink xmlns:r="http://schemas.openxmlformats.org/officeDocument/2006/relationships" ref="L25" display="en es fr de it pt ja ko ru 汉语 漢語" r:id="rId92"/>
    <hyperlink xmlns:r="http://schemas.openxmlformats.org/officeDocument/2006/relationships" ref="I26" display="Arena Anthology 4 AA4" r:id="rId93"/>
    <hyperlink xmlns:r="http://schemas.openxmlformats.org/officeDocument/2006/relationships" ref="J26" display="https://scryfall.com/sets/aa4" r:id="rId94"/>
    <hyperlink xmlns:r="http://schemas.openxmlformats.org/officeDocument/2006/relationships" ref="K26" display="https://scryfall.com/sets/aa4" r:id="rId95"/>
    <hyperlink xmlns:r="http://schemas.openxmlformats.org/officeDocument/2006/relationships" ref="L26" display="en es fr de it pt ja ko ru 汉语 漢語" r:id="rId96"/>
    <hyperlink xmlns:r="http://schemas.openxmlformats.org/officeDocument/2006/relationships" ref="I27" display="Arena Anthology 3 AA3" r:id="rId97"/>
    <hyperlink xmlns:r="http://schemas.openxmlformats.org/officeDocument/2006/relationships" ref="J27" display="https://scryfall.com/sets/aa3" r:id="rId98"/>
    <hyperlink xmlns:r="http://schemas.openxmlformats.org/officeDocument/2006/relationships" ref="K27" display="https://scryfall.com/sets/aa3" r:id="rId99"/>
    <hyperlink xmlns:r="http://schemas.openxmlformats.org/officeDocument/2006/relationships" ref="L27" display="en es fr de it pt ja ko ru 汉语 漢語" r:id="rId100"/>
    <hyperlink xmlns:r="http://schemas.openxmlformats.org/officeDocument/2006/relationships" ref="I28" display="2023 Heroes of the Realm PH23" r:id="rId101"/>
    <hyperlink xmlns:r="http://schemas.openxmlformats.org/officeDocument/2006/relationships" ref="J28" display="https://scryfall.com/sets/ph23" r:id="rId102"/>
    <hyperlink xmlns:r="http://schemas.openxmlformats.org/officeDocument/2006/relationships" ref="K28" display="https://scryfall.com/sets/ph23" r:id="rId103"/>
    <hyperlink xmlns:r="http://schemas.openxmlformats.org/officeDocument/2006/relationships" ref="L28" display="en es fr de it pt ja ko ru 汉语 漢語" r:id="rId104"/>
    <hyperlink xmlns:r="http://schemas.openxmlformats.org/officeDocument/2006/relationships" ref="I29" display="Arena Anthology 2 AA2" r:id="rId105"/>
    <hyperlink xmlns:r="http://schemas.openxmlformats.org/officeDocument/2006/relationships" ref="J29" display="https://scryfall.com/sets/aa2" r:id="rId106"/>
    <hyperlink xmlns:r="http://schemas.openxmlformats.org/officeDocument/2006/relationships" ref="K29" display="https://scryfall.com/sets/aa2" r:id="rId107"/>
    <hyperlink xmlns:r="http://schemas.openxmlformats.org/officeDocument/2006/relationships" ref="L29" display="en es fr de it pt ja ko ru 汉语 漢語" r:id="rId108"/>
    <hyperlink xmlns:r="http://schemas.openxmlformats.org/officeDocument/2006/relationships" ref="I30" display="Arena Anthology 1 AA1" r:id="rId109"/>
    <hyperlink xmlns:r="http://schemas.openxmlformats.org/officeDocument/2006/relationships" ref="J30" display="https://scryfall.com/sets/aa1" r:id="rId110"/>
    <hyperlink xmlns:r="http://schemas.openxmlformats.org/officeDocument/2006/relationships" ref="K30" display="https://scryfall.com/sets/aa1" r:id="rId111"/>
    <hyperlink xmlns:r="http://schemas.openxmlformats.org/officeDocument/2006/relationships" ref="L30" display="en es fr de it pt ja ko ru 汉语 漢語" r:id="rId112"/>
    <hyperlink xmlns:r="http://schemas.openxmlformats.org/officeDocument/2006/relationships" ref="I31" display="Edge of Eternities EOE" r:id="rId113"/>
    <hyperlink xmlns:r="http://schemas.openxmlformats.org/officeDocument/2006/relationships" ref="J31" display="https://scryfall.com/sets/eoe" r:id="rId114"/>
    <hyperlink xmlns:r="http://schemas.openxmlformats.org/officeDocument/2006/relationships" ref="K31" display="https://scryfall.com/sets/eoe" r:id="rId115"/>
    <hyperlink xmlns:r="http://schemas.openxmlformats.org/officeDocument/2006/relationships" ref="I32" display="Edge of Eternities: Stellar Sights EOS" r:id="rId116"/>
    <hyperlink xmlns:r="http://schemas.openxmlformats.org/officeDocument/2006/relationships" ref="J32" display="https://scryfall.com/sets/eos" r:id="rId117"/>
    <hyperlink xmlns:r="http://schemas.openxmlformats.org/officeDocument/2006/relationships" ref="K32" display="https://scryfall.com/sets/eos" r:id="rId118"/>
    <hyperlink xmlns:r="http://schemas.openxmlformats.org/officeDocument/2006/relationships" ref="L32" display="en es fr de it pt ja ko ru 汉语 漢語" r:id="rId119"/>
    <hyperlink xmlns:r="http://schemas.openxmlformats.org/officeDocument/2006/relationships" ref="I33" display="Edge of Eternities Promos PEOE" r:id="rId120"/>
    <hyperlink xmlns:r="http://schemas.openxmlformats.org/officeDocument/2006/relationships" ref="J33" display="https://scryfall.com/sets/peoe" r:id="rId121"/>
    <hyperlink xmlns:r="http://schemas.openxmlformats.org/officeDocument/2006/relationships" ref="K33" display="https://scryfall.com/sets/peoe" r:id="rId122"/>
    <hyperlink xmlns:r="http://schemas.openxmlformats.org/officeDocument/2006/relationships" ref="L33" display="en es fr de it pt ja ko ru 汉语 漢語" r:id="rId123"/>
    <hyperlink xmlns:r="http://schemas.openxmlformats.org/officeDocument/2006/relationships" ref="I34" display="Edge of Eternities Tokens TEOE" r:id="rId124"/>
    <hyperlink xmlns:r="http://schemas.openxmlformats.org/officeDocument/2006/relationships" ref="J34" display="https://scryfall.com/sets/teoe" r:id="rId125"/>
    <hyperlink xmlns:r="http://schemas.openxmlformats.org/officeDocument/2006/relationships" ref="K34" display="https://scryfall.com/sets/teoe" r:id="rId126"/>
    <hyperlink xmlns:r="http://schemas.openxmlformats.org/officeDocument/2006/relationships" ref="L34" display="en es fr de it pt ja ko ru 汉语 漢語" r:id="rId127"/>
    <hyperlink xmlns:r="http://schemas.openxmlformats.org/officeDocument/2006/relationships" ref="I35" display="Alchemy: Edge of Eternities YEOE" r:id="rId128"/>
    <hyperlink xmlns:r="http://schemas.openxmlformats.org/officeDocument/2006/relationships" ref="J35" display="https://scryfall.com/sets/yeoe" r:id="rId129"/>
    <hyperlink xmlns:r="http://schemas.openxmlformats.org/officeDocument/2006/relationships" ref="K35" display="https://scryfall.com/sets/yeoe" r:id="rId130"/>
    <hyperlink xmlns:r="http://schemas.openxmlformats.org/officeDocument/2006/relationships" ref="L35" display="en es fr de it pt ja ko ru 汉语 漢語" r:id="rId131"/>
    <hyperlink xmlns:r="http://schemas.openxmlformats.org/officeDocument/2006/relationships" ref="I36" display="Edge of Eternities Art Series AEOE" r:id="rId132"/>
    <hyperlink xmlns:r="http://schemas.openxmlformats.org/officeDocument/2006/relationships" ref="J36" display="https://scryfall.com/sets/aeoe" r:id="rId133"/>
    <hyperlink xmlns:r="http://schemas.openxmlformats.org/officeDocument/2006/relationships" ref="K36" display="https://scryfall.com/sets/aeoe" r:id="rId134"/>
    <hyperlink xmlns:r="http://schemas.openxmlformats.org/officeDocument/2006/relationships" ref="L36" display="en es fr de it pt ja ko ru 汉语 漢語" r:id="rId135"/>
    <hyperlink xmlns:r="http://schemas.openxmlformats.org/officeDocument/2006/relationships" ref="I37" display="Edge of Eternities Commander EOC" r:id="rId136"/>
    <hyperlink xmlns:r="http://schemas.openxmlformats.org/officeDocument/2006/relationships" ref="J37" display="https://scryfall.com/sets/eoc" r:id="rId137"/>
    <hyperlink xmlns:r="http://schemas.openxmlformats.org/officeDocument/2006/relationships" ref="K37" display="https://scryfall.com/sets/eoc" r:id="rId138"/>
    <hyperlink xmlns:r="http://schemas.openxmlformats.org/officeDocument/2006/relationships" ref="I38" display="Edge of Eternities Commander Tokens TEOC" r:id="rId139"/>
    <hyperlink xmlns:r="http://schemas.openxmlformats.org/officeDocument/2006/relationships" ref="J38" display="https://scryfall.com/sets/teoc" r:id="rId140"/>
    <hyperlink xmlns:r="http://schemas.openxmlformats.org/officeDocument/2006/relationships" ref="K38" display="https://scryfall.com/sets/teoc" r:id="rId141"/>
    <hyperlink xmlns:r="http://schemas.openxmlformats.org/officeDocument/2006/relationships" ref="L38" display="en es fr de it pt ja ko ru 汉语 漢語" r:id="rId142"/>
    <hyperlink xmlns:r="http://schemas.openxmlformats.org/officeDocument/2006/relationships" ref="I39" display="Final Fantasy FIN" r:id="rId143"/>
    <hyperlink xmlns:r="http://schemas.openxmlformats.org/officeDocument/2006/relationships" ref="J39" display="https://scryfall.com/sets/fin" r:id="rId144"/>
    <hyperlink xmlns:r="http://schemas.openxmlformats.org/officeDocument/2006/relationships" ref="K39" display="https://scryfall.com/sets/fin" r:id="rId145"/>
    <hyperlink xmlns:r="http://schemas.openxmlformats.org/officeDocument/2006/relationships" ref="I40" display="Final Fantasy: Through the Ages FCA" r:id="rId146"/>
    <hyperlink xmlns:r="http://schemas.openxmlformats.org/officeDocument/2006/relationships" ref="J40" display="https://scryfall.com/sets/fca" r:id="rId147"/>
    <hyperlink xmlns:r="http://schemas.openxmlformats.org/officeDocument/2006/relationships" ref="K40" display="https://scryfall.com/sets/fca" r:id="rId148"/>
    <hyperlink xmlns:r="http://schemas.openxmlformats.org/officeDocument/2006/relationships" ref="I41" display="Final Fantasy Promos PFIN" r:id="rId149"/>
    <hyperlink xmlns:r="http://schemas.openxmlformats.org/officeDocument/2006/relationships" ref="J41" display="https://scryfall.com/sets/pfin" r:id="rId150"/>
    <hyperlink xmlns:r="http://schemas.openxmlformats.org/officeDocument/2006/relationships" ref="K41" display="https://scryfall.com/sets/pfin" r:id="rId151"/>
    <hyperlink xmlns:r="http://schemas.openxmlformats.org/officeDocument/2006/relationships" ref="L41" display="en es fr de it pt ja ko ru 汉语 漢語" r:id="rId152"/>
    <hyperlink xmlns:r="http://schemas.openxmlformats.org/officeDocument/2006/relationships" ref="I42" display="Final Fantasy Tokens TFIN" r:id="rId153"/>
    <hyperlink xmlns:r="http://schemas.openxmlformats.org/officeDocument/2006/relationships" ref="J42" display="https://scryfall.com/sets/tfin" r:id="rId154"/>
    <hyperlink xmlns:r="http://schemas.openxmlformats.org/officeDocument/2006/relationships" ref="K42" display="https://scryfall.com/sets/tfin" r:id="rId155"/>
    <hyperlink xmlns:r="http://schemas.openxmlformats.org/officeDocument/2006/relationships" ref="L42" display="en es fr de it pt ja ko ru 汉语 漢語" r:id="rId156"/>
    <hyperlink xmlns:r="http://schemas.openxmlformats.org/officeDocument/2006/relationships" ref="I43" display="Final Fantasy Regional Promos RFIN" r:id="rId157"/>
    <hyperlink xmlns:r="http://schemas.openxmlformats.org/officeDocument/2006/relationships" ref="J43" display="https://scryfall.com/sets/rfin" r:id="rId158"/>
    <hyperlink xmlns:r="http://schemas.openxmlformats.org/officeDocument/2006/relationships" ref="K43" display="https://scryfall.com/sets/rfin" r:id="rId159"/>
    <hyperlink xmlns:r="http://schemas.openxmlformats.org/officeDocument/2006/relationships" ref="L43" display="en es fr de it pt ja ko ru 汉语 漢語" r:id="rId160"/>
    <hyperlink xmlns:r="http://schemas.openxmlformats.org/officeDocument/2006/relationships" ref="I44" display="Final Fantasy Art Series AFIN" r:id="rId161"/>
    <hyperlink xmlns:r="http://schemas.openxmlformats.org/officeDocument/2006/relationships" ref="J44" display="https://scryfall.com/sets/afin" r:id="rId162"/>
    <hyperlink xmlns:r="http://schemas.openxmlformats.org/officeDocument/2006/relationships" ref="K44" display="https://scryfall.com/sets/afin" r:id="rId163"/>
    <hyperlink xmlns:r="http://schemas.openxmlformats.org/officeDocument/2006/relationships" ref="L44" display="en es fr de it pt ja ko ru 汉语 漢語" r:id="rId164"/>
    <hyperlink xmlns:r="http://schemas.openxmlformats.org/officeDocument/2006/relationships" ref="I45" display="Final Fantasy Commander FIC" r:id="rId165"/>
    <hyperlink xmlns:r="http://schemas.openxmlformats.org/officeDocument/2006/relationships" ref="J45" display="https://scryfall.com/sets/fic" r:id="rId166"/>
    <hyperlink xmlns:r="http://schemas.openxmlformats.org/officeDocument/2006/relationships" ref="K45" display="https://scryfall.com/sets/fic" r:id="rId167"/>
    <hyperlink xmlns:r="http://schemas.openxmlformats.org/officeDocument/2006/relationships" ref="I46" display="Final Fantasy Commander Tokens TFIC" r:id="rId168"/>
    <hyperlink xmlns:r="http://schemas.openxmlformats.org/officeDocument/2006/relationships" ref="J46" display="https://scryfall.com/sets/tfic" r:id="rId169"/>
    <hyperlink xmlns:r="http://schemas.openxmlformats.org/officeDocument/2006/relationships" ref="K46" display="https://scryfall.com/sets/tfic" r:id="rId170"/>
    <hyperlink xmlns:r="http://schemas.openxmlformats.org/officeDocument/2006/relationships" ref="L46" display="en es fr de it pt ja ko ru 汉语 漢語" r:id="rId171"/>
    <hyperlink xmlns:r="http://schemas.openxmlformats.org/officeDocument/2006/relationships" ref="I47" display="FIN Asia WPN Promo Tokens WFIN" r:id="rId172"/>
    <hyperlink xmlns:r="http://schemas.openxmlformats.org/officeDocument/2006/relationships" ref="J47" display="https://scryfall.com/sets/wfin" r:id="rId173"/>
    <hyperlink xmlns:r="http://schemas.openxmlformats.org/officeDocument/2006/relationships" ref="K47" display="https://scryfall.com/sets/wfin" r:id="rId174"/>
    <hyperlink xmlns:r="http://schemas.openxmlformats.org/officeDocument/2006/relationships" ref="L47" display="en es fr de it pt ja ko ru 汉语 漢語" r:id="rId175"/>
    <hyperlink xmlns:r="http://schemas.openxmlformats.org/officeDocument/2006/relationships" ref="I48" display="FIN Standard Showdown PSS5" r:id="rId176"/>
    <hyperlink xmlns:r="http://schemas.openxmlformats.org/officeDocument/2006/relationships" ref="J48" display="https://scryfall.com/sets/pss5" r:id="rId177"/>
    <hyperlink xmlns:r="http://schemas.openxmlformats.org/officeDocument/2006/relationships" ref="K48" display="https://scryfall.com/sets/pss5" r:id="rId178"/>
    <hyperlink xmlns:r="http://schemas.openxmlformats.org/officeDocument/2006/relationships" ref="L48" display="en es fr de it pt ja ko ru 汉语 漢語" r:id="rId179"/>
    <hyperlink xmlns:r="http://schemas.openxmlformats.org/officeDocument/2006/relationships" ref="I49" display="Pioneer Anthology 1 PA1" r:id="rId180"/>
    <hyperlink xmlns:r="http://schemas.openxmlformats.org/officeDocument/2006/relationships" ref="J49" display="https://scryfall.com/sets/pa1" r:id="rId181"/>
    <hyperlink xmlns:r="http://schemas.openxmlformats.org/officeDocument/2006/relationships" ref="K49" display="https://scryfall.com/sets/pa1" r:id="rId182"/>
    <hyperlink xmlns:r="http://schemas.openxmlformats.org/officeDocument/2006/relationships" ref="L49" display="en es fr de it pt ja ko ru 汉语 漢語" r:id="rId183"/>
    <hyperlink xmlns:r="http://schemas.openxmlformats.org/officeDocument/2006/relationships" ref="I50" display="Tarkir: Dragonstorm TDM" r:id="rId184"/>
    <hyperlink xmlns:r="http://schemas.openxmlformats.org/officeDocument/2006/relationships" ref="J50" display="https://scryfall.com/sets/tdm" r:id="rId185"/>
    <hyperlink xmlns:r="http://schemas.openxmlformats.org/officeDocument/2006/relationships" ref="K50" display="https://scryfall.com/sets/tdm" r:id="rId186"/>
    <hyperlink xmlns:r="http://schemas.openxmlformats.org/officeDocument/2006/relationships" ref="I51" display="Tarkir: Dragonstorm Promos PTDM" r:id="rId187"/>
    <hyperlink xmlns:r="http://schemas.openxmlformats.org/officeDocument/2006/relationships" ref="J51" display="https://scryfall.com/sets/ptdm" r:id="rId188"/>
    <hyperlink xmlns:r="http://schemas.openxmlformats.org/officeDocument/2006/relationships" ref="K51" display="https://scryfall.com/sets/ptdm" r:id="rId189"/>
    <hyperlink xmlns:r="http://schemas.openxmlformats.org/officeDocument/2006/relationships" ref="L51" display="en es fr de it pt ja ko ru 汉语 漢語" r:id="rId190"/>
    <hyperlink xmlns:r="http://schemas.openxmlformats.org/officeDocument/2006/relationships" ref="I52" display="Tarkir: Dragonstorm Tokens TTDM" r:id="rId191"/>
    <hyperlink xmlns:r="http://schemas.openxmlformats.org/officeDocument/2006/relationships" ref="J52" display="https://scryfall.com/sets/ttdm" r:id="rId192"/>
    <hyperlink xmlns:r="http://schemas.openxmlformats.org/officeDocument/2006/relationships" ref="K52" display="https://scryfall.com/sets/ttdm" r:id="rId193"/>
    <hyperlink xmlns:r="http://schemas.openxmlformats.org/officeDocument/2006/relationships" ref="L52" display="en es fr de it pt ja ko ru 汉语 漢語" r:id="rId194"/>
    <hyperlink xmlns:r="http://schemas.openxmlformats.org/officeDocument/2006/relationships" ref="I53" display="Alchemy: Tarkir YTDM" r:id="rId195"/>
    <hyperlink xmlns:r="http://schemas.openxmlformats.org/officeDocument/2006/relationships" ref="J53" display="https://scryfall.com/sets/ytdm" r:id="rId196"/>
    <hyperlink xmlns:r="http://schemas.openxmlformats.org/officeDocument/2006/relationships" ref="K53" display="https://scryfall.com/sets/ytdm" r:id="rId197"/>
    <hyperlink xmlns:r="http://schemas.openxmlformats.org/officeDocument/2006/relationships" ref="L53" display="en es fr de it pt ja ko ru 汉语 漢語" r:id="rId198"/>
    <hyperlink xmlns:r="http://schemas.openxmlformats.org/officeDocument/2006/relationships" ref="I54" display="Tarkir: Dragonstorm Art Series ATDM" r:id="rId199"/>
    <hyperlink xmlns:r="http://schemas.openxmlformats.org/officeDocument/2006/relationships" ref="J54" display="https://scryfall.com/sets/atdm" r:id="rId200"/>
    <hyperlink xmlns:r="http://schemas.openxmlformats.org/officeDocument/2006/relationships" ref="K54" display="https://scryfall.com/sets/atdm" r:id="rId201"/>
    <hyperlink xmlns:r="http://schemas.openxmlformats.org/officeDocument/2006/relationships" ref="L54" display="en es fr de it pt ja ko ru 汉语 漢語" r:id="rId202"/>
    <hyperlink xmlns:r="http://schemas.openxmlformats.org/officeDocument/2006/relationships" ref="I55" display="Tarkir: Dragonstorm Commander TDC" r:id="rId203"/>
    <hyperlink xmlns:r="http://schemas.openxmlformats.org/officeDocument/2006/relationships" ref="J55" display="https://scryfall.com/sets/tdc" r:id="rId204"/>
    <hyperlink xmlns:r="http://schemas.openxmlformats.org/officeDocument/2006/relationships" ref="K55" display="https://scryfall.com/sets/tdc" r:id="rId205"/>
    <hyperlink xmlns:r="http://schemas.openxmlformats.org/officeDocument/2006/relationships" ref="I56" display="Tarkir: Dragonstorm Commander Tokens TTDC" r:id="rId206"/>
    <hyperlink xmlns:r="http://schemas.openxmlformats.org/officeDocument/2006/relationships" ref="J56" display="https://scryfall.com/sets/ttdc" r:id="rId207"/>
    <hyperlink xmlns:r="http://schemas.openxmlformats.org/officeDocument/2006/relationships" ref="K56" display="https://scryfall.com/sets/ttdc" r:id="rId208"/>
    <hyperlink xmlns:r="http://schemas.openxmlformats.org/officeDocument/2006/relationships" ref="L56" display="en es fr de it pt ja ko ru 汉语 漢語" r:id="rId209"/>
    <hyperlink xmlns:r="http://schemas.openxmlformats.org/officeDocument/2006/relationships" ref="I58" display="Love Your LGS 2025 PLG25" r:id="rId210"/>
    <hyperlink xmlns:r="http://schemas.openxmlformats.org/officeDocument/2006/relationships" ref="J58" display="https://scryfall.com/sets/plg25" r:id="rId211"/>
    <hyperlink xmlns:r="http://schemas.openxmlformats.org/officeDocument/2006/relationships" ref="K58" display="https://scryfall.com/sets/plg25" r:id="rId212"/>
    <hyperlink xmlns:r="http://schemas.openxmlformats.org/officeDocument/2006/relationships" ref="L58" display="en es fr de it pt ja ko ru 汉语 漢語" r:id="rId213"/>
    <hyperlink xmlns:r="http://schemas.openxmlformats.org/officeDocument/2006/relationships" ref="I60" display="Year of the Snake 2025 PL25" r:id="rId214"/>
    <hyperlink xmlns:r="http://schemas.openxmlformats.org/officeDocument/2006/relationships" ref="J60" display="https://scryfall.com/sets/pl25" r:id="rId215"/>
    <hyperlink xmlns:r="http://schemas.openxmlformats.org/officeDocument/2006/relationships" ref="K60" display="https://scryfall.com/sets/pl25" r:id="rId216"/>
    <hyperlink xmlns:r="http://schemas.openxmlformats.org/officeDocument/2006/relationships" ref="L60" display="en es fr de it pt ja ko ru 汉语 漢語" r:id="rId217"/>
    <hyperlink xmlns:r="http://schemas.openxmlformats.org/officeDocument/2006/relationships" ref="I62" display="Aetherdrift DFT" r:id="rId218"/>
    <hyperlink xmlns:r="http://schemas.openxmlformats.org/officeDocument/2006/relationships" ref="J62" display="https://scryfall.com/sets/dft" r:id="rId219"/>
    <hyperlink xmlns:r="http://schemas.openxmlformats.org/officeDocument/2006/relationships" ref="K62" display="https://scryfall.com/sets/dft" r:id="rId220"/>
    <hyperlink xmlns:r="http://schemas.openxmlformats.org/officeDocument/2006/relationships" ref="I64" display="Aetherdrift Promos PDFT" r:id="rId221"/>
    <hyperlink xmlns:r="http://schemas.openxmlformats.org/officeDocument/2006/relationships" ref="J64" display="https://scryfall.com/sets/pdft" r:id="rId222"/>
    <hyperlink xmlns:r="http://schemas.openxmlformats.org/officeDocument/2006/relationships" ref="K64" display="https://scryfall.com/sets/pdft" r:id="rId223"/>
    <hyperlink xmlns:r="http://schemas.openxmlformats.org/officeDocument/2006/relationships" ref="L64" display="en es fr de it pt ja ko ru 汉语 漢語" r:id="rId224"/>
    <hyperlink xmlns:r="http://schemas.openxmlformats.org/officeDocument/2006/relationships" ref="I66" display="Aetherdrift Tokens TDFT" r:id="rId225"/>
    <hyperlink xmlns:r="http://schemas.openxmlformats.org/officeDocument/2006/relationships" ref="J66" display="https://scryfall.com/sets/tdft" r:id="rId226"/>
    <hyperlink xmlns:r="http://schemas.openxmlformats.org/officeDocument/2006/relationships" ref="K66" display="https://scryfall.com/sets/tdft" r:id="rId227"/>
    <hyperlink xmlns:r="http://schemas.openxmlformats.org/officeDocument/2006/relationships" ref="L66" display="en es fr de it pt ja ko ru 汉语 漢語" r:id="rId228"/>
    <hyperlink xmlns:r="http://schemas.openxmlformats.org/officeDocument/2006/relationships" ref="I68" display="Alchemy: Aetherdrift YDFT" r:id="rId229"/>
    <hyperlink xmlns:r="http://schemas.openxmlformats.org/officeDocument/2006/relationships" ref="J68" display="https://scryfall.com/sets/ydft" r:id="rId230"/>
    <hyperlink xmlns:r="http://schemas.openxmlformats.org/officeDocument/2006/relationships" ref="K68" display="https://scryfall.com/sets/ydft" r:id="rId231"/>
    <hyperlink xmlns:r="http://schemas.openxmlformats.org/officeDocument/2006/relationships" ref="L68" display="en es fr de it pt ja ko ru 汉语 漢語" r:id="rId232"/>
    <hyperlink xmlns:r="http://schemas.openxmlformats.org/officeDocument/2006/relationships" ref="I70" display="Aetherdrift Art Series ADFT" r:id="rId233"/>
    <hyperlink xmlns:r="http://schemas.openxmlformats.org/officeDocument/2006/relationships" ref="J70" display="https://scryfall.com/sets/adft" r:id="rId234"/>
    <hyperlink xmlns:r="http://schemas.openxmlformats.org/officeDocument/2006/relationships" ref="K70" display="https://scryfall.com/sets/adft" r:id="rId235"/>
    <hyperlink xmlns:r="http://schemas.openxmlformats.org/officeDocument/2006/relationships" ref="L70" display="en es fr de it pt ja ko ru 汉语 漢語" r:id="rId236"/>
    <hyperlink xmlns:r="http://schemas.openxmlformats.org/officeDocument/2006/relationships" ref="I72" display="Aetherdrift Commander DRC" r:id="rId237"/>
    <hyperlink xmlns:r="http://schemas.openxmlformats.org/officeDocument/2006/relationships" ref="J72" display="https://scryfall.com/sets/drc" r:id="rId238"/>
    <hyperlink xmlns:r="http://schemas.openxmlformats.org/officeDocument/2006/relationships" ref="K72" display="https://scryfall.com/sets/drc" r:id="rId239"/>
    <hyperlink xmlns:r="http://schemas.openxmlformats.org/officeDocument/2006/relationships" ref="I74" display="Aetherdrift Commander Tokens TDRC" r:id="rId240"/>
    <hyperlink xmlns:r="http://schemas.openxmlformats.org/officeDocument/2006/relationships" ref="J74" display="https://scryfall.com/sets/tdrc" r:id="rId241"/>
    <hyperlink xmlns:r="http://schemas.openxmlformats.org/officeDocument/2006/relationships" ref="K74" display="https://scryfall.com/sets/tdrc" r:id="rId242"/>
    <hyperlink xmlns:r="http://schemas.openxmlformats.org/officeDocument/2006/relationships" ref="L74" display="en es fr de it pt ja ko ru 汉语 漢語" r:id="rId243"/>
    <hyperlink xmlns:r="http://schemas.openxmlformats.org/officeDocument/2006/relationships" ref="I76" display="Japan Standard Cup PJSC" r:id="rId244"/>
    <hyperlink xmlns:r="http://schemas.openxmlformats.org/officeDocument/2006/relationships" ref="J76" display="https://scryfall.com/sets/pjsc" r:id="rId245"/>
    <hyperlink xmlns:r="http://schemas.openxmlformats.org/officeDocument/2006/relationships" ref="K76" display="https://scryfall.com/sets/pjsc" r:id="rId246"/>
    <hyperlink xmlns:r="http://schemas.openxmlformats.org/officeDocument/2006/relationships" ref="L76" display="en es fr de it pt ja ko ru 汉语 漢語" r:id="rId247"/>
    <hyperlink xmlns:r="http://schemas.openxmlformats.org/officeDocument/2006/relationships" ref="I78" display="Innistrad Remastered INR" r:id="rId248"/>
    <hyperlink xmlns:r="http://schemas.openxmlformats.org/officeDocument/2006/relationships" ref="J78" display="https://scryfall.com/sets/inr" r:id="rId249"/>
    <hyperlink xmlns:r="http://schemas.openxmlformats.org/officeDocument/2006/relationships" ref="K78" display="https://scryfall.com/sets/inr" r:id="rId250"/>
    <hyperlink xmlns:r="http://schemas.openxmlformats.org/officeDocument/2006/relationships" ref="L78" display="en es fr de it pt ja ko ru 汉语 漢語" r:id="rId251"/>
    <hyperlink xmlns:r="http://schemas.openxmlformats.org/officeDocument/2006/relationships" ref="I80" display="Innistrad Remastered Tokens TINR" r:id="rId252"/>
    <hyperlink xmlns:r="http://schemas.openxmlformats.org/officeDocument/2006/relationships" ref="J80" display="https://scryfall.com/sets/tinr" r:id="rId253"/>
    <hyperlink xmlns:r="http://schemas.openxmlformats.org/officeDocument/2006/relationships" ref="K80" display="https://scryfall.com/sets/tinr" r:id="rId254"/>
    <hyperlink xmlns:r="http://schemas.openxmlformats.org/officeDocument/2006/relationships" ref="L80" display="en es fr de it pt ja ko ru 汉语 漢語" r:id="rId255"/>
    <hyperlink xmlns:r="http://schemas.openxmlformats.org/officeDocument/2006/relationships" ref="I82" display="Innistrad Remastered Art Series AINR" r:id="rId256"/>
    <hyperlink xmlns:r="http://schemas.openxmlformats.org/officeDocument/2006/relationships" ref="J82" display="https://scryfall.com/sets/ainr" r:id="rId257"/>
    <hyperlink xmlns:r="http://schemas.openxmlformats.org/officeDocument/2006/relationships" ref="K82" display="https://scryfall.com/sets/ainr" r:id="rId258"/>
    <hyperlink xmlns:r="http://schemas.openxmlformats.org/officeDocument/2006/relationships" ref="L82" display="en es fr de it pt ja ko ru 汉语 漢語" r:id="rId259"/>
    <hyperlink xmlns:r="http://schemas.openxmlformats.org/officeDocument/2006/relationships" ref="I84" display="Spotlight Series PSPL" r:id="rId260"/>
    <hyperlink xmlns:r="http://schemas.openxmlformats.org/officeDocument/2006/relationships" ref="J84" display="https://scryfall.com/sets/pspl" r:id="rId261"/>
    <hyperlink xmlns:r="http://schemas.openxmlformats.org/officeDocument/2006/relationships" ref="K84" display="https://scryfall.com/sets/pspl" r:id="rId262"/>
    <hyperlink xmlns:r="http://schemas.openxmlformats.org/officeDocument/2006/relationships" ref="I86" display="MagicFest 2025 PF25" r:id="rId263"/>
    <hyperlink xmlns:r="http://schemas.openxmlformats.org/officeDocument/2006/relationships" ref="J86" display="https://scryfall.com/sets/pf25" r:id="rId264"/>
    <hyperlink xmlns:r="http://schemas.openxmlformats.org/officeDocument/2006/relationships" ref="K86" display="https://scryfall.com/sets/pf25" r:id="rId265"/>
    <hyperlink xmlns:r="http://schemas.openxmlformats.org/officeDocument/2006/relationships" ref="I88" display="Wizards Play Network 2025 PW25" r:id="rId266"/>
    <hyperlink xmlns:r="http://schemas.openxmlformats.org/officeDocument/2006/relationships" ref="J88" display="https://scryfall.com/sets/pw25" r:id="rId267"/>
    <hyperlink xmlns:r="http://schemas.openxmlformats.org/officeDocument/2006/relationships" ref="K88" display="https://scryfall.com/sets/pw25" r:id="rId268"/>
    <hyperlink xmlns:r="http://schemas.openxmlformats.org/officeDocument/2006/relationships" ref="L88" display="en es fr de it pt ja ko ru 汉语 漢語" r:id="rId269"/>
    <hyperlink xmlns:r="http://schemas.openxmlformats.org/officeDocument/2006/relationships" ref="I90" display="Pioneer Masters PIO" r:id="rId270"/>
    <hyperlink xmlns:r="http://schemas.openxmlformats.org/officeDocument/2006/relationships" ref="J90" display="https://scryfall.com/sets/pio" r:id="rId271"/>
    <hyperlink xmlns:r="http://schemas.openxmlformats.org/officeDocument/2006/relationships" ref="K90" display="https://scryfall.com/sets/pio" r:id="rId272"/>
    <hyperlink xmlns:r="http://schemas.openxmlformats.org/officeDocument/2006/relationships" ref="L90" display="en es fr de it pt ja ko ru 汉语 漢語" r:id="rId273"/>
    <hyperlink xmlns:r="http://schemas.openxmlformats.org/officeDocument/2006/relationships" ref="I92" display="Foundations FDN" r:id="rId274"/>
    <hyperlink xmlns:r="http://schemas.openxmlformats.org/officeDocument/2006/relationships" ref="J92" display="https://scryfall.com/sets/fdn" r:id="rId275"/>
    <hyperlink xmlns:r="http://schemas.openxmlformats.org/officeDocument/2006/relationships" ref="K92" display="https://scryfall.com/sets/fdn" r:id="rId276"/>
    <hyperlink xmlns:r="http://schemas.openxmlformats.org/officeDocument/2006/relationships" ref="I94" display="Foundations Promos PFDN" r:id="rId277"/>
    <hyperlink xmlns:r="http://schemas.openxmlformats.org/officeDocument/2006/relationships" ref="J94" display="https://scryfall.com/sets/pfdn" r:id="rId278"/>
    <hyperlink xmlns:r="http://schemas.openxmlformats.org/officeDocument/2006/relationships" ref="K94" display="https://scryfall.com/sets/pfdn" r:id="rId279"/>
    <hyperlink xmlns:r="http://schemas.openxmlformats.org/officeDocument/2006/relationships" ref="L94" display="en es fr de it pt ja ko ru 汉语 漢語" r:id="rId280"/>
    <hyperlink xmlns:r="http://schemas.openxmlformats.org/officeDocument/2006/relationships" ref="I96" display="Foundations Tokens TFDN" r:id="rId281"/>
    <hyperlink xmlns:r="http://schemas.openxmlformats.org/officeDocument/2006/relationships" ref="J96" display="https://scryfall.com/sets/tfdn" r:id="rId282"/>
    <hyperlink xmlns:r="http://schemas.openxmlformats.org/officeDocument/2006/relationships" ref="K96" display="https://scryfall.com/sets/tfdn" r:id="rId283"/>
    <hyperlink xmlns:r="http://schemas.openxmlformats.org/officeDocument/2006/relationships" ref="L96" display="en es fr de it pt ja ko ru 汉语 漢語" r:id="rId284"/>
    <hyperlink xmlns:r="http://schemas.openxmlformats.org/officeDocument/2006/relationships" ref="I98" display="Foundations Art Series AFDN" r:id="rId285"/>
    <hyperlink xmlns:r="http://schemas.openxmlformats.org/officeDocument/2006/relationships" ref="J98" display="https://scryfall.com/sets/afdn" r:id="rId286"/>
    <hyperlink xmlns:r="http://schemas.openxmlformats.org/officeDocument/2006/relationships" ref="K98" display="https://scryfall.com/sets/afdn" r:id="rId287"/>
    <hyperlink xmlns:r="http://schemas.openxmlformats.org/officeDocument/2006/relationships" ref="L98" display="en es fr de it pt ja ko ru 汉语 漢語" r:id="rId288"/>
    <hyperlink xmlns:r="http://schemas.openxmlformats.org/officeDocument/2006/relationships" ref="I100" display="Foundations Commander FDC" r:id="rId289"/>
    <hyperlink xmlns:r="http://schemas.openxmlformats.org/officeDocument/2006/relationships" ref="J100" display="https://scryfall.com/sets/fdc" r:id="rId290"/>
    <hyperlink xmlns:r="http://schemas.openxmlformats.org/officeDocument/2006/relationships" ref="K100" display="https://scryfall.com/sets/fdc" r:id="rId291"/>
    <hyperlink xmlns:r="http://schemas.openxmlformats.org/officeDocument/2006/relationships" ref="L100" display="en es fr de it pt ja ko ru 汉语 漢語" r:id="rId292"/>
    <hyperlink xmlns:r="http://schemas.openxmlformats.org/officeDocument/2006/relationships" ref="I102" display="Foundations Jumpstart J25" r:id="rId293"/>
    <hyperlink xmlns:r="http://schemas.openxmlformats.org/officeDocument/2006/relationships" ref="J102" display="https://scryfall.com/sets/j25" r:id="rId294"/>
    <hyperlink xmlns:r="http://schemas.openxmlformats.org/officeDocument/2006/relationships" ref="K102" display="https://scryfall.com/sets/j25" r:id="rId295"/>
    <hyperlink xmlns:r="http://schemas.openxmlformats.org/officeDocument/2006/relationships" ref="I104" display="Foundations Jumpstart Front Cards FJ25" r:id="rId296"/>
    <hyperlink xmlns:r="http://schemas.openxmlformats.org/officeDocument/2006/relationships" ref="J104" display="https://scryfall.com/sets/fj25" r:id="rId297"/>
    <hyperlink xmlns:r="http://schemas.openxmlformats.org/officeDocument/2006/relationships" ref="K104" display="https://scryfall.com/sets/fj25" r:id="rId298"/>
    <hyperlink xmlns:r="http://schemas.openxmlformats.org/officeDocument/2006/relationships" ref="L104" display="en es fr de it pt ja ko ru 汉语 漢語" r:id="rId299"/>
    <hyperlink xmlns:r="http://schemas.openxmlformats.org/officeDocument/2006/relationships" ref="I106" display="Foundations Front Cards FFDN" r:id="rId300"/>
    <hyperlink xmlns:r="http://schemas.openxmlformats.org/officeDocument/2006/relationships" ref="J106" display="https://scryfall.com/sets/ffdn" r:id="rId301"/>
    <hyperlink xmlns:r="http://schemas.openxmlformats.org/officeDocument/2006/relationships" ref="K106" display="https://scryfall.com/sets/ffdn" r:id="rId302"/>
    <hyperlink xmlns:r="http://schemas.openxmlformats.org/officeDocument/2006/relationships" ref="I108" display="Duskmourn: House of Horror DSK" r:id="rId303"/>
    <hyperlink xmlns:r="http://schemas.openxmlformats.org/officeDocument/2006/relationships" ref="J108" display="https://scryfall.com/sets/dsk" r:id="rId304"/>
    <hyperlink xmlns:r="http://schemas.openxmlformats.org/officeDocument/2006/relationships" ref="K108" display="https://scryfall.com/sets/dsk" r:id="rId305"/>
    <hyperlink xmlns:r="http://schemas.openxmlformats.org/officeDocument/2006/relationships" ref="I110" display="Duskmourn: House of Horror Promos PDSK" r:id="rId306"/>
    <hyperlink xmlns:r="http://schemas.openxmlformats.org/officeDocument/2006/relationships" ref="J110" display="https://scryfall.com/sets/pdsk" r:id="rId307"/>
    <hyperlink xmlns:r="http://schemas.openxmlformats.org/officeDocument/2006/relationships" ref="K110" display="https://scryfall.com/sets/pdsk" r:id="rId308"/>
    <hyperlink xmlns:r="http://schemas.openxmlformats.org/officeDocument/2006/relationships" ref="L110" display="en es fr de it pt ja ko ru 汉语 漢語" r:id="rId309"/>
    <hyperlink xmlns:r="http://schemas.openxmlformats.org/officeDocument/2006/relationships" ref="I112" display="Duskmourn: House of Horror Tokens TDSK" r:id="rId310"/>
    <hyperlink xmlns:r="http://schemas.openxmlformats.org/officeDocument/2006/relationships" ref="J112" display="https://scryfall.com/sets/tdsk" r:id="rId311"/>
    <hyperlink xmlns:r="http://schemas.openxmlformats.org/officeDocument/2006/relationships" ref="K112" display="https://scryfall.com/sets/tdsk" r:id="rId312"/>
    <hyperlink xmlns:r="http://schemas.openxmlformats.org/officeDocument/2006/relationships" ref="L112" display="en es fr de it pt ja ko ru 汉语 漢語" r:id="rId313"/>
    <hyperlink xmlns:r="http://schemas.openxmlformats.org/officeDocument/2006/relationships" ref="I114" display="Alchemy: Duskmourn YDSK" r:id="rId314"/>
    <hyperlink xmlns:r="http://schemas.openxmlformats.org/officeDocument/2006/relationships" ref="J114" display="https://scryfall.com/sets/ydsk" r:id="rId315"/>
    <hyperlink xmlns:r="http://schemas.openxmlformats.org/officeDocument/2006/relationships" ref="K114" display="https://scryfall.com/sets/ydsk" r:id="rId316"/>
    <hyperlink xmlns:r="http://schemas.openxmlformats.org/officeDocument/2006/relationships" ref="L114" display="en es fr de it pt ja ko ru 汉语 漢語" r:id="rId317"/>
    <hyperlink xmlns:r="http://schemas.openxmlformats.org/officeDocument/2006/relationships" ref="I116" display="Duskmourn: House of Horror Commander DSC" r:id="rId318"/>
    <hyperlink xmlns:r="http://schemas.openxmlformats.org/officeDocument/2006/relationships" ref="J116" display="https://scryfall.com/sets/dsc" r:id="rId319"/>
    <hyperlink xmlns:r="http://schemas.openxmlformats.org/officeDocument/2006/relationships" ref="K116" display="https://scryfall.com/sets/dsc" r:id="rId320"/>
    <hyperlink xmlns:r="http://schemas.openxmlformats.org/officeDocument/2006/relationships" ref="I118" display="Duskmourn Commander Tokens TDSC" r:id="rId321"/>
    <hyperlink xmlns:r="http://schemas.openxmlformats.org/officeDocument/2006/relationships" ref="J118" display="https://scryfall.com/sets/tdsc" r:id="rId322"/>
    <hyperlink xmlns:r="http://schemas.openxmlformats.org/officeDocument/2006/relationships" ref="K118" display="https://scryfall.com/sets/tdsc" r:id="rId323"/>
    <hyperlink xmlns:r="http://schemas.openxmlformats.org/officeDocument/2006/relationships" ref="L118" display="en es fr de it pt ja ko ru 汉语 漢語" r:id="rId324"/>
    <hyperlink xmlns:r="http://schemas.openxmlformats.org/officeDocument/2006/relationships" ref="I120" display="Duskmourn: House of Horror Art Series ADSK" r:id="rId325"/>
    <hyperlink xmlns:r="http://schemas.openxmlformats.org/officeDocument/2006/relationships" ref="J120" display="https://scryfall.com/sets/adsk" r:id="rId326"/>
    <hyperlink xmlns:r="http://schemas.openxmlformats.org/officeDocument/2006/relationships" ref="K120" display="https://scryfall.com/sets/adsk" r:id="rId327"/>
    <hyperlink xmlns:r="http://schemas.openxmlformats.org/officeDocument/2006/relationships" ref="L120" display="en es fr de it pt ja ko ru 汉语 漢語" r:id="rId328"/>
    <hyperlink xmlns:r="http://schemas.openxmlformats.org/officeDocument/2006/relationships" ref="I122" display="Love Your LGS 2024 PLG24" r:id="rId329"/>
    <hyperlink xmlns:r="http://schemas.openxmlformats.org/officeDocument/2006/relationships" ref="J122" display="https://scryfall.com/sets/plg24" r:id="rId330"/>
    <hyperlink xmlns:r="http://schemas.openxmlformats.org/officeDocument/2006/relationships" ref="K122" display="https://scryfall.com/sets/plg24" r:id="rId331"/>
    <hyperlink xmlns:r="http://schemas.openxmlformats.org/officeDocument/2006/relationships" ref="I124" display="Mystery Booster 2 MB2" r:id="rId332"/>
    <hyperlink xmlns:r="http://schemas.openxmlformats.org/officeDocument/2006/relationships" ref="J124" display="https://scryfall.com/sets/mb2" r:id="rId333"/>
    <hyperlink xmlns:r="http://schemas.openxmlformats.org/officeDocument/2006/relationships" ref="K124" display="https://scryfall.com/sets/mb2" r:id="rId334"/>
    <hyperlink xmlns:r="http://schemas.openxmlformats.org/officeDocument/2006/relationships" ref="L124" display="en es fr de it pt ja ko ru 汉语 漢語" r:id="rId335"/>
    <hyperlink xmlns:r="http://schemas.openxmlformats.org/officeDocument/2006/relationships" ref="I126" display="Bloomburrow BLB" r:id="rId336"/>
    <hyperlink xmlns:r="http://schemas.openxmlformats.org/officeDocument/2006/relationships" ref="J126" display="https://scryfall.com/sets/blb" r:id="rId337"/>
    <hyperlink xmlns:r="http://schemas.openxmlformats.org/officeDocument/2006/relationships" ref="K126" display="https://scryfall.com/sets/blb" r:id="rId338"/>
    <hyperlink xmlns:r="http://schemas.openxmlformats.org/officeDocument/2006/relationships" ref="I128" display="Bloomburrow Promos PBLB" r:id="rId339"/>
    <hyperlink xmlns:r="http://schemas.openxmlformats.org/officeDocument/2006/relationships" ref="J128" display="https://scryfall.com/sets/pblb" r:id="rId340"/>
    <hyperlink xmlns:r="http://schemas.openxmlformats.org/officeDocument/2006/relationships" ref="K128" display="https://scryfall.com/sets/pblb" r:id="rId341"/>
    <hyperlink xmlns:r="http://schemas.openxmlformats.org/officeDocument/2006/relationships" ref="L128" display="en es fr de it pt ja ko ru 汉语 漢語" r:id="rId342"/>
    <hyperlink xmlns:r="http://schemas.openxmlformats.org/officeDocument/2006/relationships" ref="I130" display="Bloomburrow Tokens TBLB" r:id="rId343"/>
    <hyperlink xmlns:r="http://schemas.openxmlformats.org/officeDocument/2006/relationships" ref="J130" display="https://scryfall.com/sets/tblb" r:id="rId344"/>
    <hyperlink xmlns:r="http://schemas.openxmlformats.org/officeDocument/2006/relationships" ref="K130" display="https://scryfall.com/sets/tblb" r:id="rId345"/>
    <hyperlink xmlns:r="http://schemas.openxmlformats.org/officeDocument/2006/relationships" ref="L130" display="en es fr de it pt ja ko ru 汉语 漢語" r:id="rId346"/>
    <hyperlink xmlns:r="http://schemas.openxmlformats.org/officeDocument/2006/relationships" ref="I132" display="Alchemy: Bloomburrow YBLB" r:id="rId347"/>
    <hyperlink xmlns:r="http://schemas.openxmlformats.org/officeDocument/2006/relationships" ref="J132" display="https://scryfall.com/sets/yblb" r:id="rId348"/>
    <hyperlink xmlns:r="http://schemas.openxmlformats.org/officeDocument/2006/relationships" ref="K132" display="https://scryfall.com/sets/yblb" r:id="rId349"/>
    <hyperlink xmlns:r="http://schemas.openxmlformats.org/officeDocument/2006/relationships" ref="L132" display="en es fr de it pt ja ko ru 汉语 漢語" r:id="rId350"/>
    <hyperlink xmlns:r="http://schemas.openxmlformats.org/officeDocument/2006/relationships" ref="I134" display="Bloomburrow Art Series ABLB" r:id="rId351"/>
    <hyperlink xmlns:r="http://schemas.openxmlformats.org/officeDocument/2006/relationships" ref="J134" display="https://scryfall.com/sets/ablb" r:id="rId352"/>
    <hyperlink xmlns:r="http://schemas.openxmlformats.org/officeDocument/2006/relationships" ref="K134" display="https://scryfall.com/sets/ablb" r:id="rId353"/>
    <hyperlink xmlns:r="http://schemas.openxmlformats.org/officeDocument/2006/relationships" ref="L134" display="en es fr de it pt ja ko ru 汉语 漢語" r:id="rId354"/>
    <hyperlink xmlns:r="http://schemas.openxmlformats.org/officeDocument/2006/relationships" ref="I136" display="Bloomburrow Commander BLC" r:id="rId355"/>
    <hyperlink xmlns:r="http://schemas.openxmlformats.org/officeDocument/2006/relationships" ref="J136" display="https://scryfall.com/sets/blc" r:id="rId356"/>
    <hyperlink xmlns:r="http://schemas.openxmlformats.org/officeDocument/2006/relationships" ref="K136" display="https://scryfall.com/sets/blc" r:id="rId357"/>
    <hyperlink xmlns:r="http://schemas.openxmlformats.org/officeDocument/2006/relationships" ref="I138" display="Bloomburrow Commander Tokens TBLC" r:id="rId358"/>
    <hyperlink xmlns:r="http://schemas.openxmlformats.org/officeDocument/2006/relationships" ref="J138" display="https://scryfall.com/sets/tblc" r:id="rId359"/>
    <hyperlink xmlns:r="http://schemas.openxmlformats.org/officeDocument/2006/relationships" ref="K138" display="https://scryfall.com/sets/tblc" r:id="rId360"/>
    <hyperlink xmlns:r="http://schemas.openxmlformats.org/officeDocument/2006/relationships" ref="L138" display="en es fr de it pt ja ko ru 汉语 漢語" r:id="rId361"/>
    <hyperlink xmlns:r="http://schemas.openxmlformats.org/officeDocument/2006/relationships" ref="I140" display="Cowboy Bebop PCBB" r:id="rId362"/>
    <hyperlink xmlns:r="http://schemas.openxmlformats.org/officeDocument/2006/relationships" ref="J140" display="https://scryfall.com/sets/pcbb" r:id="rId363"/>
    <hyperlink xmlns:r="http://schemas.openxmlformats.org/officeDocument/2006/relationships" ref="K140" display="https://scryfall.com/sets/pcbb" r:id="rId364"/>
    <hyperlink xmlns:r="http://schemas.openxmlformats.org/officeDocument/2006/relationships" ref="L140" display="en es fr de it pt ja ko ru 汉语 漢語" r:id="rId365"/>
    <hyperlink xmlns:r="http://schemas.openxmlformats.org/officeDocument/2006/relationships" ref="I142" display="Assassin's Creed ACR" r:id="rId366"/>
    <hyperlink xmlns:r="http://schemas.openxmlformats.org/officeDocument/2006/relationships" ref="J142" display="https://scryfall.com/sets/acr" r:id="rId367"/>
    <hyperlink xmlns:r="http://schemas.openxmlformats.org/officeDocument/2006/relationships" ref="K142" display="https://scryfall.com/sets/acr" r:id="rId368"/>
    <hyperlink xmlns:r="http://schemas.openxmlformats.org/officeDocument/2006/relationships" ref="I144" display="Assassin's Creed Tokens TACR" r:id="rId369"/>
    <hyperlink xmlns:r="http://schemas.openxmlformats.org/officeDocument/2006/relationships" ref="J144" display="https://scryfall.com/sets/tacr" r:id="rId370"/>
    <hyperlink xmlns:r="http://schemas.openxmlformats.org/officeDocument/2006/relationships" ref="K144" display="https://scryfall.com/sets/tacr" r:id="rId371"/>
    <hyperlink xmlns:r="http://schemas.openxmlformats.org/officeDocument/2006/relationships" ref="L144" display="en es fr de it pt ja ko ru 汉语 漢語" r:id="rId372"/>
    <hyperlink xmlns:r="http://schemas.openxmlformats.org/officeDocument/2006/relationships" ref="I146" display="Assassin's Creed Minigames MACR" r:id="rId373"/>
    <hyperlink xmlns:r="http://schemas.openxmlformats.org/officeDocument/2006/relationships" ref="J146" display="https://scryfall.com/sets/macr" r:id="rId374"/>
    <hyperlink xmlns:r="http://schemas.openxmlformats.org/officeDocument/2006/relationships" ref="K146" display="https://scryfall.com/sets/macr" r:id="rId375"/>
    <hyperlink xmlns:r="http://schemas.openxmlformats.org/officeDocument/2006/relationships" ref="L146" display="en es fr de it pt ja ko ru 汉语 漢語" r:id="rId376"/>
    <hyperlink xmlns:r="http://schemas.openxmlformats.org/officeDocument/2006/relationships" ref="I148" display="Assassin's Creed Art Series AACR" r:id="rId377"/>
    <hyperlink xmlns:r="http://schemas.openxmlformats.org/officeDocument/2006/relationships" ref="J148" display="https://scryfall.com/sets/aacr" r:id="rId378"/>
    <hyperlink xmlns:r="http://schemas.openxmlformats.org/officeDocument/2006/relationships" ref="K148" display="https://scryfall.com/sets/aacr" r:id="rId379"/>
    <hyperlink xmlns:r="http://schemas.openxmlformats.org/officeDocument/2006/relationships" ref="L148" display="en es fr de it pt ja ko ru 汉语 漢語" r:id="rId380"/>
    <hyperlink xmlns:r="http://schemas.openxmlformats.org/officeDocument/2006/relationships" ref="I150" display="Modern Horizons 3 MH3" r:id="rId381"/>
    <hyperlink xmlns:r="http://schemas.openxmlformats.org/officeDocument/2006/relationships" ref="J150" display="https://scryfall.com/sets/mh3" r:id="rId382"/>
    <hyperlink xmlns:r="http://schemas.openxmlformats.org/officeDocument/2006/relationships" ref="K150" display="https://scryfall.com/sets/mh3" r:id="rId383"/>
    <hyperlink xmlns:r="http://schemas.openxmlformats.org/officeDocument/2006/relationships" ref="I152" display="Modern Horizons 3 Promos PMH3" r:id="rId384"/>
    <hyperlink xmlns:r="http://schemas.openxmlformats.org/officeDocument/2006/relationships" ref="J152" display="https://scryfall.com/sets/pmh3" r:id="rId385"/>
    <hyperlink xmlns:r="http://schemas.openxmlformats.org/officeDocument/2006/relationships" ref="K152" display="https://scryfall.com/sets/pmh3" r:id="rId386"/>
    <hyperlink xmlns:r="http://schemas.openxmlformats.org/officeDocument/2006/relationships" ref="L152" display="en es fr de it pt ja ko ru 汉语 漢語" r:id="rId387"/>
    <hyperlink xmlns:r="http://schemas.openxmlformats.org/officeDocument/2006/relationships" ref="I154" display="Modern Horizons 3 Tokens TMH3" r:id="rId388"/>
    <hyperlink xmlns:r="http://schemas.openxmlformats.org/officeDocument/2006/relationships" ref="J154" display="https://scryfall.com/sets/tmh3" r:id="rId389"/>
    <hyperlink xmlns:r="http://schemas.openxmlformats.org/officeDocument/2006/relationships" ref="K154" display="https://scryfall.com/sets/tmh3" r:id="rId390"/>
    <hyperlink xmlns:r="http://schemas.openxmlformats.org/officeDocument/2006/relationships" ref="L154" display="en es fr de it pt ja ko ru 汉语 漢語" r:id="rId391"/>
    <hyperlink xmlns:r="http://schemas.openxmlformats.org/officeDocument/2006/relationships" ref="I156" display="Modern Horizons 3 Substitute Cards SMH3" r:id="rId392"/>
    <hyperlink xmlns:r="http://schemas.openxmlformats.org/officeDocument/2006/relationships" ref="J156" display="https://scryfall.com/sets/smh3" r:id="rId393"/>
    <hyperlink xmlns:r="http://schemas.openxmlformats.org/officeDocument/2006/relationships" ref="K156" display="https://scryfall.com/sets/smh3" r:id="rId394"/>
    <hyperlink xmlns:r="http://schemas.openxmlformats.org/officeDocument/2006/relationships" ref="L156" display="en es fr de it pt ja ko ru 汉语 漢語" r:id="rId395"/>
    <hyperlink xmlns:r="http://schemas.openxmlformats.org/officeDocument/2006/relationships" ref="I158" display="Modern Horizons 3 Commander M3C" r:id="rId396"/>
    <hyperlink xmlns:r="http://schemas.openxmlformats.org/officeDocument/2006/relationships" ref="J158" display="https://scryfall.com/sets/m3c" r:id="rId397"/>
    <hyperlink xmlns:r="http://schemas.openxmlformats.org/officeDocument/2006/relationships" ref="K158" display="https://scryfall.com/sets/m3c" r:id="rId398"/>
    <hyperlink xmlns:r="http://schemas.openxmlformats.org/officeDocument/2006/relationships" ref="I160" display="Modern Horizons 3 Commander Tokens TM3C" r:id="rId399"/>
    <hyperlink xmlns:r="http://schemas.openxmlformats.org/officeDocument/2006/relationships" ref="J160" display="https://scryfall.com/sets/tm3c" r:id="rId400"/>
    <hyperlink xmlns:r="http://schemas.openxmlformats.org/officeDocument/2006/relationships" ref="K160" display="https://scryfall.com/sets/tm3c" r:id="rId401"/>
    <hyperlink xmlns:r="http://schemas.openxmlformats.org/officeDocument/2006/relationships" ref="L160" display="en es fr de it pt ja ko ru 汉语 漢語" r:id="rId402"/>
    <hyperlink xmlns:r="http://schemas.openxmlformats.org/officeDocument/2006/relationships" ref="I162" display="Modern Horizons 3 Art Series AMH3" r:id="rId403"/>
    <hyperlink xmlns:r="http://schemas.openxmlformats.org/officeDocument/2006/relationships" ref="J162" display="https://scryfall.com/sets/amh3" r:id="rId404"/>
    <hyperlink xmlns:r="http://schemas.openxmlformats.org/officeDocument/2006/relationships" ref="K162" display="https://scryfall.com/sets/amh3" r:id="rId405"/>
    <hyperlink xmlns:r="http://schemas.openxmlformats.org/officeDocument/2006/relationships" ref="L162" display="en es fr de it pt ja ko ru 汉语 漢語" r:id="rId406"/>
    <hyperlink xmlns:r="http://schemas.openxmlformats.org/officeDocument/2006/relationships" ref="I164" display="Modern Horizons 2 Timeshifts H2R" r:id="rId407"/>
    <hyperlink xmlns:r="http://schemas.openxmlformats.org/officeDocument/2006/relationships" ref="J164" display="https://scryfall.com/sets/h2r" r:id="rId408"/>
    <hyperlink xmlns:r="http://schemas.openxmlformats.org/officeDocument/2006/relationships" ref="K164" display="https://scryfall.com/sets/h2r" r:id="rId409"/>
    <hyperlink xmlns:r="http://schemas.openxmlformats.org/officeDocument/2006/relationships" ref="L164" display="en es fr de it pt ja ko ru 汉语 漢語" r:id="rId410"/>
    <hyperlink xmlns:r="http://schemas.openxmlformats.org/officeDocument/2006/relationships" ref="I166" display="Outlaws of Thunder Junction OTJ" r:id="rId411"/>
    <hyperlink xmlns:r="http://schemas.openxmlformats.org/officeDocument/2006/relationships" ref="J166" display="https://scryfall.com/sets/otj" r:id="rId412"/>
    <hyperlink xmlns:r="http://schemas.openxmlformats.org/officeDocument/2006/relationships" ref="K166" display="https://scryfall.com/sets/otj" r:id="rId413"/>
    <hyperlink xmlns:r="http://schemas.openxmlformats.org/officeDocument/2006/relationships" ref="I168" display="Breaking News OTP" r:id="rId414"/>
    <hyperlink xmlns:r="http://schemas.openxmlformats.org/officeDocument/2006/relationships" ref="J168" display="https://scryfall.com/sets/otp" r:id="rId415"/>
    <hyperlink xmlns:r="http://schemas.openxmlformats.org/officeDocument/2006/relationships" ref="K168" display="https://scryfall.com/sets/otp" r:id="rId416"/>
    <hyperlink xmlns:r="http://schemas.openxmlformats.org/officeDocument/2006/relationships" ref="I170" display="Breaking News Tokens TOTP" r:id="rId417"/>
    <hyperlink xmlns:r="http://schemas.openxmlformats.org/officeDocument/2006/relationships" ref="J170" display="https://scryfall.com/sets/totp" r:id="rId418"/>
    <hyperlink xmlns:r="http://schemas.openxmlformats.org/officeDocument/2006/relationships" ref="K170" display="https://scryfall.com/sets/totp" r:id="rId419"/>
    <hyperlink xmlns:r="http://schemas.openxmlformats.org/officeDocument/2006/relationships" ref="L170" display="en es fr de it pt ja ko ru 汉语 漢語" r:id="rId420"/>
    <hyperlink xmlns:r="http://schemas.openxmlformats.org/officeDocument/2006/relationships" ref="I172" display="Outlaws of Thunder Junction Promos POTJ" r:id="rId421"/>
    <hyperlink xmlns:r="http://schemas.openxmlformats.org/officeDocument/2006/relationships" ref="J172" display="https://scryfall.com/sets/potj" r:id="rId422"/>
    <hyperlink xmlns:r="http://schemas.openxmlformats.org/officeDocument/2006/relationships" ref="K172" display="https://scryfall.com/sets/potj" r:id="rId423"/>
    <hyperlink xmlns:r="http://schemas.openxmlformats.org/officeDocument/2006/relationships" ref="L172" display="en es fr de it pt ja ko ru 汉语 漢語" r:id="rId424"/>
    <hyperlink xmlns:r="http://schemas.openxmlformats.org/officeDocument/2006/relationships" ref="I174" display="Outlaws of Thunder Junction Tokens TOTJ" r:id="rId425"/>
    <hyperlink xmlns:r="http://schemas.openxmlformats.org/officeDocument/2006/relationships" ref="J174" display="https://scryfall.com/sets/totj" r:id="rId426"/>
    <hyperlink xmlns:r="http://schemas.openxmlformats.org/officeDocument/2006/relationships" ref="K174" display="https://scryfall.com/sets/totj" r:id="rId427"/>
    <hyperlink xmlns:r="http://schemas.openxmlformats.org/officeDocument/2006/relationships" ref="L174" display="en es fr de it pt ja ko ru 汉语 漢語" r:id="rId428"/>
    <hyperlink xmlns:r="http://schemas.openxmlformats.org/officeDocument/2006/relationships" ref="I176" display="Alchemy: Outlaws of Thunder Junction YOTJ" r:id="rId429"/>
    <hyperlink xmlns:r="http://schemas.openxmlformats.org/officeDocument/2006/relationships" ref="J176" display="https://scryfall.com/sets/yotj" r:id="rId430"/>
    <hyperlink xmlns:r="http://schemas.openxmlformats.org/officeDocument/2006/relationships" ref="K176" display="https://scryfall.com/sets/yotj" r:id="rId431"/>
    <hyperlink xmlns:r="http://schemas.openxmlformats.org/officeDocument/2006/relationships" ref="L176" display="en es fr de it pt ja ko ru 汉语 漢語" r:id="rId432"/>
    <hyperlink xmlns:r="http://schemas.openxmlformats.org/officeDocument/2006/relationships" ref="I178" display="Outlaws of Thunder Junction Art Series AOTJ" r:id="rId433"/>
    <hyperlink xmlns:r="http://schemas.openxmlformats.org/officeDocument/2006/relationships" ref="J178" display="https://scryfall.com/sets/aotj" r:id="rId434"/>
    <hyperlink xmlns:r="http://schemas.openxmlformats.org/officeDocument/2006/relationships" ref="K178" display="https://scryfall.com/sets/aotj" r:id="rId435"/>
    <hyperlink xmlns:r="http://schemas.openxmlformats.org/officeDocument/2006/relationships" ref="L178" display="en es fr de it pt ja ko ru 汉语 漢語" r:id="rId436"/>
    <hyperlink xmlns:r="http://schemas.openxmlformats.org/officeDocument/2006/relationships" ref="I180" display="The Big Score BIG" r:id="rId437"/>
    <hyperlink xmlns:r="http://schemas.openxmlformats.org/officeDocument/2006/relationships" ref="J180" display="https://scryfall.com/sets/big" r:id="rId438"/>
    <hyperlink xmlns:r="http://schemas.openxmlformats.org/officeDocument/2006/relationships" ref="K180" display="https://scryfall.com/sets/big" r:id="rId439"/>
    <hyperlink xmlns:r="http://schemas.openxmlformats.org/officeDocument/2006/relationships" ref="I182" display="The Big Score Promos PBIG" r:id="rId440"/>
    <hyperlink xmlns:r="http://schemas.openxmlformats.org/officeDocument/2006/relationships" ref="J182" display="https://scryfall.com/sets/pbig" r:id="rId441"/>
    <hyperlink xmlns:r="http://schemas.openxmlformats.org/officeDocument/2006/relationships" ref="K182" display="https://scryfall.com/sets/pbig" r:id="rId442"/>
    <hyperlink xmlns:r="http://schemas.openxmlformats.org/officeDocument/2006/relationships" ref="L182" display="en es fr de it pt ja ko ru 汉语 漢語" r:id="rId443"/>
    <hyperlink xmlns:r="http://schemas.openxmlformats.org/officeDocument/2006/relationships" ref="I184" display="The Big Score Tokens TBIG" r:id="rId444"/>
    <hyperlink xmlns:r="http://schemas.openxmlformats.org/officeDocument/2006/relationships" ref="J184" display="https://scryfall.com/sets/tbig" r:id="rId445"/>
    <hyperlink xmlns:r="http://schemas.openxmlformats.org/officeDocument/2006/relationships" ref="K184" display="https://scryfall.com/sets/tbig" r:id="rId446"/>
    <hyperlink xmlns:r="http://schemas.openxmlformats.org/officeDocument/2006/relationships" ref="L184" display="en es fr de it pt ja ko ru 汉语 漢語" r:id="rId447"/>
    <hyperlink xmlns:r="http://schemas.openxmlformats.org/officeDocument/2006/relationships" ref="I186" display="Outlaws of Thunder Junction Commander OTC" r:id="rId448"/>
    <hyperlink xmlns:r="http://schemas.openxmlformats.org/officeDocument/2006/relationships" ref="J186" display="https://scryfall.com/sets/otc" r:id="rId449"/>
    <hyperlink xmlns:r="http://schemas.openxmlformats.org/officeDocument/2006/relationships" ref="K186" display="https://scryfall.com/sets/otc" r:id="rId450"/>
    <hyperlink xmlns:r="http://schemas.openxmlformats.org/officeDocument/2006/relationships" ref="I188" display="Outlaws of Thunder Junction Commander Tokens TOTC" r:id="rId451"/>
    <hyperlink xmlns:r="http://schemas.openxmlformats.org/officeDocument/2006/relationships" ref="J188" display="https://scryfall.com/sets/totc" r:id="rId452"/>
    <hyperlink xmlns:r="http://schemas.openxmlformats.org/officeDocument/2006/relationships" ref="K188" display="https://scryfall.com/sets/totc" r:id="rId453"/>
    <hyperlink xmlns:r="http://schemas.openxmlformats.org/officeDocument/2006/relationships" ref="L188" display="en es fr de it pt ja ko ru 汉语 漢語" r:id="rId454"/>
    <hyperlink xmlns:r="http://schemas.openxmlformats.org/officeDocument/2006/relationships" ref="I190" display="Fallout PIP" r:id="rId455"/>
    <hyperlink xmlns:r="http://schemas.openxmlformats.org/officeDocument/2006/relationships" ref="J190" display="https://scryfall.com/sets/pip" r:id="rId456"/>
    <hyperlink xmlns:r="http://schemas.openxmlformats.org/officeDocument/2006/relationships" ref="K190" display="https://scryfall.com/sets/pip" r:id="rId457"/>
    <hyperlink xmlns:r="http://schemas.openxmlformats.org/officeDocument/2006/relationships" ref="I192" display="Fallout Tokens TPIP" r:id="rId458"/>
    <hyperlink xmlns:r="http://schemas.openxmlformats.org/officeDocument/2006/relationships" ref="J192" display="https://scryfall.com/sets/tpip" r:id="rId459"/>
    <hyperlink xmlns:r="http://schemas.openxmlformats.org/officeDocument/2006/relationships" ref="K192" display="https://scryfall.com/sets/tpip" r:id="rId460"/>
    <hyperlink xmlns:r="http://schemas.openxmlformats.org/officeDocument/2006/relationships" ref="L192" display="en es fr de it pt ja ko ru 汉语 漢語" r:id="rId461"/>
    <hyperlink xmlns:r="http://schemas.openxmlformats.org/officeDocument/2006/relationships" ref="I194" display="Murders at Karlov Manor MKM" r:id="rId462"/>
    <hyperlink xmlns:r="http://schemas.openxmlformats.org/officeDocument/2006/relationships" ref="J194" display="https://scryfall.com/sets/mkm" r:id="rId463"/>
    <hyperlink xmlns:r="http://schemas.openxmlformats.org/officeDocument/2006/relationships" ref="K194" display="https://scryfall.com/sets/mkm" r:id="rId464"/>
    <hyperlink xmlns:r="http://schemas.openxmlformats.org/officeDocument/2006/relationships" ref="I196" display="Murders at Karlov Manor Promos PMKM" r:id="rId465"/>
    <hyperlink xmlns:r="http://schemas.openxmlformats.org/officeDocument/2006/relationships" ref="J196" display="https://scryfall.com/sets/pmkm" r:id="rId466"/>
    <hyperlink xmlns:r="http://schemas.openxmlformats.org/officeDocument/2006/relationships" ref="K196" display="https://scryfall.com/sets/pmkm" r:id="rId467"/>
    <hyperlink xmlns:r="http://schemas.openxmlformats.org/officeDocument/2006/relationships" ref="L196" display="en es fr de it pt ja ko ru 汉语 漢語" r:id="rId468"/>
    <hyperlink xmlns:r="http://schemas.openxmlformats.org/officeDocument/2006/relationships" ref="I198" display="Murders at Karlov Manor Tokens TMKM" r:id="rId469"/>
    <hyperlink xmlns:r="http://schemas.openxmlformats.org/officeDocument/2006/relationships" ref="J198" display="https://scryfall.com/sets/tmkm" r:id="rId470"/>
    <hyperlink xmlns:r="http://schemas.openxmlformats.org/officeDocument/2006/relationships" ref="K198" display="https://scryfall.com/sets/tmkm" r:id="rId471"/>
    <hyperlink xmlns:r="http://schemas.openxmlformats.org/officeDocument/2006/relationships" ref="L198" display="en es fr de it pt ja ko ru 汉语 漢語" r:id="rId472"/>
    <hyperlink xmlns:r="http://schemas.openxmlformats.org/officeDocument/2006/relationships" ref="I200" display="Alchemy: Murders at Karlov Manor YMKM" r:id="rId473"/>
    <hyperlink xmlns:r="http://schemas.openxmlformats.org/officeDocument/2006/relationships" ref="J200" display="https://scryfall.com/sets/ymkm" r:id="rId474"/>
    <hyperlink xmlns:r="http://schemas.openxmlformats.org/officeDocument/2006/relationships" ref="K200" display="https://scryfall.com/sets/ymkm" r:id="rId475"/>
    <hyperlink xmlns:r="http://schemas.openxmlformats.org/officeDocument/2006/relationships" ref="L200" display="en es fr de it pt ja ko ru 汉语 漢語" r:id="rId476"/>
    <hyperlink xmlns:r="http://schemas.openxmlformats.org/officeDocument/2006/relationships" ref="I202" display="Ravnica: Clue Edition CLU" r:id="rId477"/>
    <hyperlink xmlns:r="http://schemas.openxmlformats.org/officeDocument/2006/relationships" ref="J202" display="https://scryfall.com/sets/clu" r:id="rId478"/>
    <hyperlink xmlns:r="http://schemas.openxmlformats.org/officeDocument/2006/relationships" ref="K202" display="https://scryfall.com/sets/clu" r:id="rId479"/>
    <hyperlink xmlns:r="http://schemas.openxmlformats.org/officeDocument/2006/relationships" ref="L202" display="en es fr de it pt ja ko ru 汉语 漢語" r:id="rId480"/>
    <hyperlink xmlns:r="http://schemas.openxmlformats.org/officeDocument/2006/relationships" ref="I204" display="Ravnica: Clue Edition Front Cards FCLU" r:id="rId481"/>
    <hyperlink xmlns:r="http://schemas.openxmlformats.org/officeDocument/2006/relationships" ref="J204" display="https://scryfall.com/sets/fclu" r:id="rId482"/>
    <hyperlink xmlns:r="http://schemas.openxmlformats.org/officeDocument/2006/relationships" ref="K204" display="https://scryfall.com/sets/fclu" r:id="rId483"/>
    <hyperlink xmlns:r="http://schemas.openxmlformats.org/officeDocument/2006/relationships" ref="L204" display="en es fr de it pt ja ko ru 汉语 漢語" r:id="rId484"/>
    <hyperlink xmlns:r="http://schemas.openxmlformats.org/officeDocument/2006/relationships" ref="I206" display="MKM Standard Showdown PSS4" r:id="rId485"/>
    <hyperlink xmlns:r="http://schemas.openxmlformats.org/officeDocument/2006/relationships" ref="J206" display="https://scryfall.com/sets/pss4" r:id="rId486"/>
    <hyperlink xmlns:r="http://schemas.openxmlformats.org/officeDocument/2006/relationships" ref="K206" display="https://scryfall.com/sets/pss4" r:id="rId487"/>
    <hyperlink xmlns:r="http://schemas.openxmlformats.org/officeDocument/2006/relationships" ref="L206" display="en es fr de it pt ja ko ru 汉语 漢語" r:id="rId488"/>
    <hyperlink xmlns:r="http://schemas.openxmlformats.org/officeDocument/2006/relationships" ref="I208" display="Murders at Karlov Manor Art Series AMKM" r:id="rId489"/>
    <hyperlink xmlns:r="http://schemas.openxmlformats.org/officeDocument/2006/relationships" ref="J208" display="https://scryfall.com/sets/amkm" r:id="rId490"/>
    <hyperlink xmlns:r="http://schemas.openxmlformats.org/officeDocument/2006/relationships" ref="K208" display="https://scryfall.com/sets/amkm" r:id="rId491"/>
    <hyperlink xmlns:r="http://schemas.openxmlformats.org/officeDocument/2006/relationships" ref="L208" display="en es fr de it pt ja ko ru 汉语 漢語" r:id="rId492"/>
    <hyperlink xmlns:r="http://schemas.openxmlformats.org/officeDocument/2006/relationships" ref="I210" display="MKM Japanese Promo Tokens WMKM" r:id="rId493"/>
    <hyperlink xmlns:r="http://schemas.openxmlformats.org/officeDocument/2006/relationships" ref="J210" display="https://scryfall.com/sets/wmkm" r:id="rId494"/>
    <hyperlink xmlns:r="http://schemas.openxmlformats.org/officeDocument/2006/relationships" ref="K210" display="https://scryfall.com/sets/wmkm" r:id="rId495"/>
    <hyperlink xmlns:r="http://schemas.openxmlformats.org/officeDocument/2006/relationships" ref="L210" display="en es fr de it pt ja ko ru 汉语 漢語" r:id="rId496"/>
    <hyperlink xmlns:r="http://schemas.openxmlformats.org/officeDocument/2006/relationships" ref="I212" display="Murders at Karlov Manor Commander MKC" r:id="rId497"/>
    <hyperlink xmlns:r="http://schemas.openxmlformats.org/officeDocument/2006/relationships" ref="J212" display="https://scryfall.com/sets/mkc" r:id="rId498"/>
    <hyperlink xmlns:r="http://schemas.openxmlformats.org/officeDocument/2006/relationships" ref="K212" display="https://scryfall.com/sets/mkc" r:id="rId499"/>
    <hyperlink xmlns:r="http://schemas.openxmlformats.org/officeDocument/2006/relationships" ref="I214" display="Murders at Karlov Manor Commander Tokens TMKC" r:id="rId500"/>
    <hyperlink xmlns:r="http://schemas.openxmlformats.org/officeDocument/2006/relationships" ref="J214" display="https://scryfall.com/sets/tmkc" r:id="rId501"/>
    <hyperlink xmlns:r="http://schemas.openxmlformats.org/officeDocument/2006/relationships" ref="K214" display="https://scryfall.com/sets/tmkc" r:id="rId502"/>
    <hyperlink xmlns:r="http://schemas.openxmlformats.org/officeDocument/2006/relationships" ref="L214" display="en es fr de it pt ja ko ru 汉语 漢語" r:id="rId503"/>
    <hyperlink xmlns:r="http://schemas.openxmlformats.org/officeDocument/2006/relationships" ref="I216" display="Year of the Dragon 2024 PL24" r:id="rId504"/>
    <hyperlink xmlns:r="http://schemas.openxmlformats.org/officeDocument/2006/relationships" ref="J216" display="https://scryfall.com/sets/pl24" r:id="rId505"/>
    <hyperlink xmlns:r="http://schemas.openxmlformats.org/officeDocument/2006/relationships" ref="K216" display="https://scryfall.com/sets/pl24" r:id="rId506"/>
    <hyperlink xmlns:r="http://schemas.openxmlformats.org/officeDocument/2006/relationships" ref="I218" display="Ravnica Remastered RVR" r:id="rId507"/>
    <hyperlink xmlns:r="http://schemas.openxmlformats.org/officeDocument/2006/relationships" ref="J218" display="https://scryfall.com/sets/rvr" r:id="rId508"/>
    <hyperlink xmlns:r="http://schemas.openxmlformats.org/officeDocument/2006/relationships" ref="K218" display="https://scryfall.com/sets/rvr" r:id="rId509"/>
    <hyperlink xmlns:r="http://schemas.openxmlformats.org/officeDocument/2006/relationships" ref="I220" display="Ravnica Remastered Tokens TRVR" r:id="rId510"/>
    <hyperlink xmlns:r="http://schemas.openxmlformats.org/officeDocument/2006/relationships" ref="J220" display="https://scryfall.com/sets/trvr" r:id="rId511"/>
    <hyperlink xmlns:r="http://schemas.openxmlformats.org/officeDocument/2006/relationships" ref="K220" display="https://scryfall.com/sets/trvr" r:id="rId512"/>
    <hyperlink xmlns:r="http://schemas.openxmlformats.org/officeDocument/2006/relationships" ref="L220" display="en es fr de it pt ja ko ru 汉语 漢語" r:id="rId513"/>
    <hyperlink xmlns:r="http://schemas.openxmlformats.org/officeDocument/2006/relationships" ref="I222" display="MagicFest 2024 PF24" r:id="rId514"/>
    <hyperlink xmlns:r="http://schemas.openxmlformats.org/officeDocument/2006/relationships" ref="J222" display="https://scryfall.com/sets/pf24" r:id="rId515"/>
    <hyperlink xmlns:r="http://schemas.openxmlformats.org/officeDocument/2006/relationships" ref="K222" display="https://scryfall.com/sets/pf24" r:id="rId516"/>
    <hyperlink xmlns:r="http://schemas.openxmlformats.org/officeDocument/2006/relationships" ref="L222" display="en es fr de it pt ja ko ru 汉语 漢語" r:id="rId517"/>
    <hyperlink xmlns:r="http://schemas.openxmlformats.org/officeDocument/2006/relationships" ref="I224" display="Wizards Play Network 2024 PW24" r:id="rId518"/>
    <hyperlink xmlns:r="http://schemas.openxmlformats.org/officeDocument/2006/relationships" ref="J224" display="https://scryfall.com/sets/pw24" r:id="rId519"/>
    <hyperlink xmlns:r="http://schemas.openxmlformats.org/officeDocument/2006/relationships" ref="K224" display="https://scryfall.com/sets/pw24" r:id="rId520"/>
    <hyperlink xmlns:r="http://schemas.openxmlformats.org/officeDocument/2006/relationships" ref="I226" display="Special Guests SPG" r:id="rId521"/>
    <hyperlink xmlns:r="http://schemas.openxmlformats.org/officeDocument/2006/relationships" ref="J226" display="https://scryfall.com/sets/spg" r:id="rId522"/>
    <hyperlink xmlns:r="http://schemas.openxmlformats.org/officeDocument/2006/relationships" ref="K226" display="https://scryfall.com/sets/spg" r:id="rId523"/>
    <hyperlink xmlns:r="http://schemas.openxmlformats.org/officeDocument/2006/relationships" ref="L226" display="en es fr de it pt ja ko ru 汉语 漢語" r:id="rId524"/>
    <hyperlink xmlns:r="http://schemas.openxmlformats.org/officeDocument/2006/relationships" ref="I228" display="The Lost Caverns of Ixalan LCI" r:id="rId525"/>
    <hyperlink xmlns:r="http://schemas.openxmlformats.org/officeDocument/2006/relationships" ref="J228" display="https://scryfall.com/sets/lci" r:id="rId526"/>
    <hyperlink xmlns:r="http://schemas.openxmlformats.org/officeDocument/2006/relationships" ref="K228" display="https://scryfall.com/sets/lci" r:id="rId527"/>
    <hyperlink xmlns:r="http://schemas.openxmlformats.org/officeDocument/2006/relationships" ref="I230" display="The Lost Caverns of Ixalan Promos PLCI" r:id="rId528"/>
    <hyperlink xmlns:r="http://schemas.openxmlformats.org/officeDocument/2006/relationships" ref="J230" display="https://scryfall.com/sets/plci" r:id="rId529"/>
    <hyperlink xmlns:r="http://schemas.openxmlformats.org/officeDocument/2006/relationships" ref="K230" display="https://scryfall.com/sets/plci" r:id="rId530"/>
    <hyperlink xmlns:r="http://schemas.openxmlformats.org/officeDocument/2006/relationships" ref="L230" display="en es fr de it pt ja ko ru 汉语 漢語" r:id="rId531"/>
    <hyperlink xmlns:r="http://schemas.openxmlformats.org/officeDocument/2006/relationships" ref="I232" display="The Lost Caverns of Ixalan Tokens TLCI" r:id="rId532"/>
    <hyperlink xmlns:r="http://schemas.openxmlformats.org/officeDocument/2006/relationships" ref="J232" display="https://scryfall.com/sets/tlci" r:id="rId533"/>
    <hyperlink xmlns:r="http://schemas.openxmlformats.org/officeDocument/2006/relationships" ref="K232" display="https://scryfall.com/sets/tlci" r:id="rId534"/>
    <hyperlink xmlns:r="http://schemas.openxmlformats.org/officeDocument/2006/relationships" ref="L232" display="en es fr de it pt ja ko ru 汉语 漢語" r:id="rId535"/>
    <hyperlink xmlns:r="http://schemas.openxmlformats.org/officeDocument/2006/relationships" ref="I234" display="Alchemy: Ixalan YLCI" r:id="rId536"/>
    <hyperlink xmlns:r="http://schemas.openxmlformats.org/officeDocument/2006/relationships" ref="J234" display="https://scryfall.com/sets/ylci" r:id="rId537"/>
    <hyperlink xmlns:r="http://schemas.openxmlformats.org/officeDocument/2006/relationships" ref="K234" display="https://scryfall.com/sets/ylci" r:id="rId538"/>
    <hyperlink xmlns:r="http://schemas.openxmlformats.org/officeDocument/2006/relationships" ref="L234" display="en es fr de it pt ja ko ru 汉语 漢語" r:id="rId539"/>
    <hyperlink xmlns:r="http://schemas.openxmlformats.org/officeDocument/2006/relationships" ref="I236" display="The Lost Caverns of Ixalan Art Series ALCI" r:id="rId540"/>
    <hyperlink xmlns:r="http://schemas.openxmlformats.org/officeDocument/2006/relationships" ref="J236" display="https://scryfall.com/sets/alci" r:id="rId541"/>
    <hyperlink xmlns:r="http://schemas.openxmlformats.org/officeDocument/2006/relationships" ref="K236" display="https://scryfall.com/sets/alci" r:id="rId542"/>
    <hyperlink xmlns:r="http://schemas.openxmlformats.org/officeDocument/2006/relationships" ref="L236" display="en es fr de it pt ja ko ru 汉语 漢語" r:id="rId543"/>
    <hyperlink xmlns:r="http://schemas.openxmlformats.org/officeDocument/2006/relationships" ref="I238" display="The Lost Caverns of Ixalan Substitute Cards SLCI" r:id="rId544"/>
    <hyperlink xmlns:r="http://schemas.openxmlformats.org/officeDocument/2006/relationships" ref="J238" display="https://scryfall.com/sets/slci" r:id="rId545"/>
    <hyperlink xmlns:r="http://schemas.openxmlformats.org/officeDocument/2006/relationships" ref="K238" display="https://scryfall.com/sets/slci" r:id="rId546"/>
    <hyperlink xmlns:r="http://schemas.openxmlformats.org/officeDocument/2006/relationships" ref="L238" display="en es fr de it pt ja ko ru 汉语 漢語" r:id="rId547"/>
    <hyperlink xmlns:r="http://schemas.openxmlformats.org/officeDocument/2006/relationships" ref="I240" display="Jurassic World Collection REX" r:id="rId548"/>
    <hyperlink xmlns:r="http://schemas.openxmlformats.org/officeDocument/2006/relationships" ref="J240" display="https://scryfall.com/sets/rex" r:id="rId549"/>
    <hyperlink xmlns:r="http://schemas.openxmlformats.org/officeDocument/2006/relationships" ref="K240" display="https://scryfall.com/sets/rex" r:id="rId550"/>
    <hyperlink xmlns:r="http://schemas.openxmlformats.org/officeDocument/2006/relationships" ref="I242" display="Jurassic World Collection Tokens TREX" r:id="rId551"/>
    <hyperlink xmlns:r="http://schemas.openxmlformats.org/officeDocument/2006/relationships" ref="J242" display="https://scryfall.com/sets/trex" r:id="rId552"/>
    <hyperlink xmlns:r="http://schemas.openxmlformats.org/officeDocument/2006/relationships" ref="K242" display="https://scryfall.com/sets/trex" r:id="rId553"/>
    <hyperlink xmlns:r="http://schemas.openxmlformats.org/officeDocument/2006/relationships" ref="L242" display="en es fr de it pt ja ko ru 汉语 漢語" r:id="rId554"/>
    <hyperlink xmlns:r="http://schemas.openxmlformats.org/officeDocument/2006/relationships" ref="I244" display="The Lost Caverns of Ixalan Commander LCC" r:id="rId555"/>
    <hyperlink xmlns:r="http://schemas.openxmlformats.org/officeDocument/2006/relationships" ref="J244" display="https://scryfall.com/sets/lcc" r:id="rId556"/>
    <hyperlink xmlns:r="http://schemas.openxmlformats.org/officeDocument/2006/relationships" ref="K244" display="https://scryfall.com/sets/lcc" r:id="rId557"/>
    <hyperlink xmlns:r="http://schemas.openxmlformats.org/officeDocument/2006/relationships" ref="I246" display="The Lost Caverns of Ixalan Commander Tokens TLCC" r:id="rId558"/>
    <hyperlink xmlns:r="http://schemas.openxmlformats.org/officeDocument/2006/relationships" ref="J246" display="https://scryfall.com/sets/tlcc" r:id="rId559"/>
    <hyperlink xmlns:r="http://schemas.openxmlformats.org/officeDocument/2006/relationships" ref="K246" display="https://scryfall.com/sets/tlcc" r:id="rId560"/>
    <hyperlink xmlns:r="http://schemas.openxmlformats.org/officeDocument/2006/relationships" ref="L246" display="en es fr de it pt ja ko ru 汉语 漢語" r:id="rId561"/>
    <hyperlink xmlns:r="http://schemas.openxmlformats.org/officeDocument/2006/relationships" ref="I248" display="Doctor Who WHO" r:id="rId562"/>
    <hyperlink xmlns:r="http://schemas.openxmlformats.org/officeDocument/2006/relationships" ref="J248" display="https://scryfall.com/sets/who" r:id="rId563"/>
    <hyperlink xmlns:r="http://schemas.openxmlformats.org/officeDocument/2006/relationships" ref="K248" display="https://scryfall.com/sets/who" r:id="rId564"/>
    <hyperlink xmlns:r="http://schemas.openxmlformats.org/officeDocument/2006/relationships" ref="I250" display="Doctor Who Tokens TWHO" r:id="rId565"/>
    <hyperlink xmlns:r="http://schemas.openxmlformats.org/officeDocument/2006/relationships" ref="J250" display="https://scryfall.com/sets/twho" r:id="rId566"/>
    <hyperlink xmlns:r="http://schemas.openxmlformats.org/officeDocument/2006/relationships" ref="K250" display="https://scryfall.com/sets/twho" r:id="rId567"/>
    <hyperlink xmlns:r="http://schemas.openxmlformats.org/officeDocument/2006/relationships" ref="L250" display="en es fr de it pt ja ko ru 汉语 漢語" r:id="rId568"/>
    <hyperlink xmlns:r="http://schemas.openxmlformats.org/officeDocument/2006/relationships" ref="I252" display="Magic × Duel Masters Promos PMDA" r:id="rId569"/>
    <hyperlink xmlns:r="http://schemas.openxmlformats.org/officeDocument/2006/relationships" ref="J252" display="https://scryfall.com/sets/pmda" r:id="rId570"/>
    <hyperlink xmlns:r="http://schemas.openxmlformats.org/officeDocument/2006/relationships" ref="K252" display="https://scryfall.com/sets/pmda" r:id="rId571"/>
    <hyperlink xmlns:r="http://schemas.openxmlformats.org/officeDocument/2006/relationships" ref="L252" display="en es fr de it pt ja ko ru 汉语 漢語" r:id="rId572"/>
    <hyperlink xmlns:r="http://schemas.openxmlformats.org/officeDocument/2006/relationships" ref="I254" display="Wilds of Eldraine WOE" r:id="rId573"/>
    <hyperlink xmlns:r="http://schemas.openxmlformats.org/officeDocument/2006/relationships" ref="J254" display="https://scryfall.com/sets/woe" r:id="rId574"/>
    <hyperlink xmlns:r="http://schemas.openxmlformats.org/officeDocument/2006/relationships" ref="K254" display="https://scryfall.com/sets/woe" r:id="rId575"/>
    <hyperlink xmlns:r="http://schemas.openxmlformats.org/officeDocument/2006/relationships" ref="I256" display="Wilds of Eldraine: Enchanting Tales WOT" r:id="rId576"/>
    <hyperlink xmlns:r="http://schemas.openxmlformats.org/officeDocument/2006/relationships" ref="J256" display="https://scryfall.com/sets/wot" r:id="rId577"/>
    <hyperlink xmlns:r="http://schemas.openxmlformats.org/officeDocument/2006/relationships" ref="K256" display="https://scryfall.com/sets/wot" r:id="rId578"/>
    <hyperlink xmlns:r="http://schemas.openxmlformats.org/officeDocument/2006/relationships" ref="I258" display="Wilds of Eldraine Promos PWOE" r:id="rId579"/>
    <hyperlink xmlns:r="http://schemas.openxmlformats.org/officeDocument/2006/relationships" ref="J258" display="https://scryfall.com/sets/pwoe" r:id="rId580"/>
    <hyperlink xmlns:r="http://schemas.openxmlformats.org/officeDocument/2006/relationships" ref="K258" display="https://scryfall.com/sets/pwoe" r:id="rId581"/>
    <hyperlink xmlns:r="http://schemas.openxmlformats.org/officeDocument/2006/relationships" ref="L258" display="en es fr de it pt ja ko ru 汉语 漢語" r:id="rId582"/>
    <hyperlink xmlns:r="http://schemas.openxmlformats.org/officeDocument/2006/relationships" ref="I260" display="Wilds of Eldraine Tokens TWOE" r:id="rId583"/>
    <hyperlink xmlns:r="http://schemas.openxmlformats.org/officeDocument/2006/relationships" ref="J260" display="https://scryfall.com/sets/twoe" r:id="rId584"/>
    <hyperlink xmlns:r="http://schemas.openxmlformats.org/officeDocument/2006/relationships" ref="K260" display="https://scryfall.com/sets/twoe" r:id="rId585"/>
    <hyperlink xmlns:r="http://schemas.openxmlformats.org/officeDocument/2006/relationships" ref="L260" display="en es fr de it pt ja ko ru 汉语 漢語" r:id="rId586"/>
    <hyperlink xmlns:r="http://schemas.openxmlformats.org/officeDocument/2006/relationships" ref="I262" display="Alchemy: Wilds of Eldraine YWOE" r:id="rId587"/>
    <hyperlink xmlns:r="http://schemas.openxmlformats.org/officeDocument/2006/relationships" ref="J262" display="https://scryfall.com/sets/ywoe" r:id="rId588"/>
    <hyperlink xmlns:r="http://schemas.openxmlformats.org/officeDocument/2006/relationships" ref="K262" display="https://scryfall.com/sets/ywoe" r:id="rId589"/>
    <hyperlink xmlns:r="http://schemas.openxmlformats.org/officeDocument/2006/relationships" ref="L262" display="en es fr de it pt ja ko ru 汉语 漢語" r:id="rId590"/>
    <hyperlink xmlns:r="http://schemas.openxmlformats.org/officeDocument/2006/relationships" ref="I264" display="Wilds of Eldraine Commander WOC" r:id="rId591"/>
    <hyperlink xmlns:r="http://schemas.openxmlformats.org/officeDocument/2006/relationships" ref="J264" display="https://scryfall.com/sets/woc" r:id="rId592"/>
    <hyperlink xmlns:r="http://schemas.openxmlformats.org/officeDocument/2006/relationships" ref="K264" display="https://scryfall.com/sets/woc" r:id="rId593"/>
    <hyperlink xmlns:r="http://schemas.openxmlformats.org/officeDocument/2006/relationships" ref="I266" display="Wilds of Eldraine Commander Tokens TWOC" r:id="rId594"/>
    <hyperlink xmlns:r="http://schemas.openxmlformats.org/officeDocument/2006/relationships" ref="J266" display="https://scryfall.com/sets/twoc" r:id="rId595"/>
    <hyperlink xmlns:r="http://schemas.openxmlformats.org/officeDocument/2006/relationships" ref="K266" display="https://scryfall.com/sets/twoc" r:id="rId596"/>
    <hyperlink xmlns:r="http://schemas.openxmlformats.org/officeDocument/2006/relationships" ref="L266" display="en es fr de it pt ja ko ru 汉语 漢語" r:id="rId597"/>
    <hyperlink xmlns:r="http://schemas.openxmlformats.org/officeDocument/2006/relationships" ref="I268" display="WOE Japanese Promo Tokens WWOE" r:id="rId598"/>
    <hyperlink xmlns:r="http://schemas.openxmlformats.org/officeDocument/2006/relationships" ref="J268" display="https://scryfall.com/sets/wwoe" r:id="rId599"/>
    <hyperlink xmlns:r="http://schemas.openxmlformats.org/officeDocument/2006/relationships" ref="K268" display="https://scryfall.com/sets/wwoe" r:id="rId600"/>
    <hyperlink xmlns:r="http://schemas.openxmlformats.org/officeDocument/2006/relationships" ref="L268" display="en es fr de it pt ja ko ru 汉语 漢語" r:id="rId601"/>
    <hyperlink xmlns:r="http://schemas.openxmlformats.org/officeDocument/2006/relationships" ref="I270" display="Wilds of Eldraine Art Series AWOE" r:id="rId602"/>
    <hyperlink xmlns:r="http://schemas.openxmlformats.org/officeDocument/2006/relationships" ref="J270" display="https://scryfall.com/sets/awoe" r:id="rId603"/>
    <hyperlink xmlns:r="http://schemas.openxmlformats.org/officeDocument/2006/relationships" ref="K270" display="https://scryfall.com/sets/awoe" r:id="rId604"/>
    <hyperlink xmlns:r="http://schemas.openxmlformats.org/officeDocument/2006/relationships" ref="L270" display="en es fr de it pt ja ko ru 汉语 漢語" r:id="rId605"/>
    <hyperlink xmlns:r="http://schemas.openxmlformats.org/officeDocument/2006/relationships" ref="I272" display="Commander Masters CMM" r:id="rId606"/>
    <hyperlink xmlns:r="http://schemas.openxmlformats.org/officeDocument/2006/relationships" ref="J272" display="https://scryfall.com/sets/cmm" r:id="rId607"/>
    <hyperlink xmlns:r="http://schemas.openxmlformats.org/officeDocument/2006/relationships" ref="K272" display="https://scryfall.com/sets/cmm" r:id="rId608"/>
    <hyperlink xmlns:r="http://schemas.openxmlformats.org/officeDocument/2006/relationships" ref="I274" display="Commander Masters Tokens TCMM" r:id="rId609"/>
    <hyperlink xmlns:r="http://schemas.openxmlformats.org/officeDocument/2006/relationships" ref="J274" display="https://scryfall.com/sets/tcmm" r:id="rId610"/>
    <hyperlink xmlns:r="http://schemas.openxmlformats.org/officeDocument/2006/relationships" ref="K274" display="https://scryfall.com/sets/tcmm" r:id="rId611"/>
    <hyperlink xmlns:r="http://schemas.openxmlformats.org/officeDocument/2006/relationships" ref="L274" display="en es fr de it pt ja ko ru 汉语 漢語" r:id="rId612"/>
    <hyperlink xmlns:r="http://schemas.openxmlformats.org/officeDocument/2006/relationships" ref="I276" display="Commander Masters Art Series ACMM" r:id="rId613"/>
    <hyperlink xmlns:r="http://schemas.openxmlformats.org/officeDocument/2006/relationships" ref="J276" display="https://scryfall.com/sets/acmm" r:id="rId614"/>
    <hyperlink xmlns:r="http://schemas.openxmlformats.org/officeDocument/2006/relationships" ref="K276" display="https://scryfall.com/sets/acmm" r:id="rId615"/>
    <hyperlink xmlns:r="http://schemas.openxmlformats.org/officeDocument/2006/relationships" ref="L276" display="en es fr de it pt ja ko ru 汉语 漢語" r:id="rId616"/>
    <hyperlink xmlns:r="http://schemas.openxmlformats.org/officeDocument/2006/relationships" ref="I278" display="2022 Heroes of the Realm PH22" r:id="rId617"/>
    <hyperlink xmlns:r="http://schemas.openxmlformats.org/officeDocument/2006/relationships" ref="J278" display="https://scryfall.com/sets/ph22" r:id="rId618"/>
    <hyperlink xmlns:r="http://schemas.openxmlformats.org/officeDocument/2006/relationships" ref="K278" display="https://scryfall.com/sets/ph22" r:id="rId619"/>
    <hyperlink xmlns:r="http://schemas.openxmlformats.org/officeDocument/2006/relationships" ref="L278" display="en es fr de it pt ja ko ru 汉语 漢語" r:id="rId620"/>
    <hyperlink xmlns:r="http://schemas.openxmlformats.org/officeDocument/2006/relationships" ref="I280" display="Explorer Anthology 3 EA3" r:id="rId621"/>
    <hyperlink xmlns:r="http://schemas.openxmlformats.org/officeDocument/2006/relationships" ref="J280" display="https://scryfall.com/sets/ea3" r:id="rId622"/>
    <hyperlink xmlns:r="http://schemas.openxmlformats.org/officeDocument/2006/relationships" ref="K280" display="https://scryfall.com/sets/ea3" r:id="rId623"/>
    <hyperlink xmlns:r="http://schemas.openxmlformats.org/officeDocument/2006/relationships" ref="L280" display="en es fr de it pt ja ko ru 汉语 漢語" r:id="rId624"/>
    <hyperlink xmlns:r="http://schemas.openxmlformats.org/officeDocument/2006/relationships" ref="I282" display="Historic Anthology 7 HA7" r:id="rId625"/>
    <hyperlink xmlns:r="http://schemas.openxmlformats.org/officeDocument/2006/relationships" ref="J282" display="https://scryfall.com/sets/ha7" r:id="rId626"/>
    <hyperlink xmlns:r="http://schemas.openxmlformats.org/officeDocument/2006/relationships" ref="K282" display="https://scryfall.com/sets/ha7" r:id="rId627"/>
    <hyperlink xmlns:r="http://schemas.openxmlformats.org/officeDocument/2006/relationships" ref="L282" display="en es fr de it pt ja ko ru 汉语 漢語" r:id="rId628"/>
    <hyperlink xmlns:r="http://schemas.openxmlformats.org/officeDocument/2006/relationships" ref="I284" display="MagicFest 2023 PF23" r:id="rId629"/>
    <hyperlink xmlns:r="http://schemas.openxmlformats.org/officeDocument/2006/relationships" ref="J284" display="https://scryfall.com/sets/pf23" r:id="rId630"/>
    <hyperlink xmlns:r="http://schemas.openxmlformats.org/officeDocument/2006/relationships" ref="K284" display="https://scryfall.com/sets/pf23" r:id="rId631"/>
    <hyperlink xmlns:r="http://schemas.openxmlformats.org/officeDocument/2006/relationships" ref="L284" display="en es fr de it pt ja ko ru 汉语 漢語" r:id="rId632"/>
    <hyperlink xmlns:r="http://schemas.openxmlformats.org/officeDocument/2006/relationships" ref="I286" display="The Lord of the Rings: Tales of Middle-earth LTR" r:id="rId633"/>
    <hyperlink xmlns:r="http://schemas.openxmlformats.org/officeDocument/2006/relationships" ref="J286" display="https://scryfall.com/sets/ltr" r:id="rId634"/>
    <hyperlink xmlns:r="http://schemas.openxmlformats.org/officeDocument/2006/relationships" ref="K286" display="https://scryfall.com/sets/ltr" r:id="rId635"/>
    <hyperlink xmlns:r="http://schemas.openxmlformats.org/officeDocument/2006/relationships" ref="I288" display="Tales of Middle-earth Promos PLTR" r:id="rId636"/>
    <hyperlink xmlns:r="http://schemas.openxmlformats.org/officeDocument/2006/relationships" ref="J288" display="https://scryfall.com/sets/pltr" r:id="rId637"/>
    <hyperlink xmlns:r="http://schemas.openxmlformats.org/officeDocument/2006/relationships" ref="K288" display="https://scryfall.com/sets/pltr" r:id="rId638"/>
    <hyperlink xmlns:r="http://schemas.openxmlformats.org/officeDocument/2006/relationships" ref="L288" display="en es fr de it pt ja ko ru 汉语 漢語" r:id="rId639"/>
    <hyperlink xmlns:r="http://schemas.openxmlformats.org/officeDocument/2006/relationships" ref="I290" display="Tales of Middle-earth Tokens TLTR" r:id="rId640"/>
    <hyperlink xmlns:r="http://schemas.openxmlformats.org/officeDocument/2006/relationships" ref="J290" display="https://scryfall.com/sets/tltr" r:id="rId641"/>
    <hyperlink xmlns:r="http://schemas.openxmlformats.org/officeDocument/2006/relationships" ref="K290" display="https://scryfall.com/sets/tltr" r:id="rId642"/>
    <hyperlink xmlns:r="http://schemas.openxmlformats.org/officeDocument/2006/relationships" ref="L290" display="en es fr de it pt ja ko ru 汉语 漢語" r:id="rId643"/>
    <hyperlink xmlns:r="http://schemas.openxmlformats.org/officeDocument/2006/relationships" ref="I292" display="Tales of Middle-earth Deluxe Commander Kit PLTC" r:id="rId644"/>
    <hyperlink xmlns:r="http://schemas.openxmlformats.org/officeDocument/2006/relationships" ref="J292" display="https://scryfall.com/sets/pltc" r:id="rId645"/>
    <hyperlink xmlns:r="http://schemas.openxmlformats.org/officeDocument/2006/relationships" ref="K292" display="https://scryfall.com/sets/pltc" r:id="rId646"/>
    <hyperlink xmlns:r="http://schemas.openxmlformats.org/officeDocument/2006/relationships" ref="L292" display="en es fr de it pt ja ko ru 汉语 漢語" r:id="rId647"/>
    <hyperlink xmlns:r="http://schemas.openxmlformats.org/officeDocument/2006/relationships" ref="I294" display="Tales of Middle-earth Commander LTC" r:id="rId648"/>
    <hyperlink xmlns:r="http://schemas.openxmlformats.org/officeDocument/2006/relationships" ref="J294" display="https://scryfall.com/sets/ltc" r:id="rId649"/>
    <hyperlink xmlns:r="http://schemas.openxmlformats.org/officeDocument/2006/relationships" ref="K294" display="https://scryfall.com/sets/ltc" r:id="rId650"/>
    <hyperlink xmlns:r="http://schemas.openxmlformats.org/officeDocument/2006/relationships" ref="I296" display="Tales of Middle-earth Commander Tokens TLTC" r:id="rId651"/>
    <hyperlink xmlns:r="http://schemas.openxmlformats.org/officeDocument/2006/relationships" ref="J296" display="https://scryfall.com/sets/tltc" r:id="rId652"/>
    <hyperlink xmlns:r="http://schemas.openxmlformats.org/officeDocument/2006/relationships" ref="K296" display="https://scryfall.com/sets/tltc" r:id="rId653"/>
    <hyperlink xmlns:r="http://schemas.openxmlformats.org/officeDocument/2006/relationships" ref="L296" display="en es fr de it pt ja ko ru 汉语 漢語" r:id="rId654"/>
    <hyperlink xmlns:r="http://schemas.openxmlformats.org/officeDocument/2006/relationships" ref="I298" display="Tales of Middle-earth Scene Box ALTC" r:id="rId655"/>
    <hyperlink xmlns:r="http://schemas.openxmlformats.org/officeDocument/2006/relationships" ref="J298" display="https://scryfall.com/sets/altc" r:id="rId656"/>
    <hyperlink xmlns:r="http://schemas.openxmlformats.org/officeDocument/2006/relationships" ref="K298" display="https://scryfall.com/sets/altc" r:id="rId657"/>
    <hyperlink xmlns:r="http://schemas.openxmlformats.org/officeDocument/2006/relationships" ref="L298" display="en es fr de it pt ja ko ru 汉语 漢語" r:id="rId658"/>
    <hyperlink xmlns:r="http://schemas.openxmlformats.org/officeDocument/2006/relationships" ref="I300" display="Tales of Middle-earth Art Series ALTR" r:id="rId659"/>
    <hyperlink xmlns:r="http://schemas.openxmlformats.org/officeDocument/2006/relationships" ref="J300" display="https://scryfall.com/sets/altr" r:id="rId660"/>
    <hyperlink xmlns:r="http://schemas.openxmlformats.org/officeDocument/2006/relationships" ref="K300" display="https://scryfall.com/sets/altr" r:id="rId661"/>
    <hyperlink xmlns:r="http://schemas.openxmlformats.org/officeDocument/2006/relationships" ref="L300" display="en es fr de it pt ja ko ru 汉语 漢語" r:id="rId662"/>
    <hyperlink xmlns:r="http://schemas.openxmlformats.org/officeDocument/2006/relationships" ref="I302" display="Tales of Middle-earth Front Cards FLTR" r:id="rId663"/>
    <hyperlink xmlns:r="http://schemas.openxmlformats.org/officeDocument/2006/relationships" ref="J302" display="https://scryfall.com/sets/fltr" r:id="rId664"/>
    <hyperlink xmlns:r="http://schemas.openxmlformats.org/officeDocument/2006/relationships" ref="K302" display="https://scryfall.com/sets/fltr" r:id="rId665"/>
    <hyperlink xmlns:r="http://schemas.openxmlformats.org/officeDocument/2006/relationships" ref="L302" display="en es fr de it pt ja ko ru 汉语 漢語" r:id="rId666"/>
    <hyperlink xmlns:r="http://schemas.openxmlformats.org/officeDocument/2006/relationships" ref="I304" display="The Lord of the Rings: Tales of Middle-earth Minigames MLTR" r:id="rId667"/>
    <hyperlink xmlns:r="http://schemas.openxmlformats.org/officeDocument/2006/relationships" ref="J304" display="https://scryfall.com/sets/mltr" r:id="rId668"/>
    <hyperlink xmlns:r="http://schemas.openxmlformats.org/officeDocument/2006/relationships" ref="K304" display="https://scryfall.com/sets/mltr" r:id="rId669"/>
    <hyperlink xmlns:r="http://schemas.openxmlformats.org/officeDocument/2006/relationships" ref="L304" display="en es fr de it pt ja ko ru 汉语 漢語" r:id="rId670"/>
    <hyperlink xmlns:r="http://schemas.openxmlformats.org/officeDocument/2006/relationships" ref="I306" display="March of the Machine: The Aftermath MAT" r:id="rId671"/>
    <hyperlink xmlns:r="http://schemas.openxmlformats.org/officeDocument/2006/relationships" ref="J306" display="https://scryfall.com/sets/mat" r:id="rId672"/>
    <hyperlink xmlns:r="http://schemas.openxmlformats.org/officeDocument/2006/relationships" ref="K306" display="https://scryfall.com/sets/mat" r:id="rId673"/>
    <hyperlink xmlns:r="http://schemas.openxmlformats.org/officeDocument/2006/relationships" ref="I308" display="March of the Machine: The Aftermath Promos PMAT" r:id="rId674"/>
    <hyperlink xmlns:r="http://schemas.openxmlformats.org/officeDocument/2006/relationships" ref="J308" display="https://scryfall.com/sets/pmat" r:id="rId675"/>
    <hyperlink xmlns:r="http://schemas.openxmlformats.org/officeDocument/2006/relationships" ref="K308" display="https://scryfall.com/sets/pmat" r:id="rId676"/>
    <hyperlink xmlns:r="http://schemas.openxmlformats.org/officeDocument/2006/relationships" ref="L308" display="en es fr de it pt ja ko ru 汉语 漢語" r:id="rId677"/>
    <hyperlink xmlns:r="http://schemas.openxmlformats.org/officeDocument/2006/relationships" ref="I310" display="March of the Machine MOM" r:id="rId678"/>
    <hyperlink xmlns:r="http://schemas.openxmlformats.org/officeDocument/2006/relationships" ref="J310" display="https://scryfall.com/sets/mom" r:id="rId679"/>
    <hyperlink xmlns:r="http://schemas.openxmlformats.org/officeDocument/2006/relationships" ref="K310" display="https://scryfall.com/sets/mom" r:id="rId680"/>
    <hyperlink xmlns:r="http://schemas.openxmlformats.org/officeDocument/2006/relationships" ref="I312" display="Multiverse Legends MUL" r:id="rId681"/>
    <hyperlink xmlns:r="http://schemas.openxmlformats.org/officeDocument/2006/relationships" ref="J312" display="https://scryfall.com/sets/mul" r:id="rId682"/>
    <hyperlink xmlns:r="http://schemas.openxmlformats.org/officeDocument/2006/relationships" ref="K312" display="https://scryfall.com/sets/mul" r:id="rId683"/>
    <hyperlink xmlns:r="http://schemas.openxmlformats.org/officeDocument/2006/relationships" ref="I314" display="Multiverse Legends Tokens TMUL" r:id="rId684"/>
    <hyperlink xmlns:r="http://schemas.openxmlformats.org/officeDocument/2006/relationships" ref="J314" display="https://scryfall.com/sets/tmul" r:id="rId685"/>
    <hyperlink xmlns:r="http://schemas.openxmlformats.org/officeDocument/2006/relationships" ref="K314" display="https://scryfall.com/sets/tmul" r:id="rId686"/>
    <hyperlink xmlns:r="http://schemas.openxmlformats.org/officeDocument/2006/relationships" ref="L314" display="en es fr de it pt ja ko ru 汉语 漢語" r:id="rId687"/>
    <hyperlink xmlns:r="http://schemas.openxmlformats.org/officeDocument/2006/relationships" ref="I316" display="March of the Machine Promos PMOM" r:id="rId688"/>
    <hyperlink xmlns:r="http://schemas.openxmlformats.org/officeDocument/2006/relationships" ref="J316" display="https://scryfall.com/sets/pmom" r:id="rId689"/>
    <hyperlink xmlns:r="http://schemas.openxmlformats.org/officeDocument/2006/relationships" ref="K316" display="https://scryfall.com/sets/pmom" r:id="rId690"/>
    <hyperlink xmlns:r="http://schemas.openxmlformats.org/officeDocument/2006/relationships" ref="L316" display="en es fr de it pt ja ko ru 汉语 漢語" r:id="rId691"/>
    <hyperlink xmlns:r="http://schemas.openxmlformats.org/officeDocument/2006/relationships" ref="I318" display="March of the Machine Tokens TMOM" r:id="rId692"/>
    <hyperlink xmlns:r="http://schemas.openxmlformats.org/officeDocument/2006/relationships" ref="J318" display="https://scryfall.com/sets/tmom" r:id="rId693"/>
    <hyperlink xmlns:r="http://schemas.openxmlformats.org/officeDocument/2006/relationships" ref="K318" display="https://scryfall.com/sets/tmom" r:id="rId694"/>
    <hyperlink xmlns:r="http://schemas.openxmlformats.org/officeDocument/2006/relationships" ref="L318" display="en es fr de it pt ja ko ru 汉语 漢語" r:id="rId695"/>
    <hyperlink xmlns:r="http://schemas.openxmlformats.org/officeDocument/2006/relationships" ref="I320" display="March of the Machine Jumpstart Front Cards FMOM" r:id="rId696"/>
    <hyperlink xmlns:r="http://schemas.openxmlformats.org/officeDocument/2006/relationships" ref="J320" display="https://scryfall.com/sets/fmom" r:id="rId697"/>
    <hyperlink xmlns:r="http://schemas.openxmlformats.org/officeDocument/2006/relationships" ref="K320" display="https://scryfall.com/sets/fmom" r:id="rId698"/>
    <hyperlink xmlns:r="http://schemas.openxmlformats.org/officeDocument/2006/relationships" ref="L320" display="en es fr de it pt ja ko ru 汉语 漢語" r:id="rId699"/>
    <hyperlink xmlns:r="http://schemas.openxmlformats.org/officeDocument/2006/relationships" ref="I322" display="March of the Machine Commander MOC" r:id="rId700"/>
    <hyperlink xmlns:r="http://schemas.openxmlformats.org/officeDocument/2006/relationships" ref="J322" display="https://scryfall.com/sets/moc" r:id="rId701"/>
    <hyperlink xmlns:r="http://schemas.openxmlformats.org/officeDocument/2006/relationships" ref="K322" display="https://scryfall.com/sets/moc" r:id="rId702"/>
    <hyperlink xmlns:r="http://schemas.openxmlformats.org/officeDocument/2006/relationships" ref="I324" display="March of the Machine Commander Tokens TMOC" r:id="rId703"/>
    <hyperlink xmlns:r="http://schemas.openxmlformats.org/officeDocument/2006/relationships" ref="J324" display="https://scryfall.com/sets/tmoc" r:id="rId704"/>
    <hyperlink xmlns:r="http://schemas.openxmlformats.org/officeDocument/2006/relationships" ref="K324" display="https://scryfall.com/sets/tmoc" r:id="rId705"/>
    <hyperlink xmlns:r="http://schemas.openxmlformats.org/officeDocument/2006/relationships" ref="L324" display="en es fr de it pt ja ko ru 汉语 漢語" r:id="rId706"/>
    <hyperlink xmlns:r="http://schemas.openxmlformats.org/officeDocument/2006/relationships" ref="I326" display="MOM Japanese Promo Tokens WMOM" r:id="rId707"/>
    <hyperlink xmlns:r="http://schemas.openxmlformats.org/officeDocument/2006/relationships" ref="J326" display="https://scryfall.com/sets/wmom" r:id="rId708"/>
    <hyperlink xmlns:r="http://schemas.openxmlformats.org/officeDocument/2006/relationships" ref="K326" display="https://scryfall.com/sets/wmom" r:id="rId709"/>
    <hyperlink xmlns:r="http://schemas.openxmlformats.org/officeDocument/2006/relationships" ref="L326" display="en es fr de it pt ja ko ru 汉语 漢語" r:id="rId710"/>
    <hyperlink xmlns:r="http://schemas.openxmlformats.org/officeDocument/2006/relationships" ref="I328" display="March of the Machine Art Series AMOM" r:id="rId711"/>
    <hyperlink xmlns:r="http://schemas.openxmlformats.org/officeDocument/2006/relationships" ref="J328" display="https://scryfall.com/sets/amom" r:id="rId712"/>
    <hyperlink xmlns:r="http://schemas.openxmlformats.org/officeDocument/2006/relationships" ref="K328" display="https://scryfall.com/sets/amom" r:id="rId713"/>
    <hyperlink xmlns:r="http://schemas.openxmlformats.org/officeDocument/2006/relationships" ref="L328" display="en es fr de it pt ja ko ru 汉语 漢語" r:id="rId714"/>
    <hyperlink xmlns:r="http://schemas.openxmlformats.org/officeDocument/2006/relationships" ref="I330" display="March of the Machine Substitute Cards SMOM" r:id="rId715"/>
    <hyperlink xmlns:r="http://schemas.openxmlformats.org/officeDocument/2006/relationships" ref="J330" display="https://scryfall.com/sets/smom" r:id="rId716"/>
    <hyperlink xmlns:r="http://schemas.openxmlformats.org/officeDocument/2006/relationships" ref="K330" display="https://scryfall.com/sets/smom" r:id="rId717"/>
    <hyperlink xmlns:r="http://schemas.openxmlformats.org/officeDocument/2006/relationships" ref="L330" display="en es fr de it pt ja ko ru 汉语 漢語" r:id="rId718"/>
    <hyperlink xmlns:r="http://schemas.openxmlformats.org/officeDocument/2006/relationships" ref="I332" display="Shadows over Innistrad Remastered SIR" r:id="rId719"/>
    <hyperlink xmlns:r="http://schemas.openxmlformats.org/officeDocument/2006/relationships" ref="J332" display="https://scryfall.com/sets/sir" r:id="rId720"/>
    <hyperlink xmlns:r="http://schemas.openxmlformats.org/officeDocument/2006/relationships" ref="K332" display="https://scryfall.com/sets/sir" r:id="rId721"/>
    <hyperlink xmlns:r="http://schemas.openxmlformats.org/officeDocument/2006/relationships" ref="L332" display="en es fr de it pt ja ko ru 汉语 漢語" r:id="rId722"/>
    <hyperlink xmlns:r="http://schemas.openxmlformats.org/officeDocument/2006/relationships" ref="I334" display="Shadows of the Past SIS" r:id="rId723"/>
    <hyperlink xmlns:r="http://schemas.openxmlformats.org/officeDocument/2006/relationships" ref="J334" display="https://scryfall.com/sets/sis" r:id="rId724"/>
    <hyperlink xmlns:r="http://schemas.openxmlformats.org/officeDocument/2006/relationships" ref="K334" display="https://scryfall.com/sets/sis" r:id="rId725"/>
    <hyperlink xmlns:r="http://schemas.openxmlformats.org/officeDocument/2006/relationships" ref="L334" display="en es fr de it pt ja ko ru 汉语 漢語" r:id="rId726"/>
    <hyperlink xmlns:r="http://schemas.openxmlformats.org/officeDocument/2006/relationships" ref="I336" display="Unknown Event UNK" r:id="rId727"/>
    <hyperlink xmlns:r="http://schemas.openxmlformats.org/officeDocument/2006/relationships" ref="J336" display="https://scryfall.com/sets/unk" r:id="rId728"/>
    <hyperlink xmlns:r="http://schemas.openxmlformats.org/officeDocument/2006/relationships" ref="K336" display="https://scryfall.com/sets/unk" r:id="rId729"/>
    <hyperlink xmlns:r="http://schemas.openxmlformats.org/officeDocument/2006/relationships" ref="L336" display="en es fr de it pt ja ko ru 汉语 漢語" r:id="rId730"/>
    <hyperlink xmlns:r="http://schemas.openxmlformats.org/officeDocument/2006/relationships" ref="I338" display="Black Lotus Unknown Planechase PUNK" r:id="rId731"/>
    <hyperlink xmlns:r="http://schemas.openxmlformats.org/officeDocument/2006/relationships" ref="J338" display="https://scryfall.com/sets/punk" r:id="rId732"/>
    <hyperlink xmlns:r="http://schemas.openxmlformats.org/officeDocument/2006/relationships" ref="K338" display="https://scryfall.com/sets/punk" r:id="rId733"/>
    <hyperlink xmlns:r="http://schemas.openxmlformats.org/officeDocument/2006/relationships" ref="L338" display="en es fr de it pt ja ko ru 汉语 漢語" r:id="rId734"/>
    <hyperlink xmlns:r="http://schemas.openxmlformats.org/officeDocument/2006/relationships" ref="I340" display="Year of the Rabbit 2023 PL23" r:id="rId735"/>
    <hyperlink xmlns:r="http://schemas.openxmlformats.org/officeDocument/2006/relationships" ref="J340" display="https://scryfall.com/sets/pl23" r:id="rId736"/>
    <hyperlink xmlns:r="http://schemas.openxmlformats.org/officeDocument/2006/relationships" ref="K340" display="https://scryfall.com/sets/pl23" r:id="rId737"/>
    <hyperlink xmlns:r="http://schemas.openxmlformats.org/officeDocument/2006/relationships" ref="I342" display="Phyrexia: All Will Be One ONE" r:id="rId738"/>
    <hyperlink xmlns:r="http://schemas.openxmlformats.org/officeDocument/2006/relationships" ref="J342" display="https://scryfall.com/sets/one" r:id="rId739"/>
    <hyperlink xmlns:r="http://schemas.openxmlformats.org/officeDocument/2006/relationships" ref="K342" display="https://scryfall.com/sets/one" r:id="rId740"/>
    <hyperlink xmlns:r="http://schemas.openxmlformats.org/officeDocument/2006/relationships" ref="I344" display="Phyrexia: All Will Be One Promos PONE" r:id="rId741"/>
    <hyperlink xmlns:r="http://schemas.openxmlformats.org/officeDocument/2006/relationships" ref="J344" display="https://scryfall.com/sets/pone" r:id="rId742"/>
    <hyperlink xmlns:r="http://schemas.openxmlformats.org/officeDocument/2006/relationships" ref="K344" display="https://scryfall.com/sets/pone" r:id="rId743"/>
    <hyperlink xmlns:r="http://schemas.openxmlformats.org/officeDocument/2006/relationships" ref="L344" display="en es fr de it pt ja ko ru 汉语 漢語" r:id="rId744"/>
    <hyperlink xmlns:r="http://schemas.openxmlformats.org/officeDocument/2006/relationships" ref="I346" display="Phyrexia: All Will Be One Tokens TONE" r:id="rId745"/>
    <hyperlink xmlns:r="http://schemas.openxmlformats.org/officeDocument/2006/relationships" ref="J346" display="https://scryfall.com/sets/tone" r:id="rId746"/>
    <hyperlink xmlns:r="http://schemas.openxmlformats.org/officeDocument/2006/relationships" ref="K346" display="https://scryfall.com/sets/tone" r:id="rId747"/>
    <hyperlink xmlns:r="http://schemas.openxmlformats.org/officeDocument/2006/relationships" ref="L346" display="en es fr de it pt ja ko ru 汉语 漢語" r:id="rId748"/>
    <hyperlink xmlns:r="http://schemas.openxmlformats.org/officeDocument/2006/relationships" ref="I348" display="Alchemy: Phyrexia YONE" r:id="rId749"/>
    <hyperlink xmlns:r="http://schemas.openxmlformats.org/officeDocument/2006/relationships" ref="J348" display="https://scryfall.com/sets/yone" r:id="rId750"/>
    <hyperlink xmlns:r="http://schemas.openxmlformats.org/officeDocument/2006/relationships" ref="K348" display="https://scryfall.com/sets/yone" r:id="rId751"/>
    <hyperlink xmlns:r="http://schemas.openxmlformats.org/officeDocument/2006/relationships" ref="L348" display="en es fr de it pt ja ko ru 汉语 漢語" r:id="rId752"/>
    <hyperlink xmlns:r="http://schemas.openxmlformats.org/officeDocument/2006/relationships" ref="I350" display="Phyrexia: All Will Be One Commander ONC" r:id="rId753"/>
    <hyperlink xmlns:r="http://schemas.openxmlformats.org/officeDocument/2006/relationships" ref="J350" display="https://scryfall.com/sets/onc" r:id="rId754"/>
    <hyperlink xmlns:r="http://schemas.openxmlformats.org/officeDocument/2006/relationships" ref="K350" display="https://scryfall.com/sets/onc" r:id="rId755"/>
    <hyperlink xmlns:r="http://schemas.openxmlformats.org/officeDocument/2006/relationships" ref="I352" display="Phyrexia: All Will Be One Commander Tokens TONC" r:id="rId756"/>
    <hyperlink xmlns:r="http://schemas.openxmlformats.org/officeDocument/2006/relationships" ref="J352" display="https://scryfall.com/sets/tonc" r:id="rId757"/>
    <hyperlink xmlns:r="http://schemas.openxmlformats.org/officeDocument/2006/relationships" ref="K352" display="https://scryfall.com/sets/tonc" r:id="rId758"/>
    <hyperlink xmlns:r="http://schemas.openxmlformats.org/officeDocument/2006/relationships" ref="L352" display="en es fr de it pt ja ko ru 汉语 漢語" r:id="rId759"/>
    <hyperlink xmlns:r="http://schemas.openxmlformats.org/officeDocument/2006/relationships" ref="I354" display="Phyrexia: All Will Be One Minigames MONE" r:id="rId760"/>
    <hyperlink xmlns:r="http://schemas.openxmlformats.org/officeDocument/2006/relationships" ref="J354" display="https://scryfall.com/sets/mone" r:id="rId761"/>
    <hyperlink xmlns:r="http://schemas.openxmlformats.org/officeDocument/2006/relationships" ref="K354" display="https://scryfall.com/sets/mone" r:id="rId762"/>
    <hyperlink xmlns:r="http://schemas.openxmlformats.org/officeDocument/2006/relationships" ref="L354" display="en es fr de it pt ja ko ru 汉语 漢語" r:id="rId763"/>
    <hyperlink xmlns:r="http://schemas.openxmlformats.org/officeDocument/2006/relationships" ref="I356" display="Phyrexia: All Will Be One Art Series AONE" r:id="rId764"/>
    <hyperlink xmlns:r="http://schemas.openxmlformats.org/officeDocument/2006/relationships" ref="J356" display="https://scryfall.com/sets/aone" r:id="rId765"/>
    <hyperlink xmlns:r="http://schemas.openxmlformats.org/officeDocument/2006/relationships" ref="K356" display="https://scryfall.com/sets/aone" r:id="rId766"/>
    <hyperlink xmlns:r="http://schemas.openxmlformats.org/officeDocument/2006/relationships" ref="L356" display="en es fr de it pt ja ko ru 汉语 漢語" r:id="rId767"/>
    <hyperlink xmlns:r="http://schemas.openxmlformats.org/officeDocument/2006/relationships" ref="I358" display="Phyrexia: All Will Be One Jumpstart Front Cards FONE" r:id="rId768"/>
    <hyperlink xmlns:r="http://schemas.openxmlformats.org/officeDocument/2006/relationships" ref="J358" display="https://scryfall.com/sets/fone" r:id="rId769"/>
    <hyperlink xmlns:r="http://schemas.openxmlformats.org/officeDocument/2006/relationships" ref="K358" display="https://scryfall.com/sets/fone" r:id="rId770"/>
    <hyperlink xmlns:r="http://schemas.openxmlformats.org/officeDocument/2006/relationships" ref="L358" display="en es fr de it pt ja ko ru 汉语 漢語" r:id="rId771"/>
    <hyperlink xmlns:r="http://schemas.openxmlformats.org/officeDocument/2006/relationships" ref="I360" display="ONE Japanese Promo Tokens WONE" r:id="rId772"/>
    <hyperlink xmlns:r="http://schemas.openxmlformats.org/officeDocument/2006/relationships" ref="J360" display="https://scryfall.com/sets/wone" r:id="rId773"/>
    <hyperlink xmlns:r="http://schemas.openxmlformats.org/officeDocument/2006/relationships" ref="K360" display="https://scryfall.com/sets/wone" r:id="rId774"/>
    <hyperlink xmlns:r="http://schemas.openxmlformats.org/officeDocument/2006/relationships" ref="L360" display="en es fr de it pt ja ko ru 汉语 漢語" r:id="rId775"/>
    <hyperlink xmlns:r="http://schemas.openxmlformats.org/officeDocument/2006/relationships" ref="I362" display="Dominaria Remastered DMR" r:id="rId776"/>
    <hyperlink xmlns:r="http://schemas.openxmlformats.org/officeDocument/2006/relationships" ref="J362" display="https://scryfall.com/sets/dmr" r:id="rId777"/>
    <hyperlink xmlns:r="http://schemas.openxmlformats.org/officeDocument/2006/relationships" ref="K362" display="https://scryfall.com/sets/dmr" r:id="rId778"/>
    <hyperlink xmlns:r="http://schemas.openxmlformats.org/officeDocument/2006/relationships" ref="I364" display="Dominaria Remastered Tokens TDMR" r:id="rId779"/>
    <hyperlink xmlns:r="http://schemas.openxmlformats.org/officeDocument/2006/relationships" ref="J364" display="https://scryfall.com/sets/tdmr" r:id="rId780"/>
    <hyperlink xmlns:r="http://schemas.openxmlformats.org/officeDocument/2006/relationships" ref="K364" display="https://scryfall.com/sets/tdmr" r:id="rId781"/>
    <hyperlink xmlns:r="http://schemas.openxmlformats.org/officeDocument/2006/relationships" ref="L364" display="en es fr de it pt ja ko ru 汉语 漢語" r:id="rId782"/>
    <hyperlink xmlns:r="http://schemas.openxmlformats.org/officeDocument/2006/relationships" ref="I366" display="Regional Championship Qualifiers 2023 PR23" r:id="rId783"/>
    <hyperlink xmlns:r="http://schemas.openxmlformats.org/officeDocument/2006/relationships" ref="J366" display="https://scryfall.com/sets/pr23" r:id="rId784"/>
    <hyperlink xmlns:r="http://schemas.openxmlformats.org/officeDocument/2006/relationships" ref="K366" display="https://scryfall.com/sets/pr23" r:id="rId785"/>
    <hyperlink xmlns:r="http://schemas.openxmlformats.org/officeDocument/2006/relationships" ref="L366" display="en es fr de it pt ja ko ru 汉语 漢語" r:id="rId786"/>
    <hyperlink xmlns:r="http://schemas.openxmlformats.org/officeDocument/2006/relationships" ref="I368" display="Wizards Play Network 2023 PW23" r:id="rId787"/>
    <hyperlink xmlns:r="http://schemas.openxmlformats.org/officeDocument/2006/relationships" ref="J368" display="https://scryfall.com/sets/pw23" r:id="rId788"/>
    <hyperlink xmlns:r="http://schemas.openxmlformats.org/officeDocument/2006/relationships" ref="K368" display="https://scryfall.com/sets/pw23" r:id="rId789"/>
    <hyperlink xmlns:r="http://schemas.openxmlformats.org/officeDocument/2006/relationships" ref="I370" display="Judge Gift Cards 2023 P23" r:id="rId790"/>
    <hyperlink xmlns:r="http://schemas.openxmlformats.org/officeDocument/2006/relationships" ref="J370" display="https://scryfall.com/sets/p23" r:id="rId791"/>
    <hyperlink xmlns:r="http://schemas.openxmlformats.org/officeDocument/2006/relationships" ref="K370" display="https://scryfall.com/sets/p23" r:id="rId792"/>
    <hyperlink xmlns:r="http://schemas.openxmlformats.org/officeDocument/2006/relationships" ref="L370" display="en es fr de it pt ja ko ru 汉语 漢語" r:id="rId793"/>
    <hyperlink xmlns:r="http://schemas.openxmlformats.org/officeDocument/2006/relationships" ref="I372" display="Explorer Anthology 2 EA2" r:id="rId794"/>
    <hyperlink xmlns:r="http://schemas.openxmlformats.org/officeDocument/2006/relationships" ref="J372" display="https://scryfall.com/sets/ea2" r:id="rId795"/>
    <hyperlink xmlns:r="http://schemas.openxmlformats.org/officeDocument/2006/relationships" ref="K372" display="https://scryfall.com/sets/ea2" r:id="rId796"/>
    <hyperlink xmlns:r="http://schemas.openxmlformats.org/officeDocument/2006/relationships" ref="L372" display="en es fr de it pt ja ko ru 汉语 漢語" r:id="rId797"/>
    <hyperlink xmlns:r="http://schemas.openxmlformats.org/officeDocument/2006/relationships" ref="I374" display="Starter Commander Decks SCD" r:id="rId798"/>
    <hyperlink xmlns:r="http://schemas.openxmlformats.org/officeDocument/2006/relationships" ref="J374" display="https://scryfall.com/sets/scd" r:id="rId799"/>
    <hyperlink xmlns:r="http://schemas.openxmlformats.org/officeDocument/2006/relationships" ref="K374" display="https://scryfall.com/sets/scd" r:id="rId800"/>
    <hyperlink xmlns:r="http://schemas.openxmlformats.org/officeDocument/2006/relationships" ref="L374" display="en es fr de it pt ja ko ru 汉语 漢語" r:id="rId801"/>
    <hyperlink xmlns:r="http://schemas.openxmlformats.org/officeDocument/2006/relationships" ref="I376" display="Starter Commander Deck Tokens TSCD" r:id="rId802"/>
    <hyperlink xmlns:r="http://schemas.openxmlformats.org/officeDocument/2006/relationships" ref="J376" display="https://scryfall.com/sets/tscd" r:id="rId803"/>
    <hyperlink xmlns:r="http://schemas.openxmlformats.org/officeDocument/2006/relationships" ref="K376" display="https://scryfall.com/sets/tscd" r:id="rId804"/>
    <hyperlink xmlns:r="http://schemas.openxmlformats.org/officeDocument/2006/relationships" ref="L376" display="en es fr de it pt ja ko ru 汉语 漢語" r:id="rId805"/>
    <hyperlink xmlns:r="http://schemas.openxmlformats.org/officeDocument/2006/relationships" ref="I378" display="Jumpstart 2022 J22" r:id="rId806"/>
    <hyperlink xmlns:r="http://schemas.openxmlformats.org/officeDocument/2006/relationships" ref="J378" display="https://scryfall.com/sets/j22" r:id="rId807"/>
    <hyperlink xmlns:r="http://schemas.openxmlformats.org/officeDocument/2006/relationships" ref="K378" display="https://scryfall.com/sets/j22" r:id="rId808"/>
    <hyperlink xmlns:r="http://schemas.openxmlformats.org/officeDocument/2006/relationships" ref="I380" display="Jumpstart 2022 Front Cards FJ22" r:id="rId809"/>
    <hyperlink xmlns:r="http://schemas.openxmlformats.org/officeDocument/2006/relationships" ref="J380" display="https://scryfall.com/sets/fj22" r:id="rId810"/>
    <hyperlink xmlns:r="http://schemas.openxmlformats.org/officeDocument/2006/relationships" ref="K380" display="https://scryfall.com/sets/fj22" r:id="rId811"/>
    <hyperlink xmlns:r="http://schemas.openxmlformats.org/officeDocument/2006/relationships" ref="L380" display="en es fr de it pt ja ko ru 汉语 漢語" r:id="rId812"/>
    <hyperlink xmlns:r="http://schemas.openxmlformats.org/officeDocument/2006/relationships" ref="I382" display="30th Anniversary Edition 30A" r:id="rId813"/>
    <hyperlink xmlns:r="http://schemas.openxmlformats.org/officeDocument/2006/relationships" ref="J382" display="https://scryfall.com/sets/30a" r:id="rId814"/>
    <hyperlink xmlns:r="http://schemas.openxmlformats.org/officeDocument/2006/relationships" ref="K382" display="https://scryfall.com/sets/30a" r:id="rId815"/>
    <hyperlink xmlns:r="http://schemas.openxmlformats.org/officeDocument/2006/relationships" ref="L382" display="en es fr de it pt ja ko ru 汉语 漢語" r:id="rId816"/>
    <hyperlink xmlns:r="http://schemas.openxmlformats.org/officeDocument/2006/relationships" ref="I384" display="30th Anniversary Play Promos P30A" r:id="rId817"/>
    <hyperlink xmlns:r="http://schemas.openxmlformats.org/officeDocument/2006/relationships" ref="J384" display="https://scryfall.com/sets/p30a" r:id="rId818"/>
    <hyperlink xmlns:r="http://schemas.openxmlformats.org/officeDocument/2006/relationships" ref="K384" display="https://scryfall.com/sets/p30a" r:id="rId819"/>
    <hyperlink xmlns:r="http://schemas.openxmlformats.org/officeDocument/2006/relationships" ref="I386" display="30th Anniversary Tokens T30A" r:id="rId820"/>
    <hyperlink xmlns:r="http://schemas.openxmlformats.org/officeDocument/2006/relationships" ref="J386" display="https://scryfall.com/sets/t30a" r:id="rId821"/>
    <hyperlink xmlns:r="http://schemas.openxmlformats.org/officeDocument/2006/relationships" ref="K386" display="https://scryfall.com/sets/t30a" r:id="rId822"/>
    <hyperlink xmlns:r="http://schemas.openxmlformats.org/officeDocument/2006/relationships" ref="L386" display="en es fr de it pt ja ko ru 汉语 漢語" r:id="rId823"/>
    <hyperlink xmlns:r="http://schemas.openxmlformats.org/officeDocument/2006/relationships" ref="I388" display="30th Anniversary Celebration Tokyo P30T" r:id="rId824"/>
    <hyperlink xmlns:r="http://schemas.openxmlformats.org/officeDocument/2006/relationships" ref="J388" display="https://scryfall.com/sets/p30t" r:id="rId825"/>
    <hyperlink xmlns:r="http://schemas.openxmlformats.org/officeDocument/2006/relationships" ref="K388" display="https://scryfall.com/sets/p30t" r:id="rId826"/>
    <hyperlink xmlns:r="http://schemas.openxmlformats.org/officeDocument/2006/relationships" ref="L388" display="en es fr de it pt ja ko ru 汉语 漢語" r:id="rId827"/>
    <hyperlink xmlns:r="http://schemas.openxmlformats.org/officeDocument/2006/relationships" ref="I390" display="30th Anniversary History Promos P30H" r:id="rId828"/>
    <hyperlink xmlns:r="http://schemas.openxmlformats.org/officeDocument/2006/relationships" ref="J390" display="https://scryfall.com/sets/p30h" r:id="rId829"/>
    <hyperlink xmlns:r="http://schemas.openxmlformats.org/officeDocument/2006/relationships" ref="K390" display="https://scryfall.com/sets/p30h" r:id="rId830"/>
    <hyperlink xmlns:r="http://schemas.openxmlformats.org/officeDocument/2006/relationships" ref="I392" display="30th Anniversary Misc Promos P30M" r:id="rId831"/>
    <hyperlink xmlns:r="http://schemas.openxmlformats.org/officeDocument/2006/relationships" ref="J392" display="https://scryfall.com/sets/p30m" r:id="rId832"/>
    <hyperlink xmlns:r="http://schemas.openxmlformats.org/officeDocument/2006/relationships" ref="K392" display="https://scryfall.com/sets/p30m" r:id="rId833"/>
    <hyperlink xmlns:r="http://schemas.openxmlformats.org/officeDocument/2006/relationships" ref="L392" display="en es fr de it pt ja ko ru 汉语 漢語" r:id="rId834"/>
    <hyperlink xmlns:r="http://schemas.openxmlformats.org/officeDocument/2006/relationships" ref="I394" display="Eternal Weekend PEWK" r:id="rId835"/>
    <hyperlink xmlns:r="http://schemas.openxmlformats.org/officeDocument/2006/relationships" ref="J394" display="https://scryfall.com/sets/pewk" r:id="rId836"/>
    <hyperlink xmlns:r="http://schemas.openxmlformats.org/officeDocument/2006/relationships" ref="K394" display="https://scryfall.com/sets/pewk" r:id="rId837"/>
    <hyperlink xmlns:r="http://schemas.openxmlformats.org/officeDocument/2006/relationships" ref="L394" display="en es fr de it pt ja ko ru 汉语 漢語" r:id="rId838"/>
    <hyperlink xmlns:r="http://schemas.openxmlformats.org/officeDocument/2006/relationships" ref="I396" display="The Brothers' War BRO" r:id="rId839"/>
    <hyperlink xmlns:r="http://schemas.openxmlformats.org/officeDocument/2006/relationships" ref="J396" display="https://scryfall.com/sets/bro" r:id="rId840"/>
    <hyperlink xmlns:r="http://schemas.openxmlformats.org/officeDocument/2006/relationships" ref="K396" display="https://scryfall.com/sets/bro" r:id="rId841"/>
    <hyperlink xmlns:r="http://schemas.openxmlformats.org/officeDocument/2006/relationships" ref="I398" display="The Brothers' War Retro Artifacts BRR" r:id="rId842"/>
    <hyperlink xmlns:r="http://schemas.openxmlformats.org/officeDocument/2006/relationships" ref="J398" display="https://scryfall.com/sets/brr" r:id="rId843"/>
    <hyperlink xmlns:r="http://schemas.openxmlformats.org/officeDocument/2006/relationships" ref="K398" display="https://scryfall.com/sets/brr" r:id="rId844"/>
    <hyperlink xmlns:r="http://schemas.openxmlformats.org/officeDocument/2006/relationships" ref="I400" display="The Brothers' War Promos PBRO" r:id="rId845"/>
    <hyperlink xmlns:r="http://schemas.openxmlformats.org/officeDocument/2006/relationships" ref="J400" display="https://scryfall.com/sets/pbro" r:id="rId846"/>
    <hyperlink xmlns:r="http://schemas.openxmlformats.org/officeDocument/2006/relationships" ref="K400" display="https://scryfall.com/sets/pbro" r:id="rId847"/>
    <hyperlink xmlns:r="http://schemas.openxmlformats.org/officeDocument/2006/relationships" ref="L400" display="en es fr de it pt ja ko ru 汉语 漢語" r:id="rId848"/>
    <hyperlink xmlns:r="http://schemas.openxmlformats.org/officeDocument/2006/relationships" ref="I402" display="The Brothers' War Tokens TBRO" r:id="rId849"/>
    <hyperlink xmlns:r="http://schemas.openxmlformats.org/officeDocument/2006/relationships" ref="J402" display="https://scryfall.com/sets/tbro" r:id="rId850"/>
    <hyperlink xmlns:r="http://schemas.openxmlformats.org/officeDocument/2006/relationships" ref="K402" display="https://scryfall.com/sets/tbro" r:id="rId851"/>
    <hyperlink xmlns:r="http://schemas.openxmlformats.org/officeDocument/2006/relationships" ref="L402" display="en es fr de it pt ja ko ru 汉语 漢語" r:id="rId852"/>
    <hyperlink xmlns:r="http://schemas.openxmlformats.org/officeDocument/2006/relationships" ref="I404" display="Alchemy: The Brothers' War YBRO" r:id="rId853"/>
    <hyperlink xmlns:r="http://schemas.openxmlformats.org/officeDocument/2006/relationships" ref="J404" display="https://scryfall.com/sets/ybro" r:id="rId854"/>
    <hyperlink xmlns:r="http://schemas.openxmlformats.org/officeDocument/2006/relationships" ref="K404" display="https://scryfall.com/sets/ybro" r:id="rId855"/>
    <hyperlink xmlns:r="http://schemas.openxmlformats.org/officeDocument/2006/relationships" ref="L404" display="en es fr de it pt ja ko ru 汉语 漢語" r:id="rId856"/>
    <hyperlink xmlns:r="http://schemas.openxmlformats.org/officeDocument/2006/relationships" ref="I406" display="The Brothers' War Commander BRC" r:id="rId857"/>
    <hyperlink xmlns:r="http://schemas.openxmlformats.org/officeDocument/2006/relationships" ref="J406" display="https://scryfall.com/sets/brc" r:id="rId858"/>
    <hyperlink xmlns:r="http://schemas.openxmlformats.org/officeDocument/2006/relationships" ref="K406" display="https://scryfall.com/sets/brc" r:id="rId859"/>
    <hyperlink xmlns:r="http://schemas.openxmlformats.org/officeDocument/2006/relationships" ref="I408" display="The Brothers' War Commander Tokens TBRC" r:id="rId860"/>
    <hyperlink xmlns:r="http://schemas.openxmlformats.org/officeDocument/2006/relationships" ref="J408" display="https://scryfall.com/sets/tbrc" r:id="rId861"/>
    <hyperlink xmlns:r="http://schemas.openxmlformats.org/officeDocument/2006/relationships" ref="K408" display="https://scryfall.com/sets/tbrc" r:id="rId862"/>
    <hyperlink xmlns:r="http://schemas.openxmlformats.org/officeDocument/2006/relationships" ref="L408" display="en es fr de it pt ja ko ru 汉语 漢語" r:id="rId863"/>
    <hyperlink xmlns:r="http://schemas.openxmlformats.org/officeDocument/2006/relationships" ref="I410" display="Transformers BOT" r:id="rId864"/>
    <hyperlink xmlns:r="http://schemas.openxmlformats.org/officeDocument/2006/relationships" ref="J410" display="https://scryfall.com/sets/bot" r:id="rId865"/>
    <hyperlink xmlns:r="http://schemas.openxmlformats.org/officeDocument/2006/relationships" ref="K410" display="https://scryfall.com/sets/bot" r:id="rId866"/>
    <hyperlink xmlns:r="http://schemas.openxmlformats.org/officeDocument/2006/relationships" ref="L410" display="en es fr de it pt ja ko ru 汉语 漢語" r:id="rId867"/>
    <hyperlink xmlns:r="http://schemas.openxmlformats.org/officeDocument/2006/relationships" ref="I412" display="Transformers Tokens TBOT" r:id="rId868"/>
    <hyperlink xmlns:r="http://schemas.openxmlformats.org/officeDocument/2006/relationships" ref="J412" display="https://scryfall.com/sets/tbot" r:id="rId869"/>
    <hyperlink xmlns:r="http://schemas.openxmlformats.org/officeDocument/2006/relationships" ref="K412" display="https://scryfall.com/sets/tbot" r:id="rId870"/>
    <hyperlink xmlns:r="http://schemas.openxmlformats.org/officeDocument/2006/relationships" ref="L412" display="en es fr de it pt ja ko ru 汉语 漢語" r:id="rId871"/>
    <hyperlink xmlns:r="http://schemas.openxmlformats.org/officeDocument/2006/relationships" ref="I414" display="The Brothers' War Southeast Asia Tokens PTBRO" r:id="rId872"/>
    <hyperlink xmlns:r="http://schemas.openxmlformats.org/officeDocument/2006/relationships" ref="J414" display="https://scryfall.com/sets/ptbro" r:id="rId873"/>
    <hyperlink xmlns:r="http://schemas.openxmlformats.org/officeDocument/2006/relationships" ref="K414" display="https://scryfall.com/sets/ptbro" r:id="rId874"/>
    <hyperlink xmlns:r="http://schemas.openxmlformats.org/officeDocument/2006/relationships" ref="L414" display="en es fr de it pt ja ko ru 汉语 漢語" r:id="rId875"/>
    <hyperlink xmlns:r="http://schemas.openxmlformats.org/officeDocument/2006/relationships" ref="I416" display="The Brothers' War Substitute Cards SBRO" r:id="rId876"/>
    <hyperlink xmlns:r="http://schemas.openxmlformats.org/officeDocument/2006/relationships" ref="J416" display="https://scryfall.com/sets/sbro" r:id="rId877"/>
    <hyperlink xmlns:r="http://schemas.openxmlformats.org/officeDocument/2006/relationships" ref="K416" display="https://scryfall.com/sets/sbro" r:id="rId878"/>
    <hyperlink xmlns:r="http://schemas.openxmlformats.org/officeDocument/2006/relationships" ref="L416" display="en es fr de it pt ja ko ru 汉语 漢語" r:id="rId879"/>
    <hyperlink xmlns:r="http://schemas.openxmlformats.org/officeDocument/2006/relationships" ref="I418" display="The Brothers' War Art Series ABRO" r:id="rId880"/>
    <hyperlink xmlns:r="http://schemas.openxmlformats.org/officeDocument/2006/relationships" ref="J418" display="https://scryfall.com/sets/abro" r:id="rId881"/>
    <hyperlink xmlns:r="http://schemas.openxmlformats.org/officeDocument/2006/relationships" ref="K418" display="https://scryfall.com/sets/abro" r:id="rId882"/>
    <hyperlink xmlns:r="http://schemas.openxmlformats.org/officeDocument/2006/relationships" ref="L418" display="en es fr de it pt ja ko ru 汉语 漢語" r:id="rId883"/>
    <hyperlink xmlns:r="http://schemas.openxmlformats.org/officeDocument/2006/relationships" ref="I420" display="The Brothers' War Minigames MBRO" r:id="rId884"/>
    <hyperlink xmlns:r="http://schemas.openxmlformats.org/officeDocument/2006/relationships" ref="J420" display="https://scryfall.com/sets/mbro" r:id="rId885"/>
    <hyperlink xmlns:r="http://schemas.openxmlformats.org/officeDocument/2006/relationships" ref="K420" display="https://scryfall.com/sets/mbro" r:id="rId886"/>
    <hyperlink xmlns:r="http://schemas.openxmlformats.org/officeDocument/2006/relationships" ref="L420" display="en es fr de it pt ja ko ru 汉语 漢語" r:id="rId887"/>
    <hyperlink xmlns:r="http://schemas.openxmlformats.org/officeDocument/2006/relationships" ref="I422" display="The Brothers' War Jumpstart Front Cards FBRO" r:id="rId888"/>
    <hyperlink xmlns:r="http://schemas.openxmlformats.org/officeDocument/2006/relationships" ref="J422" display="https://scryfall.com/sets/fbro" r:id="rId889"/>
    <hyperlink xmlns:r="http://schemas.openxmlformats.org/officeDocument/2006/relationships" ref="K422" display="https://scryfall.com/sets/fbro" r:id="rId890"/>
    <hyperlink xmlns:r="http://schemas.openxmlformats.org/officeDocument/2006/relationships" ref="L422" display="en es fr de it pt ja ko ru 汉语 漢語" r:id="rId891"/>
    <hyperlink xmlns:r="http://schemas.openxmlformats.org/officeDocument/2006/relationships" ref="I424" display="Game Night: Free-for-All GN3" r:id="rId892"/>
    <hyperlink xmlns:r="http://schemas.openxmlformats.org/officeDocument/2006/relationships" ref="J424" display="https://scryfall.com/sets/gn3" r:id="rId893"/>
    <hyperlink xmlns:r="http://schemas.openxmlformats.org/officeDocument/2006/relationships" ref="K424" display="https://scryfall.com/sets/gn3" r:id="rId894"/>
    <hyperlink xmlns:r="http://schemas.openxmlformats.org/officeDocument/2006/relationships" ref="I426" display="Game Night: Free-for-All Tokens TGN3" r:id="rId895"/>
    <hyperlink xmlns:r="http://schemas.openxmlformats.org/officeDocument/2006/relationships" ref="J426" display="https://scryfall.com/sets/tgn3" r:id="rId896"/>
    <hyperlink xmlns:r="http://schemas.openxmlformats.org/officeDocument/2006/relationships" ref="K426" display="https://scryfall.com/sets/tgn3" r:id="rId897"/>
    <hyperlink xmlns:r="http://schemas.openxmlformats.org/officeDocument/2006/relationships" ref="L426" display="en es fr de it pt ja ko ru 汉语 漢語" r:id="rId898"/>
    <hyperlink xmlns:r="http://schemas.openxmlformats.org/officeDocument/2006/relationships" ref="I428" display="Unfinity UNF" r:id="rId899"/>
    <hyperlink xmlns:r="http://schemas.openxmlformats.org/officeDocument/2006/relationships" ref="J428" display="https://scryfall.com/sets/unf" r:id="rId900"/>
    <hyperlink xmlns:r="http://schemas.openxmlformats.org/officeDocument/2006/relationships" ref="K428" display="https://scryfall.com/sets/unf" r:id="rId901"/>
    <hyperlink xmlns:r="http://schemas.openxmlformats.org/officeDocument/2006/relationships" ref="L428" display="en es fr de it pt ja ko ru 汉语 漢語" r:id="rId902"/>
    <hyperlink xmlns:r="http://schemas.openxmlformats.org/officeDocument/2006/relationships" ref="I430" display="Unfinity Tokens TUNF" r:id="rId903"/>
    <hyperlink xmlns:r="http://schemas.openxmlformats.org/officeDocument/2006/relationships" ref="J430" display="https://scryfall.com/sets/tunf" r:id="rId904"/>
    <hyperlink xmlns:r="http://schemas.openxmlformats.org/officeDocument/2006/relationships" ref="K430" display="https://scryfall.com/sets/tunf" r:id="rId905"/>
    <hyperlink xmlns:r="http://schemas.openxmlformats.org/officeDocument/2006/relationships" ref="L430" display="en es fr de it pt ja ko ru 汉语 漢語" r:id="rId906"/>
    <hyperlink xmlns:r="http://schemas.openxmlformats.org/officeDocument/2006/relationships" ref="I432" display="Unfinity Sticker Sheets SUNF" r:id="rId907"/>
    <hyperlink xmlns:r="http://schemas.openxmlformats.org/officeDocument/2006/relationships" ref="J432" display="https://scryfall.com/sets/sunf" r:id="rId908"/>
    <hyperlink xmlns:r="http://schemas.openxmlformats.org/officeDocument/2006/relationships" ref="K432" display="https://scryfall.com/sets/sunf" r:id="rId909"/>
    <hyperlink xmlns:r="http://schemas.openxmlformats.org/officeDocument/2006/relationships" ref="L432" display="en es fr de it pt ja ko ru 汉语 漢語" r:id="rId910"/>
    <hyperlink xmlns:r="http://schemas.openxmlformats.org/officeDocument/2006/relationships" ref="I434" display="Warhammer 40,000 Commander 40K" r:id="rId911"/>
    <hyperlink xmlns:r="http://schemas.openxmlformats.org/officeDocument/2006/relationships" ref="J434" display="https://scryfall.com/sets/40k" r:id="rId912"/>
    <hyperlink xmlns:r="http://schemas.openxmlformats.org/officeDocument/2006/relationships" ref="K434" display="https://scryfall.com/sets/40k" r:id="rId913"/>
    <hyperlink xmlns:r="http://schemas.openxmlformats.org/officeDocument/2006/relationships" ref="I436" display="Warhammer 40,000 Tokens T40K" r:id="rId914"/>
    <hyperlink xmlns:r="http://schemas.openxmlformats.org/officeDocument/2006/relationships" ref="J436" display="https://scryfall.com/sets/t40k" r:id="rId915"/>
    <hyperlink xmlns:r="http://schemas.openxmlformats.org/officeDocument/2006/relationships" ref="K436" display="https://scryfall.com/sets/t40k" r:id="rId916"/>
    <hyperlink xmlns:r="http://schemas.openxmlformats.org/officeDocument/2006/relationships" ref="L436" display="en es fr de it pt ja ko ru 汉语 漢語" r:id="rId917"/>
    <hyperlink xmlns:r="http://schemas.openxmlformats.org/officeDocument/2006/relationships" ref="I438" display="Regional Championship Qualifiers 2022 PRCQ" r:id="rId918"/>
    <hyperlink xmlns:r="http://schemas.openxmlformats.org/officeDocument/2006/relationships" ref="J438" display="https://scryfall.com/sets/prcq" r:id="rId919"/>
    <hyperlink xmlns:r="http://schemas.openxmlformats.org/officeDocument/2006/relationships" ref="K438" display="https://scryfall.com/sets/prcq" r:id="rId920"/>
    <hyperlink xmlns:r="http://schemas.openxmlformats.org/officeDocument/2006/relationships" ref="L438" display="en es fr de it pt ja ko ru 汉语 漢語" r:id="rId921"/>
    <hyperlink xmlns:r="http://schemas.openxmlformats.org/officeDocument/2006/relationships" ref="I440" display="Dominaria United DMU" r:id="rId922"/>
    <hyperlink xmlns:r="http://schemas.openxmlformats.org/officeDocument/2006/relationships" ref="J440" display="https://scryfall.com/sets/dmu" r:id="rId923"/>
    <hyperlink xmlns:r="http://schemas.openxmlformats.org/officeDocument/2006/relationships" ref="K440" display="https://scryfall.com/sets/dmu" r:id="rId924"/>
    <hyperlink xmlns:r="http://schemas.openxmlformats.org/officeDocument/2006/relationships" ref="I442" display="Dominaria United Promos PDMU" r:id="rId925"/>
    <hyperlink xmlns:r="http://schemas.openxmlformats.org/officeDocument/2006/relationships" ref="J442" display="https://scryfall.com/sets/pdmu" r:id="rId926"/>
    <hyperlink xmlns:r="http://schemas.openxmlformats.org/officeDocument/2006/relationships" ref="K442" display="https://scryfall.com/sets/pdmu" r:id="rId927"/>
    <hyperlink xmlns:r="http://schemas.openxmlformats.org/officeDocument/2006/relationships" ref="L442" display="en es fr de it pt ja ko ru 汉语 漢語" r:id="rId928"/>
    <hyperlink xmlns:r="http://schemas.openxmlformats.org/officeDocument/2006/relationships" ref="I444" display="Dominaria United Tokens TDMU" r:id="rId929"/>
    <hyperlink xmlns:r="http://schemas.openxmlformats.org/officeDocument/2006/relationships" ref="J444" display="https://scryfall.com/sets/tdmu" r:id="rId930"/>
    <hyperlink xmlns:r="http://schemas.openxmlformats.org/officeDocument/2006/relationships" ref="K444" display="https://scryfall.com/sets/tdmu" r:id="rId931"/>
    <hyperlink xmlns:r="http://schemas.openxmlformats.org/officeDocument/2006/relationships" ref="L444" display="en es fr de it pt ja ko ru 汉语 漢語" r:id="rId932"/>
    <hyperlink xmlns:r="http://schemas.openxmlformats.org/officeDocument/2006/relationships" ref="I446" display="Alchemy: Dominaria YDMU" r:id="rId933"/>
    <hyperlink xmlns:r="http://schemas.openxmlformats.org/officeDocument/2006/relationships" ref="J446" display="https://scryfall.com/sets/ydmu" r:id="rId934"/>
    <hyperlink xmlns:r="http://schemas.openxmlformats.org/officeDocument/2006/relationships" ref="K446" display="https://scryfall.com/sets/ydmu" r:id="rId935"/>
    <hyperlink xmlns:r="http://schemas.openxmlformats.org/officeDocument/2006/relationships" ref="L446" display="en es fr de it pt ja ko ru 汉语 漢語" r:id="rId936"/>
    <hyperlink xmlns:r="http://schemas.openxmlformats.org/officeDocument/2006/relationships" ref="I448" display="Dominaria United Southeast Asia Tokens PTDMU" r:id="rId937"/>
    <hyperlink xmlns:r="http://schemas.openxmlformats.org/officeDocument/2006/relationships" ref="J448" display="https://scryfall.com/sets/ptdmu" r:id="rId938"/>
    <hyperlink xmlns:r="http://schemas.openxmlformats.org/officeDocument/2006/relationships" ref="K448" display="https://scryfall.com/sets/ptdmu" r:id="rId939"/>
    <hyperlink xmlns:r="http://schemas.openxmlformats.org/officeDocument/2006/relationships" ref="L448" display="en es fr de it pt ja ko ru 汉语 漢語" r:id="rId940"/>
    <hyperlink xmlns:r="http://schemas.openxmlformats.org/officeDocument/2006/relationships" ref="I450" display="Dominaria United Jumpstart Front Cards FDMU" r:id="rId941"/>
    <hyperlink xmlns:r="http://schemas.openxmlformats.org/officeDocument/2006/relationships" ref="J450" display="https://scryfall.com/sets/fdmu" r:id="rId942"/>
    <hyperlink xmlns:r="http://schemas.openxmlformats.org/officeDocument/2006/relationships" ref="K450" display="https://scryfall.com/sets/fdmu" r:id="rId943"/>
    <hyperlink xmlns:r="http://schemas.openxmlformats.org/officeDocument/2006/relationships" ref="L450" display="en es fr de it pt ja ko ru 汉语 漢語" r:id="rId944"/>
    <hyperlink xmlns:r="http://schemas.openxmlformats.org/officeDocument/2006/relationships" ref="I452" display="DMU Japanese Promo Tokens WDMU" r:id="rId945"/>
    <hyperlink xmlns:r="http://schemas.openxmlformats.org/officeDocument/2006/relationships" ref="J452" display="https://scryfall.com/sets/wdmu" r:id="rId946"/>
    <hyperlink xmlns:r="http://schemas.openxmlformats.org/officeDocument/2006/relationships" ref="K452" display="https://scryfall.com/sets/wdmu" r:id="rId947"/>
    <hyperlink xmlns:r="http://schemas.openxmlformats.org/officeDocument/2006/relationships" ref="L452" display="en es fr de it pt ja ko ru 汉语 漢語" r:id="rId948"/>
    <hyperlink xmlns:r="http://schemas.openxmlformats.org/officeDocument/2006/relationships" ref="I454" display="Dominaria United Art Series ADMU" r:id="rId949"/>
    <hyperlink xmlns:r="http://schemas.openxmlformats.org/officeDocument/2006/relationships" ref="J454" display="https://scryfall.com/sets/admu" r:id="rId950"/>
    <hyperlink xmlns:r="http://schemas.openxmlformats.org/officeDocument/2006/relationships" ref="K454" display="https://scryfall.com/sets/admu" r:id="rId951"/>
    <hyperlink xmlns:r="http://schemas.openxmlformats.org/officeDocument/2006/relationships" ref="L454" display="en es fr de it pt ja ko ru 汉语 漢語" r:id="rId952"/>
    <hyperlink xmlns:r="http://schemas.openxmlformats.org/officeDocument/2006/relationships" ref="I456" display="Dominaria United Commander DMC" r:id="rId953"/>
    <hyperlink xmlns:r="http://schemas.openxmlformats.org/officeDocument/2006/relationships" ref="J456" display="https://scryfall.com/sets/dmc" r:id="rId954"/>
    <hyperlink xmlns:r="http://schemas.openxmlformats.org/officeDocument/2006/relationships" ref="K456" display="https://scryfall.com/sets/dmc" r:id="rId955"/>
    <hyperlink xmlns:r="http://schemas.openxmlformats.org/officeDocument/2006/relationships" ref="I458" display="Dominaria United Commander Tokens TDMC" r:id="rId956"/>
    <hyperlink xmlns:r="http://schemas.openxmlformats.org/officeDocument/2006/relationships" ref="J458" display="https://scryfall.com/sets/tdmc" r:id="rId957"/>
    <hyperlink xmlns:r="http://schemas.openxmlformats.org/officeDocument/2006/relationships" ref="K458" display="https://scryfall.com/sets/tdmc" r:id="rId958"/>
    <hyperlink xmlns:r="http://schemas.openxmlformats.org/officeDocument/2006/relationships" ref="L458" display="en es fr de it pt ja ko ru 汉语 漢語" r:id="rId959"/>
    <hyperlink xmlns:r="http://schemas.openxmlformats.org/officeDocument/2006/relationships" ref="I460" display="Dominaria United Minigames MDMU" r:id="rId960"/>
    <hyperlink xmlns:r="http://schemas.openxmlformats.org/officeDocument/2006/relationships" ref="J460" display="https://scryfall.com/sets/mdmu" r:id="rId961"/>
    <hyperlink xmlns:r="http://schemas.openxmlformats.org/officeDocument/2006/relationships" ref="K460" display="https://scryfall.com/sets/mdmu" r:id="rId962"/>
    <hyperlink xmlns:r="http://schemas.openxmlformats.org/officeDocument/2006/relationships" ref="L460" display="en es fr de it pt ja ko ru 汉语 漢語" r:id="rId963"/>
    <hyperlink xmlns:r="http://schemas.openxmlformats.org/officeDocument/2006/relationships" ref="I462" display="Summer Vacation Promos 2022 PSVC" r:id="rId964"/>
    <hyperlink xmlns:r="http://schemas.openxmlformats.org/officeDocument/2006/relationships" ref="J462" display="https://scryfall.com/sets/psvc" r:id="rId965"/>
    <hyperlink xmlns:r="http://schemas.openxmlformats.org/officeDocument/2006/relationships" ref="K462" display="https://scryfall.com/sets/psvc" r:id="rId966"/>
    <hyperlink xmlns:r="http://schemas.openxmlformats.org/officeDocument/2006/relationships" ref="L462" display="en es fr de it pt ja ko ru 汉语 漢語" r:id="rId967"/>
    <hyperlink xmlns:r="http://schemas.openxmlformats.org/officeDocument/2006/relationships" ref="I464" display="2021 Heroes of the Realm PH21" r:id="rId968"/>
    <hyperlink xmlns:r="http://schemas.openxmlformats.org/officeDocument/2006/relationships" ref="J464" display="https://scryfall.com/sets/ph21" r:id="rId969"/>
    <hyperlink xmlns:r="http://schemas.openxmlformats.org/officeDocument/2006/relationships" ref="K464" display="https://scryfall.com/sets/ph21" r:id="rId970"/>
    <hyperlink xmlns:r="http://schemas.openxmlformats.org/officeDocument/2006/relationships" ref="L464" display="en es fr de it pt ja ko ru 汉语 漢語" r:id="rId971"/>
    <hyperlink xmlns:r="http://schemas.openxmlformats.org/officeDocument/2006/relationships" ref="I466" display="Explorer Anthology 1 EA1" r:id="rId972"/>
    <hyperlink xmlns:r="http://schemas.openxmlformats.org/officeDocument/2006/relationships" ref="J466" display="https://scryfall.com/sets/ea1" r:id="rId973"/>
    <hyperlink xmlns:r="http://schemas.openxmlformats.org/officeDocument/2006/relationships" ref="K466" display="https://scryfall.com/sets/ea1" r:id="rId974"/>
    <hyperlink xmlns:r="http://schemas.openxmlformats.org/officeDocument/2006/relationships" ref="L466" display="en es fr de it pt ja ko ru 汉语 漢語" r:id="rId975"/>
    <hyperlink xmlns:r="http://schemas.openxmlformats.org/officeDocument/2006/relationships" ref="I468" display="Historic Anthology 6 HA6" r:id="rId976"/>
    <hyperlink xmlns:r="http://schemas.openxmlformats.org/officeDocument/2006/relationships" ref="J468" display="https://scryfall.com/sets/ha6" r:id="rId977"/>
    <hyperlink xmlns:r="http://schemas.openxmlformats.org/officeDocument/2006/relationships" ref="K468" display="https://scryfall.com/sets/ha6" r:id="rId978"/>
    <hyperlink xmlns:r="http://schemas.openxmlformats.org/officeDocument/2006/relationships" ref="L468" display="en es fr de it pt ja ko ru 汉语 漢語" r:id="rId979"/>
    <hyperlink xmlns:r="http://schemas.openxmlformats.org/officeDocument/2006/relationships" ref="I470" display="Store Championships SCH" r:id="rId980"/>
    <hyperlink xmlns:r="http://schemas.openxmlformats.org/officeDocument/2006/relationships" ref="J470" display="https://scryfall.com/sets/sch" r:id="rId981"/>
    <hyperlink xmlns:r="http://schemas.openxmlformats.org/officeDocument/2006/relationships" ref="K470" display="https://scryfall.com/sets/sch" r:id="rId982"/>
    <hyperlink xmlns:r="http://schemas.openxmlformats.org/officeDocument/2006/relationships" ref="L470" display="en es fr de it pt ja ko ru 汉语 漢語" r:id="rId983"/>
    <hyperlink xmlns:r="http://schemas.openxmlformats.org/officeDocument/2006/relationships" ref="I472" display="Double Masters 2022 2X2" r:id="rId984"/>
    <hyperlink xmlns:r="http://schemas.openxmlformats.org/officeDocument/2006/relationships" ref="J472" display="https://scryfall.com/sets/2x2" r:id="rId985"/>
    <hyperlink xmlns:r="http://schemas.openxmlformats.org/officeDocument/2006/relationships" ref="K472" display="https://scryfall.com/sets/2x2" r:id="rId986"/>
    <hyperlink xmlns:r="http://schemas.openxmlformats.org/officeDocument/2006/relationships" ref="I474" display="Double Masters 2022 Tokens T2X2" r:id="rId987"/>
    <hyperlink xmlns:r="http://schemas.openxmlformats.org/officeDocument/2006/relationships" ref="J474" display="https://scryfall.com/sets/t2x2" r:id="rId988"/>
    <hyperlink xmlns:r="http://schemas.openxmlformats.org/officeDocument/2006/relationships" ref="K474" display="https://scryfall.com/sets/t2x2" r:id="rId989"/>
    <hyperlink xmlns:r="http://schemas.openxmlformats.org/officeDocument/2006/relationships" ref="L474" display="en es fr de it pt ja ko ru 汉语 漢語" r:id="rId990"/>
    <hyperlink xmlns:r="http://schemas.openxmlformats.org/officeDocument/2006/relationships" ref="I476" display="Alchemy Horizons: Baldur's Gate HBG" r:id="rId991"/>
    <hyperlink xmlns:r="http://schemas.openxmlformats.org/officeDocument/2006/relationships" ref="J476" display="https://scryfall.com/sets/hbg" r:id="rId992"/>
    <hyperlink xmlns:r="http://schemas.openxmlformats.org/officeDocument/2006/relationships" ref="K476" display="https://scryfall.com/sets/hbg" r:id="rId993"/>
    <hyperlink xmlns:r="http://schemas.openxmlformats.org/officeDocument/2006/relationships" ref="L476" display="en es fr de it pt ja ko ru 汉语 漢語" r:id="rId994"/>
    <hyperlink xmlns:r="http://schemas.openxmlformats.org/officeDocument/2006/relationships" ref="I478" display="Love Your LGS 2022 PLG22" r:id="rId995"/>
    <hyperlink xmlns:r="http://schemas.openxmlformats.org/officeDocument/2006/relationships" ref="J478" display="https://scryfall.com/sets/plg22" r:id="rId996"/>
    <hyperlink xmlns:r="http://schemas.openxmlformats.org/officeDocument/2006/relationships" ref="K478" display="https://scryfall.com/sets/plg22" r:id="rId997"/>
    <hyperlink xmlns:r="http://schemas.openxmlformats.org/officeDocument/2006/relationships" ref="L478" display="en es fr de it pt ja ko ru 汉语 漢語" r:id="rId998"/>
    <hyperlink xmlns:r="http://schemas.openxmlformats.org/officeDocument/2006/relationships" ref="I480" display="Commander Legends: Battle for Baldur's Gate CLB" r:id="rId999"/>
    <hyperlink xmlns:r="http://schemas.openxmlformats.org/officeDocument/2006/relationships" ref="J480" display="https://scryfall.com/sets/clb" r:id="rId1000"/>
    <hyperlink xmlns:r="http://schemas.openxmlformats.org/officeDocument/2006/relationships" ref="K480" display="https://scryfall.com/sets/clb" r:id="rId1001"/>
    <hyperlink xmlns:r="http://schemas.openxmlformats.org/officeDocument/2006/relationships" ref="I482" display="Battle for Baldur's Gate Promos PCLB" r:id="rId1002"/>
    <hyperlink xmlns:r="http://schemas.openxmlformats.org/officeDocument/2006/relationships" ref="J482" display="https://scryfall.com/sets/pclb" r:id="rId1003"/>
    <hyperlink xmlns:r="http://schemas.openxmlformats.org/officeDocument/2006/relationships" ref="K482" display="https://scryfall.com/sets/pclb" r:id="rId1004"/>
    <hyperlink xmlns:r="http://schemas.openxmlformats.org/officeDocument/2006/relationships" ref="L482" display="en es fr de it pt ja ko ru 汉语 漢語" r:id="rId1005"/>
    <hyperlink xmlns:r="http://schemas.openxmlformats.org/officeDocument/2006/relationships" ref="I484" display="Battle for Baldur's Gate Tokens TCLB" r:id="rId1006"/>
    <hyperlink xmlns:r="http://schemas.openxmlformats.org/officeDocument/2006/relationships" ref="J484" display="https://scryfall.com/sets/tclb" r:id="rId1007"/>
    <hyperlink xmlns:r="http://schemas.openxmlformats.org/officeDocument/2006/relationships" ref="K484" display="https://scryfall.com/sets/tclb" r:id="rId1008"/>
    <hyperlink xmlns:r="http://schemas.openxmlformats.org/officeDocument/2006/relationships" ref="L484" display="en es fr de it pt ja ko ru 汉语 漢語" r:id="rId1009"/>
    <hyperlink xmlns:r="http://schemas.openxmlformats.org/officeDocument/2006/relationships" ref="I486" display="Commander Legends: Battle for Baldur's Gate Minigames MCLB" r:id="rId1010"/>
    <hyperlink xmlns:r="http://schemas.openxmlformats.org/officeDocument/2006/relationships" ref="J486" display="https://scryfall.com/sets/mclb" r:id="rId1011"/>
    <hyperlink xmlns:r="http://schemas.openxmlformats.org/officeDocument/2006/relationships" ref="K486" display="https://scryfall.com/sets/mclb" r:id="rId1012"/>
    <hyperlink xmlns:r="http://schemas.openxmlformats.org/officeDocument/2006/relationships" ref="L486" display="en es fr de it pt ja ko ru 汉语 漢語" r:id="rId1013"/>
    <hyperlink xmlns:r="http://schemas.openxmlformats.org/officeDocument/2006/relationships" ref="I488" display="Battle for Baldur's Gate Oversized Cards OCLB" r:id="rId1014"/>
    <hyperlink xmlns:r="http://schemas.openxmlformats.org/officeDocument/2006/relationships" ref="J488" display="https://scryfall.com/sets/oclb" r:id="rId1015"/>
    <hyperlink xmlns:r="http://schemas.openxmlformats.org/officeDocument/2006/relationships" ref="K488" display="https://scryfall.com/sets/oclb" r:id="rId1016"/>
    <hyperlink xmlns:r="http://schemas.openxmlformats.org/officeDocument/2006/relationships" ref="L488" display="en es fr de it pt ja ko ru 汉语 漢語" r:id="rId1017"/>
    <hyperlink xmlns:r="http://schemas.openxmlformats.org/officeDocument/2006/relationships" ref="I490" display="Battle for Baldur's Gate Art Series ACLB" r:id="rId1018"/>
    <hyperlink xmlns:r="http://schemas.openxmlformats.org/officeDocument/2006/relationships" ref="J490" display="https://scryfall.com/sets/aclb" r:id="rId1019"/>
    <hyperlink xmlns:r="http://schemas.openxmlformats.org/officeDocument/2006/relationships" ref="K490" display="https://scryfall.com/sets/aclb" r:id="rId1020"/>
    <hyperlink xmlns:r="http://schemas.openxmlformats.org/officeDocument/2006/relationships" ref="L490" display="en es fr de it pt ja ko ru 汉语 漢語" r:id="rId1021"/>
    <hyperlink xmlns:r="http://schemas.openxmlformats.org/officeDocument/2006/relationships" ref="I492" display="Streets of New Capenna SNC" r:id="rId1022"/>
    <hyperlink xmlns:r="http://schemas.openxmlformats.org/officeDocument/2006/relationships" ref="J492" display="https://scryfall.com/sets/snc" r:id="rId1023"/>
    <hyperlink xmlns:r="http://schemas.openxmlformats.org/officeDocument/2006/relationships" ref="K492" display="https://scryfall.com/sets/snc" r:id="rId1024"/>
    <hyperlink xmlns:r="http://schemas.openxmlformats.org/officeDocument/2006/relationships" ref="I494" display="Streets of New Capenna Promos PSNC" r:id="rId1025"/>
    <hyperlink xmlns:r="http://schemas.openxmlformats.org/officeDocument/2006/relationships" ref="J494" display="https://scryfall.com/sets/psnc" r:id="rId1026"/>
    <hyperlink xmlns:r="http://schemas.openxmlformats.org/officeDocument/2006/relationships" ref="K494" display="https://scryfall.com/sets/psnc" r:id="rId1027"/>
    <hyperlink xmlns:r="http://schemas.openxmlformats.org/officeDocument/2006/relationships" ref="L494" display="en es fr de it pt ja ko ru 汉语 漢語" r:id="rId1028"/>
    <hyperlink xmlns:r="http://schemas.openxmlformats.org/officeDocument/2006/relationships" ref="I496" display="Streets of New Capenna Southeast Asia Tokens PTSNC" r:id="rId1029"/>
    <hyperlink xmlns:r="http://schemas.openxmlformats.org/officeDocument/2006/relationships" ref="J496" display="https://scryfall.com/sets/ptsnc" r:id="rId1030"/>
    <hyperlink xmlns:r="http://schemas.openxmlformats.org/officeDocument/2006/relationships" ref="K496" display="https://scryfall.com/sets/ptsnc" r:id="rId1031"/>
    <hyperlink xmlns:r="http://schemas.openxmlformats.org/officeDocument/2006/relationships" ref="L496" display="en es fr de it pt ja ko ru 汉语 漢語" r:id="rId1032"/>
    <hyperlink xmlns:r="http://schemas.openxmlformats.org/officeDocument/2006/relationships" ref="I498" display="Streets of New Capenna Tokens TSNC" r:id="rId1033"/>
    <hyperlink xmlns:r="http://schemas.openxmlformats.org/officeDocument/2006/relationships" ref="J498" display="https://scryfall.com/sets/tsnc" r:id="rId1034"/>
    <hyperlink xmlns:r="http://schemas.openxmlformats.org/officeDocument/2006/relationships" ref="K498" display="https://scryfall.com/sets/tsnc" r:id="rId1035"/>
    <hyperlink xmlns:r="http://schemas.openxmlformats.org/officeDocument/2006/relationships" ref="L498" display="en es fr de it pt ja ko ru 汉语 漢語" r:id="rId1036"/>
    <hyperlink xmlns:r="http://schemas.openxmlformats.org/officeDocument/2006/relationships" ref="I500" display="Alchemy: New Capenna YSNC" r:id="rId1037"/>
    <hyperlink xmlns:r="http://schemas.openxmlformats.org/officeDocument/2006/relationships" ref="J500" display="https://scryfall.com/sets/ysnc" r:id="rId1038"/>
    <hyperlink xmlns:r="http://schemas.openxmlformats.org/officeDocument/2006/relationships" ref="K500" display="https://scryfall.com/sets/ysnc" r:id="rId1039"/>
    <hyperlink xmlns:r="http://schemas.openxmlformats.org/officeDocument/2006/relationships" ref="L500" display="en es fr de it pt ja ko ru 汉语 漢語" r:id="rId1040"/>
    <hyperlink xmlns:r="http://schemas.openxmlformats.org/officeDocument/2006/relationships" ref="I502" display="New Capenna Commander NCC" r:id="rId1041"/>
    <hyperlink xmlns:r="http://schemas.openxmlformats.org/officeDocument/2006/relationships" ref="J502" display="https://scryfall.com/sets/ncc" r:id="rId1042"/>
    <hyperlink xmlns:r="http://schemas.openxmlformats.org/officeDocument/2006/relationships" ref="K502" display="https://scryfall.com/sets/ncc" r:id="rId1043"/>
    <hyperlink xmlns:r="http://schemas.openxmlformats.org/officeDocument/2006/relationships" ref="I504" display="New Capenna Commander Promos PNCC" r:id="rId1044"/>
    <hyperlink xmlns:r="http://schemas.openxmlformats.org/officeDocument/2006/relationships" ref="J504" display="https://scryfall.com/sets/pncc" r:id="rId1045"/>
    <hyperlink xmlns:r="http://schemas.openxmlformats.org/officeDocument/2006/relationships" ref="K504" display="https://scryfall.com/sets/pncc" r:id="rId1046"/>
    <hyperlink xmlns:r="http://schemas.openxmlformats.org/officeDocument/2006/relationships" ref="L504" display="en es fr de it pt ja ko ru 汉语 漢語" r:id="rId1047"/>
    <hyperlink xmlns:r="http://schemas.openxmlformats.org/officeDocument/2006/relationships" ref="I506" display="New Capenna Commander Tokens TNCC" r:id="rId1048"/>
    <hyperlink xmlns:r="http://schemas.openxmlformats.org/officeDocument/2006/relationships" ref="J506" display="https://scryfall.com/sets/tncc" r:id="rId1049"/>
    <hyperlink xmlns:r="http://schemas.openxmlformats.org/officeDocument/2006/relationships" ref="K506" display="https://scryfall.com/sets/tncc" r:id="rId1050"/>
    <hyperlink xmlns:r="http://schemas.openxmlformats.org/officeDocument/2006/relationships" ref="L506" display="en es fr de it pt ja ko ru 汉语 漢語" r:id="rId1051"/>
    <hyperlink xmlns:r="http://schemas.openxmlformats.org/officeDocument/2006/relationships" ref="I508" display="Streets of New Capenna Minigames MSNC" r:id="rId1052"/>
    <hyperlink xmlns:r="http://schemas.openxmlformats.org/officeDocument/2006/relationships" ref="J508" display="https://scryfall.com/sets/msnc" r:id="rId1053"/>
    <hyperlink xmlns:r="http://schemas.openxmlformats.org/officeDocument/2006/relationships" ref="K508" display="https://scryfall.com/sets/msnc" r:id="rId1054"/>
    <hyperlink xmlns:r="http://schemas.openxmlformats.org/officeDocument/2006/relationships" ref="L508" display="en es fr de it pt ja ko ru 汉语 漢語" r:id="rId1055"/>
    <hyperlink xmlns:r="http://schemas.openxmlformats.org/officeDocument/2006/relationships" ref="I510" display="New Capenna Art Series ASNC" r:id="rId1056"/>
    <hyperlink xmlns:r="http://schemas.openxmlformats.org/officeDocument/2006/relationships" ref="J510" display="https://scryfall.com/sets/asnc" r:id="rId1057"/>
    <hyperlink xmlns:r="http://schemas.openxmlformats.org/officeDocument/2006/relationships" ref="K510" display="https://scryfall.com/sets/asnc" r:id="rId1058"/>
    <hyperlink xmlns:r="http://schemas.openxmlformats.org/officeDocument/2006/relationships" ref="L510" display="en es fr de it pt ja ko ru 汉语 漢語" r:id="rId1059"/>
    <hyperlink xmlns:r="http://schemas.openxmlformats.org/officeDocument/2006/relationships" ref="I512" display="Game Day Promos GDY" r:id="rId1060"/>
    <hyperlink xmlns:r="http://schemas.openxmlformats.org/officeDocument/2006/relationships" ref="J512" display="https://scryfall.com/sets/gdy" r:id="rId1061"/>
    <hyperlink xmlns:r="http://schemas.openxmlformats.org/officeDocument/2006/relationships" ref="K512" display="https://scryfall.com/sets/gdy" r:id="rId1062"/>
    <hyperlink xmlns:r="http://schemas.openxmlformats.org/officeDocument/2006/relationships" ref="L512" display="en es fr de it pt ja ko ru 汉语 漢語" r:id="rId1063"/>
    <hyperlink xmlns:r="http://schemas.openxmlformats.org/officeDocument/2006/relationships" ref="I514" display="Challenger Decks 2022 Q07" r:id="rId1064"/>
    <hyperlink xmlns:r="http://schemas.openxmlformats.org/officeDocument/2006/relationships" ref="J514" display="https://scryfall.com/sets/q07" r:id="rId1065"/>
    <hyperlink xmlns:r="http://schemas.openxmlformats.org/officeDocument/2006/relationships" ref="K514" display="https://scryfall.com/sets/q07" r:id="rId1066"/>
    <hyperlink xmlns:r="http://schemas.openxmlformats.org/officeDocument/2006/relationships" ref="L514" display="en es fr de it pt ja ko ru 汉语 漢語" r:id="rId1067"/>
    <hyperlink xmlns:r="http://schemas.openxmlformats.org/officeDocument/2006/relationships" ref="I516" display="Wizards Play Network 2022 PW22" r:id="rId1068"/>
    <hyperlink xmlns:r="http://schemas.openxmlformats.org/officeDocument/2006/relationships" ref="J516" display="https://scryfall.com/sets/pw22" r:id="rId1069"/>
    <hyperlink xmlns:r="http://schemas.openxmlformats.org/officeDocument/2006/relationships" ref="K516" display="https://scryfall.com/sets/pw22" r:id="rId1070"/>
    <hyperlink xmlns:r="http://schemas.openxmlformats.org/officeDocument/2006/relationships" ref="L516" display="en es fr de it pt ja ko ru 汉语 漢語" r:id="rId1071"/>
    <hyperlink xmlns:r="http://schemas.openxmlformats.org/officeDocument/2006/relationships" ref="I518" display="Year of the Tiger 2022 PL22" r:id="rId1072"/>
    <hyperlink xmlns:r="http://schemas.openxmlformats.org/officeDocument/2006/relationships" ref="J518" display="https://scryfall.com/sets/pl22" r:id="rId1073"/>
    <hyperlink xmlns:r="http://schemas.openxmlformats.org/officeDocument/2006/relationships" ref="K518" display="https://scryfall.com/sets/pl22" r:id="rId1074"/>
    <hyperlink xmlns:r="http://schemas.openxmlformats.org/officeDocument/2006/relationships" ref="I520" display="Kamigawa: Neon Dynasty NEO" r:id="rId1075"/>
    <hyperlink xmlns:r="http://schemas.openxmlformats.org/officeDocument/2006/relationships" ref="J520" display="https://scryfall.com/sets/neo" r:id="rId1076"/>
    <hyperlink xmlns:r="http://schemas.openxmlformats.org/officeDocument/2006/relationships" ref="K520" display="https://scryfall.com/sets/neo" r:id="rId1077"/>
    <hyperlink xmlns:r="http://schemas.openxmlformats.org/officeDocument/2006/relationships" ref="I522" display="Kamigawa: Neon Dynasty Promos PNEO" r:id="rId1078"/>
    <hyperlink xmlns:r="http://schemas.openxmlformats.org/officeDocument/2006/relationships" ref="J522" display="https://scryfall.com/sets/pneo" r:id="rId1079"/>
    <hyperlink xmlns:r="http://schemas.openxmlformats.org/officeDocument/2006/relationships" ref="K522" display="https://scryfall.com/sets/pneo" r:id="rId1080"/>
    <hyperlink xmlns:r="http://schemas.openxmlformats.org/officeDocument/2006/relationships" ref="L522" display="en es fr de it pt ja ko ru 汉语 漢語" r:id="rId1081"/>
    <hyperlink xmlns:r="http://schemas.openxmlformats.org/officeDocument/2006/relationships" ref="I524" display="Kamigawa: Neon Dynasty Tokens TNEO" r:id="rId1082"/>
    <hyperlink xmlns:r="http://schemas.openxmlformats.org/officeDocument/2006/relationships" ref="J524" display="https://scryfall.com/sets/tneo" r:id="rId1083"/>
    <hyperlink xmlns:r="http://schemas.openxmlformats.org/officeDocument/2006/relationships" ref="K524" display="https://scryfall.com/sets/tneo" r:id="rId1084"/>
    <hyperlink xmlns:r="http://schemas.openxmlformats.org/officeDocument/2006/relationships" ref="L524" display="en es fr de it pt ja ko ru 汉语 漢語" r:id="rId1085"/>
    <hyperlink xmlns:r="http://schemas.openxmlformats.org/officeDocument/2006/relationships" ref="I526" display="Alchemy: Kamigawa YNEO" r:id="rId1086"/>
    <hyperlink xmlns:r="http://schemas.openxmlformats.org/officeDocument/2006/relationships" ref="J526" display="https://scryfall.com/sets/yneo" r:id="rId1087"/>
    <hyperlink xmlns:r="http://schemas.openxmlformats.org/officeDocument/2006/relationships" ref="K526" display="https://scryfall.com/sets/yneo" r:id="rId1088"/>
    <hyperlink xmlns:r="http://schemas.openxmlformats.org/officeDocument/2006/relationships" ref="L526" display="en es fr de it pt ja ko ru 汉语 漢語" r:id="rId1089"/>
    <hyperlink xmlns:r="http://schemas.openxmlformats.org/officeDocument/2006/relationships" ref="I528" display="Kamigawa: Neon Dynasty Minigames MNEO" r:id="rId1090"/>
    <hyperlink xmlns:r="http://schemas.openxmlformats.org/officeDocument/2006/relationships" ref="J528" display="https://scryfall.com/sets/mneo" r:id="rId1091"/>
    <hyperlink xmlns:r="http://schemas.openxmlformats.org/officeDocument/2006/relationships" ref="K528" display="https://scryfall.com/sets/mneo" r:id="rId1092"/>
    <hyperlink xmlns:r="http://schemas.openxmlformats.org/officeDocument/2006/relationships" ref="L528" display="en es fr de it pt ja ko ru 汉语 漢語" r:id="rId1093"/>
    <hyperlink xmlns:r="http://schemas.openxmlformats.org/officeDocument/2006/relationships" ref="I530" display="Kamigawa: Neon Dynasty Substitute Cards SNEO" r:id="rId1094"/>
    <hyperlink xmlns:r="http://schemas.openxmlformats.org/officeDocument/2006/relationships" ref="J530" display="https://scryfall.com/sets/sneo" r:id="rId1095"/>
    <hyperlink xmlns:r="http://schemas.openxmlformats.org/officeDocument/2006/relationships" ref="K530" display="https://scryfall.com/sets/sneo" r:id="rId1096"/>
    <hyperlink xmlns:r="http://schemas.openxmlformats.org/officeDocument/2006/relationships" ref="L530" display="en es fr de it pt ja ko ru 汉语 漢語" r:id="rId1097"/>
    <hyperlink xmlns:r="http://schemas.openxmlformats.org/officeDocument/2006/relationships" ref="I532" display="Neon Dynasty Commander NEC" r:id="rId1098"/>
    <hyperlink xmlns:r="http://schemas.openxmlformats.org/officeDocument/2006/relationships" ref="J532" display="https://scryfall.com/sets/nec" r:id="rId1099"/>
    <hyperlink xmlns:r="http://schemas.openxmlformats.org/officeDocument/2006/relationships" ref="K532" display="https://scryfall.com/sets/nec" r:id="rId1100"/>
    <hyperlink xmlns:r="http://schemas.openxmlformats.org/officeDocument/2006/relationships" ref="I534" display="Neon Dynasty Commander Tokens TNEC" r:id="rId1101"/>
    <hyperlink xmlns:r="http://schemas.openxmlformats.org/officeDocument/2006/relationships" ref="J534" display="https://scryfall.com/sets/tnec" r:id="rId1102"/>
    <hyperlink xmlns:r="http://schemas.openxmlformats.org/officeDocument/2006/relationships" ref="K534" display="https://scryfall.com/sets/tnec" r:id="rId1103"/>
    <hyperlink xmlns:r="http://schemas.openxmlformats.org/officeDocument/2006/relationships" ref="L534" display="en es fr de it pt ja ko ru 汉语 漢語" r:id="rId1104"/>
    <hyperlink xmlns:r="http://schemas.openxmlformats.org/officeDocument/2006/relationships" ref="I536" display="Neon Dynasty Art Series ANEO" r:id="rId1105"/>
    <hyperlink xmlns:r="http://schemas.openxmlformats.org/officeDocument/2006/relationships" ref="J536" display="https://scryfall.com/sets/aneo" r:id="rId1106"/>
    <hyperlink xmlns:r="http://schemas.openxmlformats.org/officeDocument/2006/relationships" ref="K536" display="https://scryfall.com/sets/aneo" r:id="rId1107"/>
    <hyperlink xmlns:r="http://schemas.openxmlformats.org/officeDocument/2006/relationships" ref="L536" display="en es fr de it pt ja ko ru 汉语 漢語" r:id="rId1108"/>
    <hyperlink xmlns:r="http://schemas.openxmlformats.org/officeDocument/2006/relationships" ref="I538" display="Commander Collection: Black CC2" r:id="rId1109"/>
    <hyperlink xmlns:r="http://schemas.openxmlformats.org/officeDocument/2006/relationships" ref="J538" display="https://scryfall.com/sets/cc2" r:id="rId1110"/>
    <hyperlink xmlns:r="http://schemas.openxmlformats.org/officeDocument/2006/relationships" ref="K538" display="https://scryfall.com/sets/cc2" r:id="rId1111"/>
    <hyperlink xmlns:r="http://schemas.openxmlformats.org/officeDocument/2006/relationships" ref="L538" display="en es fr de it pt ja ko ru 汉语 漢語" r:id="rId1112"/>
    <hyperlink xmlns:r="http://schemas.openxmlformats.org/officeDocument/2006/relationships" ref="I540" display="Innistrad: Double Feature DBL" r:id="rId1113"/>
    <hyperlink xmlns:r="http://schemas.openxmlformats.org/officeDocument/2006/relationships" ref="J540" display="https://scryfall.com/sets/dbl" r:id="rId1114"/>
    <hyperlink xmlns:r="http://schemas.openxmlformats.org/officeDocument/2006/relationships" ref="K540" display="https://scryfall.com/sets/dbl" r:id="rId1115"/>
    <hyperlink xmlns:r="http://schemas.openxmlformats.org/officeDocument/2006/relationships" ref="L540" display="en es fr de it pt ja ko ru 汉语 漢語" r:id="rId1116"/>
    <hyperlink xmlns:r="http://schemas.openxmlformats.org/officeDocument/2006/relationships" ref="I542" display="Judge Gift Cards 2022 P22" r:id="rId1117"/>
    <hyperlink xmlns:r="http://schemas.openxmlformats.org/officeDocument/2006/relationships" ref="J542" display="https://scryfall.com/sets/p22" r:id="rId1118"/>
    <hyperlink xmlns:r="http://schemas.openxmlformats.org/officeDocument/2006/relationships" ref="K542" display="https://scryfall.com/sets/p22" r:id="rId1119"/>
    <hyperlink xmlns:r="http://schemas.openxmlformats.org/officeDocument/2006/relationships" ref="L542" display="en es fr de it pt ja ko ru 汉语 漢語" r:id="rId1120"/>
    <hyperlink xmlns:r="http://schemas.openxmlformats.org/officeDocument/2006/relationships" ref="I544" display="Alchemy: Innistrad YMID" r:id="rId1121"/>
    <hyperlink xmlns:r="http://schemas.openxmlformats.org/officeDocument/2006/relationships" ref="J544" display="https://scryfall.com/sets/ymid" r:id="rId1122"/>
    <hyperlink xmlns:r="http://schemas.openxmlformats.org/officeDocument/2006/relationships" ref="K544" display="https://scryfall.com/sets/ymid" r:id="rId1123"/>
    <hyperlink xmlns:r="http://schemas.openxmlformats.org/officeDocument/2006/relationships" ref="L544" display="en es fr de it pt ja ko ru 汉语 漢語" r:id="rId1124"/>
    <hyperlink xmlns:r="http://schemas.openxmlformats.org/officeDocument/2006/relationships" ref="I546" display="Innistrad: Crimson Vow VOW" r:id="rId1125"/>
    <hyperlink xmlns:r="http://schemas.openxmlformats.org/officeDocument/2006/relationships" ref="J546" display="https://scryfall.com/sets/vow" r:id="rId1126"/>
    <hyperlink xmlns:r="http://schemas.openxmlformats.org/officeDocument/2006/relationships" ref="K546" display="https://scryfall.com/sets/vow" r:id="rId1127"/>
    <hyperlink xmlns:r="http://schemas.openxmlformats.org/officeDocument/2006/relationships" ref="I548" display="Innistrad: Crimson Vow Promos PVOW" r:id="rId1128"/>
    <hyperlink xmlns:r="http://schemas.openxmlformats.org/officeDocument/2006/relationships" ref="J548" display="https://scryfall.com/sets/pvow" r:id="rId1129"/>
    <hyperlink xmlns:r="http://schemas.openxmlformats.org/officeDocument/2006/relationships" ref="K548" display="https://scryfall.com/sets/pvow" r:id="rId1130"/>
    <hyperlink xmlns:r="http://schemas.openxmlformats.org/officeDocument/2006/relationships" ref="L548" display="en es fr de it pt ja ko ru 汉语 漢語" r:id="rId1131"/>
    <hyperlink xmlns:r="http://schemas.openxmlformats.org/officeDocument/2006/relationships" ref="I550" display="Innistrad: Crimson Vow Tokens TVOW" r:id="rId1132"/>
    <hyperlink xmlns:r="http://schemas.openxmlformats.org/officeDocument/2006/relationships" ref="J550" display="https://scryfall.com/sets/tvow" r:id="rId1133"/>
    <hyperlink xmlns:r="http://schemas.openxmlformats.org/officeDocument/2006/relationships" ref="K550" display="https://scryfall.com/sets/tvow" r:id="rId1134"/>
    <hyperlink xmlns:r="http://schemas.openxmlformats.org/officeDocument/2006/relationships" ref="L550" display="en es fr de it pt ja ko ru 汉语 漢語" r:id="rId1135"/>
    <hyperlink xmlns:r="http://schemas.openxmlformats.org/officeDocument/2006/relationships" ref="I552" display="Innistrad: Crimson Vow Minigames MVOW" r:id="rId1136"/>
    <hyperlink xmlns:r="http://schemas.openxmlformats.org/officeDocument/2006/relationships" ref="J552" display="https://scryfall.com/sets/mvow" r:id="rId1137"/>
    <hyperlink xmlns:r="http://schemas.openxmlformats.org/officeDocument/2006/relationships" ref="K552" display="https://scryfall.com/sets/mvow" r:id="rId1138"/>
    <hyperlink xmlns:r="http://schemas.openxmlformats.org/officeDocument/2006/relationships" ref="L552" display="en es fr de it pt ja ko ru 汉语 漢語" r:id="rId1139"/>
    <hyperlink xmlns:r="http://schemas.openxmlformats.org/officeDocument/2006/relationships" ref="I554" display="Innistrad: Crimson Vow Substitute Cards SVOW" r:id="rId1140"/>
    <hyperlink xmlns:r="http://schemas.openxmlformats.org/officeDocument/2006/relationships" ref="J554" display="https://scryfall.com/sets/svow" r:id="rId1141"/>
    <hyperlink xmlns:r="http://schemas.openxmlformats.org/officeDocument/2006/relationships" ref="K554" display="https://scryfall.com/sets/svow" r:id="rId1142"/>
    <hyperlink xmlns:r="http://schemas.openxmlformats.org/officeDocument/2006/relationships" ref="L554" display="en es fr de it pt ja ko ru 汉语 漢語" r:id="rId1143"/>
    <hyperlink xmlns:r="http://schemas.openxmlformats.org/officeDocument/2006/relationships" ref="I556" display="Crimson Vow Art Series AVOW" r:id="rId1144"/>
    <hyperlink xmlns:r="http://schemas.openxmlformats.org/officeDocument/2006/relationships" ref="J556" display="https://scryfall.com/sets/avow" r:id="rId1145"/>
    <hyperlink xmlns:r="http://schemas.openxmlformats.org/officeDocument/2006/relationships" ref="K556" display="https://scryfall.com/sets/avow" r:id="rId1146"/>
    <hyperlink xmlns:r="http://schemas.openxmlformats.org/officeDocument/2006/relationships" ref="L556" display="en es fr de it pt ja ko ru 汉语 漢語" r:id="rId1147"/>
    <hyperlink xmlns:r="http://schemas.openxmlformats.org/officeDocument/2006/relationships" ref="I558" display="Crimson Vow Commander VOC" r:id="rId1148"/>
    <hyperlink xmlns:r="http://schemas.openxmlformats.org/officeDocument/2006/relationships" ref="J558" display="https://scryfall.com/sets/voc" r:id="rId1149"/>
    <hyperlink xmlns:r="http://schemas.openxmlformats.org/officeDocument/2006/relationships" ref="K558" display="https://scryfall.com/sets/voc" r:id="rId1150"/>
    <hyperlink xmlns:r="http://schemas.openxmlformats.org/officeDocument/2006/relationships" ref="I560" display="Crimson Vow Commander Tokens TVOC" r:id="rId1151"/>
    <hyperlink xmlns:r="http://schemas.openxmlformats.org/officeDocument/2006/relationships" ref="J560" display="https://scryfall.com/sets/tvoc" r:id="rId1152"/>
    <hyperlink xmlns:r="http://schemas.openxmlformats.org/officeDocument/2006/relationships" ref="K560" display="https://scryfall.com/sets/tvoc" r:id="rId1153"/>
    <hyperlink xmlns:r="http://schemas.openxmlformats.org/officeDocument/2006/relationships" ref="L560" display="en es fr de it pt ja ko ru 汉语 漢語" r:id="rId1154"/>
    <hyperlink xmlns:r="http://schemas.openxmlformats.org/officeDocument/2006/relationships" ref="I562" display="Crimson Vow Commander Display Commanders OVOC" r:id="rId1155"/>
    <hyperlink xmlns:r="http://schemas.openxmlformats.org/officeDocument/2006/relationships" ref="J562" display="https://scryfall.com/sets/ovoc" r:id="rId1156"/>
    <hyperlink xmlns:r="http://schemas.openxmlformats.org/officeDocument/2006/relationships" ref="K562" display="https://scryfall.com/sets/ovoc" r:id="rId1157"/>
    <hyperlink xmlns:r="http://schemas.openxmlformats.org/officeDocument/2006/relationships" ref="L562" display="en es fr de it pt ja ko ru 汉语 漢語" r:id="rId1158"/>
    <hyperlink xmlns:r="http://schemas.openxmlformats.org/officeDocument/2006/relationships" ref="I564" display="Pioneer Challenger Decks 2021 Q06" r:id="rId1159"/>
    <hyperlink xmlns:r="http://schemas.openxmlformats.org/officeDocument/2006/relationships" ref="J564" display="https://scryfall.com/sets/q06" r:id="rId1160"/>
    <hyperlink xmlns:r="http://schemas.openxmlformats.org/officeDocument/2006/relationships" ref="K564" display="https://scryfall.com/sets/q06" r:id="rId1161"/>
    <hyperlink xmlns:r="http://schemas.openxmlformats.org/officeDocument/2006/relationships" ref="L564" display="en es fr de it pt ja ko ru 汉语 漢語" r:id="rId1162"/>
    <hyperlink xmlns:r="http://schemas.openxmlformats.org/officeDocument/2006/relationships" ref="I566" display="Innistrad: Midnight Hunt MID" r:id="rId1163"/>
    <hyperlink xmlns:r="http://schemas.openxmlformats.org/officeDocument/2006/relationships" ref="J566" display="https://scryfall.com/sets/mid" r:id="rId1164"/>
    <hyperlink xmlns:r="http://schemas.openxmlformats.org/officeDocument/2006/relationships" ref="K566" display="https://scryfall.com/sets/mid" r:id="rId1165"/>
    <hyperlink xmlns:r="http://schemas.openxmlformats.org/officeDocument/2006/relationships" ref="I568" display="Innistrad: Midnight Hunt Promos PMID" r:id="rId1166"/>
    <hyperlink xmlns:r="http://schemas.openxmlformats.org/officeDocument/2006/relationships" ref="J568" display="https://scryfall.com/sets/pmid" r:id="rId1167"/>
    <hyperlink xmlns:r="http://schemas.openxmlformats.org/officeDocument/2006/relationships" ref="K568" display="https://scryfall.com/sets/pmid" r:id="rId1168"/>
    <hyperlink xmlns:r="http://schemas.openxmlformats.org/officeDocument/2006/relationships" ref="L568" display="en es fr de it pt ja ko ru 汉语 漢語" r:id="rId1169"/>
    <hyperlink xmlns:r="http://schemas.openxmlformats.org/officeDocument/2006/relationships" ref="I570" display="Innistrad: Midnight Hunt Tokens TMID" r:id="rId1170"/>
    <hyperlink xmlns:r="http://schemas.openxmlformats.org/officeDocument/2006/relationships" ref="J570" display="https://scryfall.com/sets/tmid" r:id="rId1171"/>
    <hyperlink xmlns:r="http://schemas.openxmlformats.org/officeDocument/2006/relationships" ref="K570" display="https://scryfall.com/sets/tmid" r:id="rId1172"/>
    <hyperlink xmlns:r="http://schemas.openxmlformats.org/officeDocument/2006/relationships" ref="L570" display="en es fr de it pt ja ko ru 汉语 漢語" r:id="rId1173"/>
    <hyperlink xmlns:r="http://schemas.openxmlformats.org/officeDocument/2006/relationships" ref="I572" display="Innistrad: Midnight Hunt Substitute Cards SMID" r:id="rId1174"/>
    <hyperlink xmlns:r="http://schemas.openxmlformats.org/officeDocument/2006/relationships" ref="J572" display="https://scryfall.com/sets/smid" r:id="rId1175"/>
    <hyperlink xmlns:r="http://schemas.openxmlformats.org/officeDocument/2006/relationships" ref="K572" display="https://scryfall.com/sets/smid" r:id="rId1176"/>
    <hyperlink xmlns:r="http://schemas.openxmlformats.org/officeDocument/2006/relationships" ref="L572" display="en es fr de it pt ja ko ru 汉语 漢語" r:id="rId1177"/>
    <hyperlink xmlns:r="http://schemas.openxmlformats.org/officeDocument/2006/relationships" ref="I574" display="Midnight Hunt Commander MIC" r:id="rId1178"/>
    <hyperlink xmlns:r="http://schemas.openxmlformats.org/officeDocument/2006/relationships" ref="J574" display="https://scryfall.com/sets/mic" r:id="rId1179"/>
    <hyperlink xmlns:r="http://schemas.openxmlformats.org/officeDocument/2006/relationships" ref="K574" display="https://scryfall.com/sets/mic" r:id="rId1180"/>
    <hyperlink xmlns:r="http://schemas.openxmlformats.org/officeDocument/2006/relationships" ref="I576" display="Midnight Hunt Commander Tokens TMIC" r:id="rId1181"/>
    <hyperlink xmlns:r="http://schemas.openxmlformats.org/officeDocument/2006/relationships" ref="J576" display="https://scryfall.com/sets/tmic" r:id="rId1182"/>
    <hyperlink xmlns:r="http://schemas.openxmlformats.org/officeDocument/2006/relationships" ref="K576" display="https://scryfall.com/sets/tmic" r:id="rId1183"/>
    <hyperlink xmlns:r="http://schemas.openxmlformats.org/officeDocument/2006/relationships" ref="L576" display="en es fr de it pt ja ko ru 汉语 漢語" r:id="rId1184"/>
    <hyperlink xmlns:r="http://schemas.openxmlformats.org/officeDocument/2006/relationships" ref="I578" display="Midnight Hunt Commander Display Commanders OMIC" r:id="rId1185"/>
    <hyperlink xmlns:r="http://schemas.openxmlformats.org/officeDocument/2006/relationships" ref="J578" display="https://scryfall.com/sets/omic" r:id="rId1186"/>
    <hyperlink xmlns:r="http://schemas.openxmlformats.org/officeDocument/2006/relationships" ref="K578" display="https://scryfall.com/sets/omic" r:id="rId1187"/>
    <hyperlink xmlns:r="http://schemas.openxmlformats.org/officeDocument/2006/relationships" ref="L578" display="en es fr de it pt ja ko ru 汉语 漢語" r:id="rId1188"/>
    <hyperlink xmlns:r="http://schemas.openxmlformats.org/officeDocument/2006/relationships" ref="I580" display="Midnight Hunt Art Series AMID" r:id="rId1189"/>
    <hyperlink xmlns:r="http://schemas.openxmlformats.org/officeDocument/2006/relationships" ref="J580" display="https://scryfall.com/sets/amid" r:id="rId1190"/>
    <hyperlink xmlns:r="http://schemas.openxmlformats.org/officeDocument/2006/relationships" ref="K580" display="https://scryfall.com/sets/amid" r:id="rId1191"/>
    <hyperlink xmlns:r="http://schemas.openxmlformats.org/officeDocument/2006/relationships" ref="L580" display="en es fr de it pt ja ko ru 汉语 漢語" r:id="rId1192"/>
    <hyperlink xmlns:r="http://schemas.openxmlformats.org/officeDocument/2006/relationships" ref="I582" display="Innistrad: Midnight Hunt Minigames MMID" r:id="rId1193"/>
    <hyperlink xmlns:r="http://schemas.openxmlformats.org/officeDocument/2006/relationships" ref="J582" display="https://scryfall.com/sets/mmid" r:id="rId1194"/>
    <hyperlink xmlns:r="http://schemas.openxmlformats.org/officeDocument/2006/relationships" ref="K582" display="https://scryfall.com/sets/mmid" r:id="rId1195"/>
    <hyperlink xmlns:r="http://schemas.openxmlformats.org/officeDocument/2006/relationships" ref="L582" display="en es fr de it pt ja ko ru 汉语 漢語" r:id="rId1196"/>
    <hyperlink xmlns:r="http://schemas.openxmlformats.org/officeDocument/2006/relationships" ref="I584" display="Jumpstart: Historic Horizons J21" r:id="rId1197"/>
    <hyperlink xmlns:r="http://schemas.openxmlformats.org/officeDocument/2006/relationships" ref="J584" display="https://scryfall.com/sets/j21" r:id="rId1198"/>
    <hyperlink xmlns:r="http://schemas.openxmlformats.org/officeDocument/2006/relationships" ref="K584" display="https://scryfall.com/sets/j21" r:id="rId1199"/>
    <hyperlink xmlns:r="http://schemas.openxmlformats.org/officeDocument/2006/relationships" ref="L584" display="en es fr de it pt ja ko ru 汉语 漢語" r:id="rId1200"/>
    <hyperlink xmlns:r="http://schemas.openxmlformats.org/officeDocument/2006/relationships" ref="I586" display="Mystery Booster Playtest Cards 2021 CMB2" r:id="rId1201"/>
    <hyperlink xmlns:r="http://schemas.openxmlformats.org/officeDocument/2006/relationships" ref="J586" display="https://scryfall.com/sets/cmb2" r:id="rId1202"/>
    <hyperlink xmlns:r="http://schemas.openxmlformats.org/officeDocument/2006/relationships" ref="K586" display="https://scryfall.com/sets/cmb2" r:id="rId1203"/>
    <hyperlink xmlns:r="http://schemas.openxmlformats.org/officeDocument/2006/relationships" ref="L586" display="en es fr de it pt ja ko ru 汉语 漢語" r:id="rId1204"/>
    <hyperlink xmlns:r="http://schemas.openxmlformats.org/officeDocument/2006/relationships" ref="I588" display="2020 Heroes of the Realm PH20" r:id="rId1205"/>
    <hyperlink xmlns:r="http://schemas.openxmlformats.org/officeDocument/2006/relationships" ref="J588" display="https://scryfall.com/sets/ph20" r:id="rId1206"/>
    <hyperlink xmlns:r="http://schemas.openxmlformats.org/officeDocument/2006/relationships" ref="K588" display="https://scryfall.com/sets/ph20" r:id="rId1207"/>
    <hyperlink xmlns:r="http://schemas.openxmlformats.org/officeDocument/2006/relationships" ref="L588" display="en es fr de it pt ja ko ru 汉语 漢語" r:id="rId1208"/>
    <hyperlink xmlns:r="http://schemas.openxmlformats.org/officeDocument/2006/relationships" ref="I590" display="Adventures in the Forgotten Realms AFR" r:id="rId1209"/>
    <hyperlink xmlns:r="http://schemas.openxmlformats.org/officeDocument/2006/relationships" ref="J590" display="https://scryfall.com/sets/afr" r:id="rId1210"/>
    <hyperlink xmlns:r="http://schemas.openxmlformats.org/officeDocument/2006/relationships" ref="K590" display="https://scryfall.com/sets/afr" r:id="rId1211"/>
    <hyperlink xmlns:r="http://schemas.openxmlformats.org/officeDocument/2006/relationships" ref="I592" display="Adventures in the Forgotten Realms Promos PAFR" r:id="rId1212"/>
    <hyperlink xmlns:r="http://schemas.openxmlformats.org/officeDocument/2006/relationships" ref="J592" display="https://scryfall.com/sets/pafr" r:id="rId1213"/>
    <hyperlink xmlns:r="http://schemas.openxmlformats.org/officeDocument/2006/relationships" ref="K592" display="https://scryfall.com/sets/pafr" r:id="rId1214"/>
    <hyperlink xmlns:r="http://schemas.openxmlformats.org/officeDocument/2006/relationships" ref="L592" display="en es fr de it pt ja ko ru 汉语 漢語" r:id="rId1215"/>
    <hyperlink xmlns:r="http://schemas.openxmlformats.org/officeDocument/2006/relationships" ref="I594" display="Adventures in the Forgotten Realms Tokens TAFR" r:id="rId1216"/>
    <hyperlink xmlns:r="http://schemas.openxmlformats.org/officeDocument/2006/relationships" ref="J594" display="https://scryfall.com/sets/tafr" r:id="rId1217"/>
    <hyperlink xmlns:r="http://schemas.openxmlformats.org/officeDocument/2006/relationships" ref="K594" display="https://scryfall.com/sets/tafr" r:id="rId1218"/>
    <hyperlink xmlns:r="http://schemas.openxmlformats.org/officeDocument/2006/relationships" ref="L594" display="en es fr de it pt ja ko ru 汉语 漢語" r:id="rId1219"/>
    <hyperlink xmlns:r="http://schemas.openxmlformats.org/officeDocument/2006/relationships" ref="I596" display="Forgotten Realms Oversized Cards OAFR" r:id="rId1220"/>
    <hyperlink xmlns:r="http://schemas.openxmlformats.org/officeDocument/2006/relationships" ref="J596" display="https://scryfall.com/sets/oafr" r:id="rId1221"/>
    <hyperlink xmlns:r="http://schemas.openxmlformats.org/officeDocument/2006/relationships" ref="K596" display="https://scryfall.com/sets/oafr" r:id="rId1222"/>
    <hyperlink xmlns:r="http://schemas.openxmlformats.org/officeDocument/2006/relationships" ref="L596" display="en es fr de it pt ja ko ru 汉语 漢語" r:id="rId1223"/>
    <hyperlink xmlns:r="http://schemas.openxmlformats.org/officeDocument/2006/relationships" ref="I598" display="Adventures in the Forgotten Realms Art Series AAFR" r:id="rId1224"/>
    <hyperlink xmlns:r="http://schemas.openxmlformats.org/officeDocument/2006/relationships" ref="J598" display="https://scryfall.com/sets/aafr" r:id="rId1225"/>
    <hyperlink xmlns:r="http://schemas.openxmlformats.org/officeDocument/2006/relationships" ref="K598" display="https://scryfall.com/sets/aafr" r:id="rId1226"/>
    <hyperlink xmlns:r="http://schemas.openxmlformats.org/officeDocument/2006/relationships" ref="L598" display="en es fr de it pt ja ko ru 汉语 漢語" r:id="rId1227"/>
    <hyperlink xmlns:r="http://schemas.openxmlformats.org/officeDocument/2006/relationships" ref="I600" display="Forgotten Realms Commander AFC" r:id="rId1228"/>
    <hyperlink xmlns:r="http://schemas.openxmlformats.org/officeDocument/2006/relationships" ref="J600" display="https://scryfall.com/sets/afc" r:id="rId1229"/>
    <hyperlink xmlns:r="http://schemas.openxmlformats.org/officeDocument/2006/relationships" ref="K600" display="https://scryfall.com/sets/afc" r:id="rId1230"/>
    <hyperlink xmlns:r="http://schemas.openxmlformats.org/officeDocument/2006/relationships" ref="I602" display="Forgotten Realms Commander Tokens TAFC" r:id="rId1231"/>
    <hyperlink xmlns:r="http://schemas.openxmlformats.org/officeDocument/2006/relationships" ref="J602" display="https://scryfall.com/sets/tafc" r:id="rId1232"/>
    <hyperlink xmlns:r="http://schemas.openxmlformats.org/officeDocument/2006/relationships" ref="K602" display="https://scryfall.com/sets/tafc" r:id="rId1233"/>
    <hyperlink xmlns:r="http://schemas.openxmlformats.org/officeDocument/2006/relationships" ref="L602" display="en es fr de it pt ja ko ru 汉语 漢語" r:id="rId1234"/>
    <hyperlink xmlns:r="http://schemas.openxmlformats.org/officeDocument/2006/relationships" ref="I604" display="Forgotten Realms Commander Display Commanders OAFC" r:id="rId1235"/>
    <hyperlink xmlns:r="http://schemas.openxmlformats.org/officeDocument/2006/relationships" ref="J604" display="https://scryfall.com/sets/oafc" r:id="rId1236"/>
    <hyperlink xmlns:r="http://schemas.openxmlformats.org/officeDocument/2006/relationships" ref="K604" display="https://scryfall.com/sets/oafc" r:id="rId1237"/>
    <hyperlink xmlns:r="http://schemas.openxmlformats.org/officeDocument/2006/relationships" ref="L604" display="en es fr de it pt ja ko ru 汉语 漢語" r:id="rId1238"/>
    <hyperlink xmlns:r="http://schemas.openxmlformats.org/officeDocument/2006/relationships" ref="I606" display="Adventures in the Forgotten Realms Minigames MAFR" r:id="rId1239"/>
    <hyperlink xmlns:r="http://schemas.openxmlformats.org/officeDocument/2006/relationships" ref="J606" display="https://scryfall.com/sets/mafr" r:id="rId1240"/>
    <hyperlink xmlns:r="http://schemas.openxmlformats.org/officeDocument/2006/relationships" ref="K606" display="https://scryfall.com/sets/mafr" r:id="rId1241"/>
    <hyperlink xmlns:r="http://schemas.openxmlformats.org/officeDocument/2006/relationships" ref="L606" display="en es fr de it pt ja ko ru 汉语 漢語" r:id="rId1242"/>
    <hyperlink xmlns:r="http://schemas.openxmlformats.org/officeDocument/2006/relationships" ref="I608" display="Chromatic Cube CHROMATIC" r:id="rId1243"/>
    <hyperlink xmlns:r="http://schemas.openxmlformats.org/officeDocument/2006/relationships" ref="J608" display="https://scryfall.com/cubes/chromatic" r:id="rId1244"/>
    <hyperlink xmlns:r="http://schemas.openxmlformats.org/officeDocument/2006/relationships" ref="K608" display="https://scryfall.com/cubes/chromatic" r:id="rId1245"/>
    <hyperlink xmlns:r="http://schemas.openxmlformats.org/officeDocument/2006/relationships" ref="I610" display="Love Your LGS 2021 PLG21" r:id="rId1246"/>
    <hyperlink xmlns:r="http://schemas.openxmlformats.org/officeDocument/2006/relationships" ref="J610" display="https://scryfall.com/sets/plg21" r:id="rId1247"/>
    <hyperlink xmlns:r="http://schemas.openxmlformats.org/officeDocument/2006/relationships" ref="K610" display="https://scryfall.com/sets/plg21" r:id="rId1248"/>
    <hyperlink xmlns:r="http://schemas.openxmlformats.org/officeDocument/2006/relationships" ref="I612" display="Wizards Play Network 2021 PW21" r:id="rId1249"/>
    <hyperlink xmlns:r="http://schemas.openxmlformats.org/officeDocument/2006/relationships" ref="J612" display="https://scryfall.com/sets/pw21" r:id="rId1250"/>
    <hyperlink xmlns:r="http://schemas.openxmlformats.org/officeDocument/2006/relationships" ref="K612" display="https://scryfall.com/sets/pw21" r:id="rId1251"/>
    <hyperlink xmlns:r="http://schemas.openxmlformats.org/officeDocument/2006/relationships" ref="L612" display="en es fr de it pt ja ko ru 汉语 漢語" r:id="rId1252"/>
    <hyperlink xmlns:r="http://schemas.openxmlformats.org/officeDocument/2006/relationships" ref="I614" display="Modern Horizons 2 MH2" r:id="rId1253"/>
    <hyperlink xmlns:r="http://schemas.openxmlformats.org/officeDocument/2006/relationships" ref="J614" display="https://scryfall.com/sets/mh2" r:id="rId1254"/>
    <hyperlink xmlns:r="http://schemas.openxmlformats.org/officeDocument/2006/relationships" ref="K614" display="https://scryfall.com/sets/mh2" r:id="rId1255"/>
    <hyperlink xmlns:r="http://schemas.openxmlformats.org/officeDocument/2006/relationships" ref="I616" display="Modern Horizons 2 Promos PMH2" r:id="rId1256"/>
    <hyperlink xmlns:r="http://schemas.openxmlformats.org/officeDocument/2006/relationships" ref="J616" display="https://scryfall.com/sets/pmh2" r:id="rId1257"/>
    <hyperlink xmlns:r="http://schemas.openxmlformats.org/officeDocument/2006/relationships" ref="K616" display="https://scryfall.com/sets/pmh2" r:id="rId1258"/>
    <hyperlink xmlns:r="http://schemas.openxmlformats.org/officeDocument/2006/relationships" ref="L616" display="en es fr de it pt ja ko ru 汉语 漢語" r:id="rId1259"/>
    <hyperlink xmlns:r="http://schemas.openxmlformats.org/officeDocument/2006/relationships" ref="I618" display="Modern Horizons 2 Tokens TMH2" r:id="rId1260"/>
    <hyperlink xmlns:r="http://schemas.openxmlformats.org/officeDocument/2006/relationships" ref="J618" display="https://scryfall.com/sets/tmh2" r:id="rId1261"/>
    <hyperlink xmlns:r="http://schemas.openxmlformats.org/officeDocument/2006/relationships" ref="K618" display="https://scryfall.com/sets/tmh2" r:id="rId1262"/>
    <hyperlink xmlns:r="http://schemas.openxmlformats.org/officeDocument/2006/relationships" ref="L618" display="en es fr de it pt ja ko ru 汉语 漢語" r:id="rId1263"/>
    <hyperlink xmlns:r="http://schemas.openxmlformats.org/officeDocument/2006/relationships" ref="I620" display="Modern Horizons 2 Art Series AMH2" r:id="rId1264"/>
    <hyperlink xmlns:r="http://schemas.openxmlformats.org/officeDocument/2006/relationships" ref="J620" display="https://scryfall.com/sets/amh2" r:id="rId1265"/>
    <hyperlink xmlns:r="http://schemas.openxmlformats.org/officeDocument/2006/relationships" ref="K620" display="https://scryfall.com/sets/amh2" r:id="rId1266"/>
    <hyperlink xmlns:r="http://schemas.openxmlformats.org/officeDocument/2006/relationships" ref="L620" display="en es fr de it pt ja ko ru 汉语 漢語" r:id="rId1267"/>
    <hyperlink xmlns:r="http://schemas.openxmlformats.org/officeDocument/2006/relationships" ref="I622" display="Modern Horizons 2 Minigames MMH2" r:id="rId1268"/>
    <hyperlink xmlns:r="http://schemas.openxmlformats.org/officeDocument/2006/relationships" ref="J622" display="https://scryfall.com/sets/mmh2" r:id="rId1269"/>
    <hyperlink xmlns:r="http://schemas.openxmlformats.org/officeDocument/2006/relationships" ref="K622" display="https://scryfall.com/sets/mmh2" r:id="rId1270"/>
    <hyperlink xmlns:r="http://schemas.openxmlformats.org/officeDocument/2006/relationships" ref="L622" display="en es fr de it pt ja ko ru 汉语 漢語" r:id="rId1271"/>
    <hyperlink xmlns:r="http://schemas.openxmlformats.org/officeDocument/2006/relationships" ref="I624" display="Modern Horizons 1 Timeshifts H1R" r:id="rId1272"/>
    <hyperlink xmlns:r="http://schemas.openxmlformats.org/officeDocument/2006/relationships" ref="J624" display="https://scryfall.com/sets/h1r" r:id="rId1273"/>
    <hyperlink xmlns:r="http://schemas.openxmlformats.org/officeDocument/2006/relationships" ref="K624" display="https://scryfall.com/sets/h1r" r:id="rId1274"/>
    <hyperlink xmlns:r="http://schemas.openxmlformats.org/officeDocument/2006/relationships" ref="L624" display="en es fr de it pt ja ko ru 汉语 漢語" r:id="rId1275"/>
    <hyperlink xmlns:r="http://schemas.openxmlformats.org/officeDocument/2006/relationships" ref="I626" display="Historic Anthology 5 HA5" r:id="rId1276"/>
    <hyperlink xmlns:r="http://schemas.openxmlformats.org/officeDocument/2006/relationships" ref="J626" display="https://scryfall.com/sets/ha5" r:id="rId1277"/>
    <hyperlink xmlns:r="http://schemas.openxmlformats.org/officeDocument/2006/relationships" ref="K626" display="https://scryfall.com/sets/ha5" r:id="rId1278"/>
    <hyperlink xmlns:r="http://schemas.openxmlformats.org/officeDocument/2006/relationships" ref="L626" display="en es fr de it pt ja ko ru 汉语 漢語" r:id="rId1279"/>
    <hyperlink xmlns:r="http://schemas.openxmlformats.org/officeDocument/2006/relationships" ref="I628" display="Strixhaven: School of Mages STX" r:id="rId1280"/>
    <hyperlink xmlns:r="http://schemas.openxmlformats.org/officeDocument/2006/relationships" ref="J628" display="https://scryfall.com/sets/stx" r:id="rId1281"/>
    <hyperlink xmlns:r="http://schemas.openxmlformats.org/officeDocument/2006/relationships" ref="K628" display="https://scryfall.com/sets/stx" r:id="rId1282"/>
    <hyperlink xmlns:r="http://schemas.openxmlformats.org/officeDocument/2006/relationships" ref="I630" display="Strixhaven Mystical Archive STA" r:id="rId1283"/>
    <hyperlink xmlns:r="http://schemas.openxmlformats.org/officeDocument/2006/relationships" ref="J630" display="https://scryfall.com/sets/sta" r:id="rId1284"/>
    <hyperlink xmlns:r="http://schemas.openxmlformats.org/officeDocument/2006/relationships" ref="K630" display="https://scryfall.com/sets/sta" r:id="rId1285"/>
    <hyperlink xmlns:r="http://schemas.openxmlformats.org/officeDocument/2006/relationships" ref="I632" display="Strixhaven: School of Mages Promos PSTX" r:id="rId1286"/>
    <hyperlink xmlns:r="http://schemas.openxmlformats.org/officeDocument/2006/relationships" ref="J632" display="https://scryfall.com/sets/pstx" r:id="rId1287"/>
    <hyperlink xmlns:r="http://schemas.openxmlformats.org/officeDocument/2006/relationships" ref="K632" display="https://scryfall.com/sets/pstx" r:id="rId1288"/>
    <hyperlink xmlns:r="http://schemas.openxmlformats.org/officeDocument/2006/relationships" ref="L632" display="en es fr de it pt ja ko ru 汉语 漢語" r:id="rId1289"/>
    <hyperlink xmlns:r="http://schemas.openxmlformats.org/officeDocument/2006/relationships" ref="I634" display="Strixhaven: School of Mages Tokens TSTX" r:id="rId1290"/>
    <hyperlink xmlns:r="http://schemas.openxmlformats.org/officeDocument/2006/relationships" ref="J634" display="https://scryfall.com/sets/tstx" r:id="rId1291"/>
    <hyperlink xmlns:r="http://schemas.openxmlformats.org/officeDocument/2006/relationships" ref="K634" display="https://scryfall.com/sets/tstx" r:id="rId1292"/>
    <hyperlink xmlns:r="http://schemas.openxmlformats.org/officeDocument/2006/relationships" ref="L634" display="en es fr de it pt ja ko ru 汉语 漢語" r:id="rId1293"/>
    <hyperlink xmlns:r="http://schemas.openxmlformats.org/officeDocument/2006/relationships" ref="I636" display="Strixhaven: School of Mages Substitute Cards SSTX" r:id="rId1294"/>
    <hyperlink xmlns:r="http://schemas.openxmlformats.org/officeDocument/2006/relationships" ref="J636" display="https://scryfall.com/sets/sstx" r:id="rId1295"/>
    <hyperlink xmlns:r="http://schemas.openxmlformats.org/officeDocument/2006/relationships" ref="K636" display="https://scryfall.com/sets/sstx" r:id="rId1296"/>
    <hyperlink xmlns:r="http://schemas.openxmlformats.org/officeDocument/2006/relationships" ref="L636" display="en es fr de it pt ja ko ru 汉语 漢語" r:id="rId1297"/>
    <hyperlink xmlns:r="http://schemas.openxmlformats.org/officeDocument/2006/relationships" ref="I638" display="Strixhaven: School of Mages Minigames MSTX" r:id="rId1298"/>
    <hyperlink xmlns:r="http://schemas.openxmlformats.org/officeDocument/2006/relationships" ref="J638" display="https://scryfall.com/sets/mstx" r:id="rId1299"/>
    <hyperlink xmlns:r="http://schemas.openxmlformats.org/officeDocument/2006/relationships" ref="K638" display="https://scryfall.com/sets/mstx" r:id="rId1300"/>
    <hyperlink xmlns:r="http://schemas.openxmlformats.org/officeDocument/2006/relationships" ref="L638" display="en es fr de it pt ja ko ru 汉语 漢語" r:id="rId1301"/>
    <hyperlink xmlns:r="http://schemas.openxmlformats.org/officeDocument/2006/relationships" ref="I640" display="Strixhaven Art Series ASTX" r:id="rId1302"/>
    <hyperlink xmlns:r="http://schemas.openxmlformats.org/officeDocument/2006/relationships" ref="J640" display="https://scryfall.com/sets/astx" r:id="rId1303"/>
    <hyperlink xmlns:r="http://schemas.openxmlformats.org/officeDocument/2006/relationships" ref="K640" display="https://scryfall.com/sets/astx" r:id="rId1304"/>
    <hyperlink xmlns:r="http://schemas.openxmlformats.org/officeDocument/2006/relationships" ref="L640" display="en es fr de it pt ja ko ru 汉语 漢語" r:id="rId1305"/>
    <hyperlink xmlns:r="http://schemas.openxmlformats.org/officeDocument/2006/relationships" ref="I642" display="Commander 2021 C21" r:id="rId1306"/>
    <hyperlink xmlns:r="http://schemas.openxmlformats.org/officeDocument/2006/relationships" ref="J642" display="https://scryfall.com/sets/c21" r:id="rId1307"/>
    <hyperlink xmlns:r="http://schemas.openxmlformats.org/officeDocument/2006/relationships" ref="K642" display="https://scryfall.com/sets/c21" r:id="rId1308"/>
    <hyperlink xmlns:r="http://schemas.openxmlformats.org/officeDocument/2006/relationships" ref="I644" display="Commander 2021 Tokens TC21" r:id="rId1309"/>
    <hyperlink xmlns:r="http://schemas.openxmlformats.org/officeDocument/2006/relationships" ref="J644" display="https://scryfall.com/sets/tc21" r:id="rId1310"/>
    <hyperlink xmlns:r="http://schemas.openxmlformats.org/officeDocument/2006/relationships" ref="K644" display="https://scryfall.com/sets/tc21" r:id="rId1311"/>
    <hyperlink xmlns:r="http://schemas.openxmlformats.org/officeDocument/2006/relationships" ref="L644" display="en es fr de it pt ja ko ru 汉语 漢語" r:id="rId1312"/>
    <hyperlink xmlns:r="http://schemas.openxmlformats.org/officeDocument/2006/relationships" ref="I646" display="Commander 2021 Display Commanders OC21" r:id="rId1313"/>
    <hyperlink xmlns:r="http://schemas.openxmlformats.org/officeDocument/2006/relationships" ref="J646" display="https://scryfall.com/sets/oc21" r:id="rId1314"/>
    <hyperlink xmlns:r="http://schemas.openxmlformats.org/officeDocument/2006/relationships" ref="K646" display="https://scryfall.com/sets/oc21" r:id="rId1315"/>
    <hyperlink xmlns:r="http://schemas.openxmlformats.org/officeDocument/2006/relationships" ref="L646" display="en es fr de it pt ja ko ru 汉语 漢語" r:id="rId1316"/>
    <hyperlink xmlns:r="http://schemas.openxmlformats.org/officeDocument/2006/relationships" ref="I648" display="Time Spiral Remastered TSR" r:id="rId1317"/>
    <hyperlink xmlns:r="http://schemas.openxmlformats.org/officeDocument/2006/relationships" ref="J648" display="https://scryfall.com/sets/tsr" r:id="rId1318"/>
    <hyperlink xmlns:r="http://schemas.openxmlformats.org/officeDocument/2006/relationships" ref="K648" display="https://scryfall.com/sets/tsr" r:id="rId1319"/>
    <hyperlink xmlns:r="http://schemas.openxmlformats.org/officeDocument/2006/relationships" ref="I650" display="Time Spiral Remastered Promos PTSR" r:id="rId1320"/>
    <hyperlink xmlns:r="http://schemas.openxmlformats.org/officeDocument/2006/relationships" ref="J650" display="https://scryfall.com/sets/ptsr" r:id="rId1321"/>
    <hyperlink xmlns:r="http://schemas.openxmlformats.org/officeDocument/2006/relationships" ref="K650" display="https://scryfall.com/sets/ptsr" r:id="rId1322"/>
    <hyperlink xmlns:r="http://schemas.openxmlformats.org/officeDocument/2006/relationships" ref="L650" display="en es fr de it pt ja ko ru 汉语 漢語" r:id="rId1323"/>
    <hyperlink xmlns:r="http://schemas.openxmlformats.org/officeDocument/2006/relationships" ref="I652" display="Time Spiral Remastered Tokens TTSR" r:id="rId1324"/>
    <hyperlink xmlns:r="http://schemas.openxmlformats.org/officeDocument/2006/relationships" ref="J652" display="https://scryfall.com/sets/ttsr" r:id="rId1325"/>
    <hyperlink xmlns:r="http://schemas.openxmlformats.org/officeDocument/2006/relationships" ref="K652" display="https://scryfall.com/sets/ttsr" r:id="rId1326"/>
    <hyperlink xmlns:r="http://schemas.openxmlformats.org/officeDocument/2006/relationships" ref="L652" display="en es fr de it pt ja ko ru 汉语 漢語" r:id="rId1327"/>
    <hyperlink xmlns:r="http://schemas.openxmlformats.org/officeDocument/2006/relationships" ref="I654" display="Historic Anthology 4 HA4" r:id="rId1328"/>
    <hyperlink xmlns:r="http://schemas.openxmlformats.org/officeDocument/2006/relationships" ref="J654" display="https://scryfall.com/sets/ha4" r:id="rId1329"/>
    <hyperlink xmlns:r="http://schemas.openxmlformats.org/officeDocument/2006/relationships" ref="K654" display="https://scryfall.com/sets/ha4" r:id="rId1330"/>
    <hyperlink xmlns:r="http://schemas.openxmlformats.org/officeDocument/2006/relationships" ref="L654" display="en es fr de it pt ja ko ru 汉语 漢語" r:id="rId1331"/>
    <hyperlink xmlns:r="http://schemas.openxmlformats.org/officeDocument/2006/relationships" ref="I656" display="Kaldheim KHM" r:id="rId1332"/>
    <hyperlink xmlns:r="http://schemas.openxmlformats.org/officeDocument/2006/relationships" ref="J656" display="https://scryfall.com/sets/khm" r:id="rId1333"/>
    <hyperlink xmlns:r="http://schemas.openxmlformats.org/officeDocument/2006/relationships" ref="K656" display="https://scryfall.com/sets/khm" r:id="rId1334"/>
    <hyperlink xmlns:r="http://schemas.openxmlformats.org/officeDocument/2006/relationships" ref="I658" display="Kaldheim Promos PKHM" r:id="rId1335"/>
    <hyperlink xmlns:r="http://schemas.openxmlformats.org/officeDocument/2006/relationships" ref="J658" display="https://scryfall.com/sets/pkhm" r:id="rId1336"/>
    <hyperlink xmlns:r="http://schemas.openxmlformats.org/officeDocument/2006/relationships" ref="K658" display="https://scryfall.com/sets/pkhm" r:id="rId1337"/>
    <hyperlink xmlns:r="http://schemas.openxmlformats.org/officeDocument/2006/relationships" ref="I660" display="Kaldheim Tokens TKHM" r:id="rId1338"/>
    <hyperlink xmlns:r="http://schemas.openxmlformats.org/officeDocument/2006/relationships" ref="J660" display="https://scryfall.com/sets/tkhm" r:id="rId1339"/>
    <hyperlink xmlns:r="http://schemas.openxmlformats.org/officeDocument/2006/relationships" ref="K660" display="https://scryfall.com/sets/tkhm" r:id="rId1340"/>
    <hyperlink xmlns:r="http://schemas.openxmlformats.org/officeDocument/2006/relationships" ref="L660" display="en es fr de it pt ja ko ru 汉语 漢語" r:id="rId1341"/>
    <hyperlink xmlns:r="http://schemas.openxmlformats.org/officeDocument/2006/relationships" ref="I662" display="Kaldheim Minigames MKHM" r:id="rId1342"/>
    <hyperlink xmlns:r="http://schemas.openxmlformats.org/officeDocument/2006/relationships" ref="J662" display="https://scryfall.com/sets/mkhm" r:id="rId1343"/>
    <hyperlink xmlns:r="http://schemas.openxmlformats.org/officeDocument/2006/relationships" ref="K662" display="https://scryfall.com/sets/mkhm" r:id="rId1344"/>
    <hyperlink xmlns:r="http://schemas.openxmlformats.org/officeDocument/2006/relationships" ref="L662" display="en es fr de it pt ja ko ru 汉语 漢語" r:id="rId1345"/>
    <hyperlink xmlns:r="http://schemas.openxmlformats.org/officeDocument/2006/relationships" ref="I664" display="Kaldheim Substitute Cards SKHM" r:id="rId1346"/>
    <hyperlink xmlns:r="http://schemas.openxmlformats.org/officeDocument/2006/relationships" ref="J664" display="https://scryfall.com/sets/skhm" r:id="rId1347"/>
    <hyperlink xmlns:r="http://schemas.openxmlformats.org/officeDocument/2006/relationships" ref="K664" display="https://scryfall.com/sets/skhm" r:id="rId1348"/>
    <hyperlink xmlns:r="http://schemas.openxmlformats.org/officeDocument/2006/relationships" ref="L664" display="en es fr de it pt ja ko ru 汉语 漢語" r:id="rId1349"/>
    <hyperlink xmlns:r="http://schemas.openxmlformats.org/officeDocument/2006/relationships" ref="I666" display="Kaldheim Commander KHC" r:id="rId1350"/>
    <hyperlink xmlns:r="http://schemas.openxmlformats.org/officeDocument/2006/relationships" ref="J666" display="https://scryfall.com/sets/khc" r:id="rId1351"/>
    <hyperlink xmlns:r="http://schemas.openxmlformats.org/officeDocument/2006/relationships" ref="K666" display="https://scryfall.com/sets/khc" r:id="rId1352"/>
    <hyperlink xmlns:r="http://schemas.openxmlformats.org/officeDocument/2006/relationships" ref="I668" display="Kaldheim Commander Tokens TKHC" r:id="rId1353"/>
    <hyperlink xmlns:r="http://schemas.openxmlformats.org/officeDocument/2006/relationships" ref="J668" display="https://scryfall.com/sets/tkhc" r:id="rId1354"/>
    <hyperlink xmlns:r="http://schemas.openxmlformats.org/officeDocument/2006/relationships" ref="K668" display="https://scryfall.com/sets/tkhc" r:id="rId1355"/>
    <hyperlink xmlns:r="http://schemas.openxmlformats.org/officeDocument/2006/relationships" ref="L668" display="en es fr de it pt ja ko ru 汉语 漢語" r:id="rId1356"/>
    <hyperlink xmlns:r="http://schemas.openxmlformats.org/officeDocument/2006/relationships" ref="I670" display="Kaldheim Art Series AKHM" r:id="rId1357"/>
    <hyperlink xmlns:r="http://schemas.openxmlformats.org/officeDocument/2006/relationships" ref="J670" display="https://scryfall.com/sets/akhm" r:id="rId1358"/>
    <hyperlink xmlns:r="http://schemas.openxmlformats.org/officeDocument/2006/relationships" ref="K670" display="https://scryfall.com/sets/akhm" r:id="rId1359"/>
    <hyperlink xmlns:r="http://schemas.openxmlformats.org/officeDocument/2006/relationships" ref="L670" display="en es fr de it pt ja ko ru 汉语 漢語" r:id="rId1360"/>
    <hyperlink xmlns:r="http://schemas.openxmlformats.org/officeDocument/2006/relationships" ref="I672" display="Year of the Ox 2021 PL21" r:id="rId1361"/>
    <hyperlink xmlns:r="http://schemas.openxmlformats.org/officeDocument/2006/relationships" ref="J672" display="https://scryfall.com/sets/pl21" r:id="rId1362"/>
    <hyperlink xmlns:r="http://schemas.openxmlformats.org/officeDocument/2006/relationships" ref="K672" display="https://scryfall.com/sets/pl21" r:id="rId1363"/>
    <hyperlink xmlns:r="http://schemas.openxmlformats.org/officeDocument/2006/relationships" ref="I674" display="Judge Gift Cards 2021 PJ21" r:id="rId1364"/>
    <hyperlink xmlns:r="http://schemas.openxmlformats.org/officeDocument/2006/relationships" ref="J674" display="https://scryfall.com/sets/pj21" r:id="rId1365"/>
    <hyperlink xmlns:r="http://schemas.openxmlformats.org/officeDocument/2006/relationships" ref="K674" display="https://scryfall.com/sets/pj21" r:id="rId1366"/>
    <hyperlink xmlns:r="http://schemas.openxmlformats.org/officeDocument/2006/relationships" ref="L674" display="en es fr de it pt ja ko ru 汉语 漢語" r:id="rId1367"/>
    <hyperlink xmlns:r="http://schemas.openxmlformats.org/officeDocument/2006/relationships" ref="I676" display="Commander Collection: Green CC1" r:id="rId1368"/>
    <hyperlink xmlns:r="http://schemas.openxmlformats.org/officeDocument/2006/relationships" ref="J676" display="https://scryfall.com/sets/cc1" r:id="rId1369"/>
    <hyperlink xmlns:r="http://schemas.openxmlformats.org/officeDocument/2006/relationships" ref="K676" display="https://scryfall.com/sets/cc1" r:id="rId1370"/>
    <hyperlink xmlns:r="http://schemas.openxmlformats.org/officeDocument/2006/relationships" ref="L676" display="en es fr de it pt ja ko ru 汉语 漢語" r:id="rId1371"/>
    <hyperlink xmlns:r="http://schemas.openxmlformats.org/officeDocument/2006/relationships" ref="I678" display="Commander Legends CMR" r:id="rId1372"/>
    <hyperlink xmlns:r="http://schemas.openxmlformats.org/officeDocument/2006/relationships" ref="J678" display="https://scryfall.com/sets/cmr" r:id="rId1373"/>
    <hyperlink xmlns:r="http://schemas.openxmlformats.org/officeDocument/2006/relationships" ref="K678" display="https://scryfall.com/sets/cmr" r:id="rId1374"/>
    <hyperlink xmlns:r="http://schemas.openxmlformats.org/officeDocument/2006/relationships" ref="I680" display="Commander Legends Promos PCMR" r:id="rId1375"/>
    <hyperlink xmlns:r="http://schemas.openxmlformats.org/officeDocument/2006/relationships" ref="J680" display="https://scryfall.com/sets/pcmr" r:id="rId1376"/>
    <hyperlink xmlns:r="http://schemas.openxmlformats.org/officeDocument/2006/relationships" ref="K680" display="https://scryfall.com/sets/pcmr" r:id="rId1377"/>
    <hyperlink xmlns:r="http://schemas.openxmlformats.org/officeDocument/2006/relationships" ref="L680" display="en es fr de it pt ja ko ru 汉语 漢語" r:id="rId1378"/>
    <hyperlink xmlns:r="http://schemas.openxmlformats.org/officeDocument/2006/relationships" ref="I682" display="Commander Legends Tokens TCMR" r:id="rId1379"/>
    <hyperlink xmlns:r="http://schemas.openxmlformats.org/officeDocument/2006/relationships" ref="J682" display="https://scryfall.com/sets/tcmr" r:id="rId1380"/>
    <hyperlink xmlns:r="http://schemas.openxmlformats.org/officeDocument/2006/relationships" ref="K682" display="https://scryfall.com/sets/tcmr" r:id="rId1381"/>
    <hyperlink xmlns:r="http://schemas.openxmlformats.org/officeDocument/2006/relationships" ref="L682" display="en es fr de it pt ja ko ru 汉语 漢語" r:id="rId1382"/>
    <hyperlink xmlns:r="http://schemas.openxmlformats.org/officeDocument/2006/relationships" ref="I684" display="Kaladesh Remastered KLR" r:id="rId1383"/>
    <hyperlink xmlns:r="http://schemas.openxmlformats.org/officeDocument/2006/relationships" ref="J684" display="https://scryfall.com/sets/klr" r:id="rId1384"/>
    <hyperlink xmlns:r="http://schemas.openxmlformats.org/officeDocument/2006/relationships" ref="K684" display="https://scryfall.com/sets/klr" r:id="rId1385"/>
    <hyperlink xmlns:r="http://schemas.openxmlformats.org/officeDocument/2006/relationships" ref="L684" display="en es fr de it pt ja ko ru 汉语 漢語" r:id="rId1386"/>
    <hyperlink xmlns:r="http://schemas.openxmlformats.org/officeDocument/2006/relationships" ref="I686" display="The List PLST" r:id="rId1387"/>
    <hyperlink xmlns:r="http://schemas.openxmlformats.org/officeDocument/2006/relationships" ref="J686" display="https://scryfall.com/sets/plst" r:id="rId1388"/>
    <hyperlink xmlns:r="http://schemas.openxmlformats.org/officeDocument/2006/relationships" ref="K686" display="https://scryfall.com/sets/plst" r:id="rId1389"/>
    <hyperlink xmlns:r="http://schemas.openxmlformats.org/officeDocument/2006/relationships" ref="I688" display="The List (Unfinity Foil Edition) ULST" r:id="rId1390"/>
    <hyperlink xmlns:r="http://schemas.openxmlformats.org/officeDocument/2006/relationships" ref="J688" display="https://scryfall.com/sets/ulst" r:id="rId1391"/>
    <hyperlink xmlns:r="http://schemas.openxmlformats.org/officeDocument/2006/relationships" ref="K688" display="https://scryfall.com/sets/ulst" r:id="rId1392"/>
    <hyperlink xmlns:r="http://schemas.openxmlformats.org/officeDocument/2006/relationships" ref="L688" display="en es fr de it pt ja ko ru 汉语 漢語" r:id="rId1393"/>
    <hyperlink xmlns:r="http://schemas.openxmlformats.org/officeDocument/2006/relationships" ref="I690" display="Zendikar Rising ZNR" r:id="rId1394"/>
    <hyperlink xmlns:r="http://schemas.openxmlformats.org/officeDocument/2006/relationships" ref="J690" display="https://scryfall.com/sets/znr" r:id="rId1395"/>
    <hyperlink xmlns:r="http://schemas.openxmlformats.org/officeDocument/2006/relationships" ref="K690" display="https://scryfall.com/sets/znr" r:id="rId1396"/>
    <hyperlink xmlns:r="http://schemas.openxmlformats.org/officeDocument/2006/relationships" ref="I692" display="Zendikar Rising Expeditions ZNE" r:id="rId1397"/>
    <hyperlink xmlns:r="http://schemas.openxmlformats.org/officeDocument/2006/relationships" ref="J692" display="https://scryfall.com/sets/zne" r:id="rId1398"/>
    <hyperlink xmlns:r="http://schemas.openxmlformats.org/officeDocument/2006/relationships" ref="K692" display="https://scryfall.com/sets/zne" r:id="rId1399"/>
    <hyperlink xmlns:r="http://schemas.openxmlformats.org/officeDocument/2006/relationships" ref="I694" display="Zendikar Rising Promos PZNR" r:id="rId1400"/>
    <hyperlink xmlns:r="http://schemas.openxmlformats.org/officeDocument/2006/relationships" ref="J694" display="https://scryfall.com/sets/pznr" r:id="rId1401"/>
    <hyperlink xmlns:r="http://schemas.openxmlformats.org/officeDocument/2006/relationships" ref="K694" display="https://scryfall.com/sets/pznr" r:id="rId1402"/>
    <hyperlink xmlns:r="http://schemas.openxmlformats.org/officeDocument/2006/relationships" ref="L694" display="en es fr de it pt ja ko ru 汉语 漢語" r:id="rId1403"/>
    <hyperlink xmlns:r="http://schemas.openxmlformats.org/officeDocument/2006/relationships" ref="I696" display="Zendikar Rising Tokens TZNR" r:id="rId1404"/>
    <hyperlink xmlns:r="http://schemas.openxmlformats.org/officeDocument/2006/relationships" ref="J696" display="https://scryfall.com/sets/tznr" r:id="rId1405"/>
    <hyperlink xmlns:r="http://schemas.openxmlformats.org/officeDocument/2006/relationships" ref="K696" display="https://scryfall.com/sets/tznr" r:id="rId1406"/>
    <hyperlink xmlns:r="http://schemas.openxmlformats.org/officeDocument/2006/relationships" ref="L696" display="en es fr de it pt ja ko ru 汉语 漢語" r:id="rId1407"/>
    <hyperlink xmlns:r="http://schemas.openxmlformats.org/officeDocument/2006/relationships" ref="I698" display="Zendikar Rising Art Series AZNR" r:id="rId1408"/>
    <hyperlink xmlns:r="http://schemas.openxmlformats.org/officeDocument/2006/relationships" ref="J698" display="https://scryfall.com/sets/aznr" r:id="rId1409"/>
    <hyperlink xmlns:r="http://schemas.openxmlformats.org/officeDocument/2006/relationships" ref="K698" display="https://scryfall.com/sets/aznr" r:id="rId1410"/>
    <hyperlink xmlns:r="http://schemas.openxmlformats.org/officeDocument/2006/relationships" ref="L698" display="en es fr de it pt ja ko ru 汉语 漢語" r:id="rId1411"/>
    <hyperlink xmlns:r="http://schemas.openxmlformats.org/officeDocument/2006/relationships" ref="I700" display="Zendikar Rising Minigames MZNR" r:id="rId1412"/>
    <hyperlink xmlns:r="http://schemas.openxmlformats.org/officeDocument/2006/relationships" ref="J700" display="https://scryfall.com/sets/mznr" r:id="rId1413"/>
    <hyperlink xmlns:r="http://schemas.openxmlformats.org/officeDocument/2006/relationships" ref="K700" display="https://scryfall.com/sets/mznr" r:id="rId1414"/>
    <hyperlink xmlns:r="http://schemas.openxmlformats.org/officeDocument/2006/relationships" ref="L700" display="en es fr de it pt ja ko ru 汉语 漢語" r:id="rId1415"/>
    <hyperlink xmlns:r="http://schemas.openxmlformats.org/officeDocument/2006/relationships" ref="I702" display="Zendikar Rising Commander ZNC" r:id="rId1416"/>
    <hyperlink xmlns:r="http://schemas.openxmlformats.org/officeDocument/2006/relationships" ref="J702" display="https://scryfall.com/sets/znc" r:id="rId1417"/>
    <hyperlink xmlns:r="http://schemas.openxmlformats.org/officeDocument/2006/relationships" ref="K702" display="https://scryfall.com/sets/znc" r:id="rId1418"/>
    <hyperlink xmlns:r="http://schemas.openxmlformats.org/officeDocument/2006/relationships" ref="I704" display="Zendikar Rising Commander Tokens TZNC" r:id="rId1419"/>
    <hyperlink xmlns:r="http://schemas.openxmlformats.org/officeDocument/2006/relationships" ref="J704" display="https://scryfall.com/sets/tznc" r:id="rId1420"/>
    <hyperlink xmlns:r="http://schemas.openxmlformats.org/officeDocument/2006/relationships" ref="K704" display="https://scryfall.com/sets/tznc" r:id="rId1421"/>
    <hyperlink xmlns:r="http://schemas.openxmlformats.org/officeDocument/2006/relationships" ref="L704" display="en es fr de it pt ja ko ru 汉语 漢語" r:id="rId1422"/>
    <hyperlink xmlns:r="http://schemas.openxmlformats.org/officeDocument/2006/relationships" ref="I706" display="Zendikar Rising Substitute Cards SZNR" r:id="rId1423"/>
    <hyperlink xmlns:r="http://schemas.openxmlformats.org/officeDocument/2006/relationships" ref="J706" display="https://scryfall.com/sets/sznr" r:id="rId1424"/>
    <hyperlink xmlns:r="http://schemas.openxmlformats.org/officeDocument/2006/relationships" ref="K706" display="https://scryfall.com/sets/sznr" r:id="rId1425"/>
    <hyperlink xmlns:r="http://schemas.openxmlformats.org/officeDocument/2006/relationships" ref="L706" display="en es fr de it pt ja ko ru 汉语 漢語" r:id="rId1426"/>
    <hyperlink xmlns:r="http://schemas.openxmlformats.org/officeDocument/2006/relationships" ref="I708" display="Live the Dream LIVETHEDREAM" r:id="rId1427"/>
    <hyperlink xmlns:r="http://schemas.openxmlformats.org/officeDocument/2006/relationships" ref="J708" display="https://scryfall.com/cubes/livethedream" r:id="rId1428"/>
    <hyperlink xmlns:r="http://schemas.openxmlformats.org/officeDocument/2006/relationships" ref="K708" display="https://scryfall.com/cubes/livethedream" r:id="rId1429"/>
    <hyperlink xmlns:r="http://schemas.openxmlformats.org/officeDocument/2006/relationships" ref="I710" display="Tinkerer's Cube TINKERER" r:id="rId1430"/>
    <hyperlink xmlns:r="http://schemas.openxmlformats.org/officeDocument/2006/relationships" ref="J710" display="https://scryfall.com/cubes/tinkerer" r:id="rId1431"/>
    <hyperlink xmlns:r="http://schemas.openxmlformats.org/officeDocument/2006/relationships" ref="K710" display="https://scryfall.com/cubes/tinkerer" r:id="rId1432"/>
    <hyperlink xmlns:r="http://schemas.openxmlformats.org/officeDocument/2006/relationships" ref="I712" display="Amonkhet Remastered AKR" r:id="rId1433"/>
    <hyperlink xmlns:r="http://schemas.openxmlformats.org/officeDocument/2006/relationships" ref="J712" display="https://scryfall.com/sets/akr" r:id="rId1434"/>
    <hyperlink xmlns:r="http://schemas.openxmlformats.org/officeDocument/2006/relationships" ref="K712" display="https://scryfall.com/sets/akr" r:id="rId1435"/>
    <hyperlink xmlns:r="http://schemas.openxmlformats.org/officeDocument/2006/relationships" ref="L712" display="en es fr de it pt ja ko ru 汉语 漢語" r:id="rId1436"/>
    <hyperlink xmlns:r="http://schemas.openxmlformats.org/officeDocument/2006/relationships" ref="I714" display="Arena Beginner Set ANB" r:id="rId1437"/>
    <hyperlink xmlns:r="http://schemas.openxmlformats.org/officeDocument/2006/relationships" ref="J714" display="https://scryfall.com/sets/anb" r:id="rId1438"/>
    <hyperlink xmlns:r="http://schemas.openxmlformats.org/officeDocument/2006/relationships" ref="K714" display="https://scryfall.com/sets/anb" r:id="rId1439"/>
    <hyperlink xmlns:r="http://schemas.openxmlformats.org/officeDocument/2006/relationships" ref="L714" display="en es fr de it pt ja ko ru 汉语 漢語" r:id="rId1440"/>
    <hyperlink xmlns:r="http://schemas.openxmlformats.org/officeDocument/2006/relationships" ref="I716" display="Double Masters 2XM" r:id="rId1441"/>
    <hyperlink xmlns:r="http://schemas.openxmlformats.org/officeDocument/2006/relationships" ref="J716" display="https://scryfall.com/sets/2xm" r:id="rId1442"/>
    <hyperlink xmlns:r="http://schemas.openxmlformats.org/officeDocument/2006/relationships" ref="K716" display="https://scryfall.com/sets/2xm" r:id="rId1443"/>
    <hyperlink xmlns:r="http://schemas.openxmlformats.org/officeDocument/2006/relationships" ref="I718" display="Double Masters Tokens T2XM" r:id="rId1444"/>
    <hyperlink xmlns:r="http://schemas.openxmlformats.org/officeDocument/2006/relationships" ref="J718" display="https://scryfall.com/sets/t2xm" r:id="rId1445"/>
    <hyperlink xmlns:r="http://schemas.openxmlformats.org/officeDocument/2006/relationships" ref="K718" display="https://scryfall.com/sets/t2xm" r:id="rId1446"/>
    <hyperlink xmlns:r="http://schemas.openxmlformats.org/officeDocument/2006/relationships" ref="L718" display="en es fr de it pt ja ko ru 汉语 漢語" r:id="rId1447"/>
    <hyperlink xmlns:r="http://schemas.openxmlformats.org/officeDocument/2006/relationships" ref="I720" display="2019 Heroes of the Realm PH19" r:id="rId1448"/>
    <hyperlink xmlns:r="http://schemas.openxmlformats.org/officeDocument/2006/relationships" ref="J720" display="https://scryfall.com/sets/ph19" r:id="rId1449"/>
    <hyperlink xmlns:r="http://schemas.openxmlformats.org/officeDocument/2006/relationships" ref="K720" display="https://scryfall.com/sets/ph19" r:id="rId1450"/>
    <hyperlink xmlns:r="http://schemas.openxmlformats.org/officeDocument/2006/relationships" ref="L720" display="en es fr de it pt ja ko ru 汉语 漢語" r:id="rId1451"/>
    <hyperlink xmlns:r="http://schemas.openxmlformats.org/officeDocument/2006/relationships" ref="I722" display="Jumpstart JMP" r:id="rId1452"/>
    <hyperlink xmlns:r="http://schemas.openxmlformats.org/officeDocument/2006/relationships" ref="J722" display="https://scryfall.com/sets/jmp" r:id="rId1453"/>
    <hyperlink xmlns:r="http://schemas.openxmlformats.org/officeDocument/2006/relationships" ref="K722" display="https://scryfall.com/sets/jmp" r:id="rId1454"/>
    <hyperlink xmlns:r="http://schemas.openxmlformats.org/officeDocument/2006/relationships" ref="L722" display="en es fr de it pt ja ko ru 汉语 漢語" r:id="rId1455"/>
    <hyperlink xmlns:r="http://schemas.openxmlformats.org/officeDocument/2006/relationships" ref="I724" display="Jumpstart Arena Exclusives AJMP" r:id="rId1456"/>
    <hyperlink xmlns:r="http://schemas.openxmlformats.org/officeDocument/2006/relationships" ref="J724" display="https://scryfall.com/sets/ajmp" r:id="rId1457"/>
    <hyperlink xmlns:r="http://schemas.openxmlformats.org/officeDocument/2006/relationships" ref="K724" display="https://scryfall.com/sets/ajmp" r:id="rId1458"/>
    <hyperlink xmlns:r="http://schemas.openxmlformats.org/officeDocument/2006/relationships" ref="L724" display="en es fr de it pt ja ko ru 汉语 漢語" r:id="rId1459"/>
    <hyperlink xmlns:r="http://schemas.openxmlformats.org/officeDocument/2006/relationships" ref="I726" display="Jumpstart Front Cards FJMP" r:id="rId1460"/>
    <hyperlink xmlns:r="http://schemas.openxmlformats.org/officeDocument/2006/relationships" ref="J726" display="https://scryfall.com/sets/fjmp" r:id="rId1461"/>
    <hyperlink xmlns:r="http://schemas.openxmlformats.org/officeDocument/2006/relationships" ref="K726" display="https://scryfall.com/sets/fjmp" r:id="rId1462"/>
    <hyperlink xmlns:r="http://schemas.openxmlformats.org/officeDocument/2006/relationships" ref="L726" display="en es fr de it pt ja ko ru 汉语 漢語" r:id="rId1463"/>
    <hyperlink xmlns:r="http://schemas.openxmlformats.org/officeDocument/2006/relationships" ref="I728" display="Core Set 2021 M21" r:id="rId1464"/>
    <hyperlink xmlns:r="http://schemas.openxmlformats.org/officeDocument/2006/relationships" ref="J728" display="https://scryfall.com/sets/m21" r:id="rId1465"/>
    <hyperlink xmlns:r="http://schemas.openxmlformats.org/officeDocument/2006/relationships" ref="K728" display="https://scryfall.com/sets/m21" r:id="rId1466"/>
    <hyperlink xmlns:r="http://schemas.openxmlformats.org/officeDocument/2006/relationships" ref="I730" display="Core Set 2021 Promos PM21" r:id="rId1467"/>
    <hyperlink xmlns:r="http://schemas.openxmlformats.org/officeDocument/2006/relationships" ref="J730" display="https://scryfall.com/sets/pm21" r:id="rId1468"/>
    <hyperlink xmlns:r="http://schemas.openxmlformats.org/officeDocument/2006/relationships" ref="K730" display="https://scryfall.com/sets/pm21" r:id="rId1469"/>
    <hyperlink xmlns:r="http://schemas.openxmlformats.org/officeDocument/2006/relationships" ref="L730" display="en es fr de it pt ja ko ru 汉语 漢語" r:id="rId1470"/>
    <hyperlink xmlns:r="http://schemas.openxmlformats.org/officeDocument/2006/relationships" ref="I732" display="Core Set 2021 Tokens TM21" r:id="rId1471"/>
    <hyperlink xmlns:r="http://schemas.openxmlformats.org/officeDocument/2006/relationships" ref="J732" display="https://scryfall.com/sets/tm21" r:id="rId1472"/>
    <hyperlink xmlns:r="http://schemas.openxmlformats.org/officeDocument/2006/relationships" ref="K732" display="https://scryfall.com/sets/tm21" r:id="rId1473"/>
    <hyperlink xmlns:r="http://schemas.openxmlformats.org/officeDocument/2006/relationships" ref="L732" display="en es fr de it pt ja ko ru 汉语 漢語" r:id="rId1474"/>
    <hyperlink xmlns:r="http://schemas.openxmlformats.org/officeDocument/2006/relationships" ref="I734" display="Signature Spellbook: Chandra SS3" r:id="rId1475"/>
    <hyperlink xmlns:r="http://schemas.openxmlformats.org/officeDocument/2006/relationships" ref="J734" display="https://scryfall.com/sets/ss3" r:id="rId1476"/>
    <hyperlink xmlns:r="http://schemas.openxmlformats.org/officeDocument/2006/relationships" ref="K734" display="https://scryfall.com/sets/ss3" r:id="rId1477"/>
    <hyperlink xmlns:r="http://schemas.openxmlformats.org/officeDocument/2006/relationships" ref="L734" display="en es fr de it pt ja ko ru 汉语 漢語" r:id="rId1478"/>
    <hyperlink xmlns:r="http://schemas.openxmlformats.org/officeDocument/2006/relationships" ref="I736" display="MTG Arena Cube ARENA" r:id="rId1479"/>
    <hyperlink xmlns:r="http://schemas.openxmlformats.org/officeDocument/2006/relationships" ref="J736" display="https://scryfall.com/cubes/arena" r:id="rId1480"/>
    <hyperlink xmlns:r="http://schemas.openxmlformats.org/officeDocument/2006/relationships" ref="K736" display="https://scryfall.com/cubes/arena" r:id="rId1481"/>
    <hyperlink xmlns:r="http://schemas.openxmlformats.org/officeDocument/2006/relationships" ref="I738" display="Historic Anthology 3 HA3" r:id="rId1482"/>
    <hyperlink xmlns:r="http://schemas.openxmlformats.org/officeDocument/2006/relationships" ref="J738" display="https://scryfall.com/sets/ha3" r:id="rId1483"/>
    <hyperlink xmlns:r="http://schemas.openxmlformats.org/officeDocument/2006/relationships" ref="K738" display="https://scryfall.com/sets/ha3" r:id="rId1484"/>
    <hyperlink xmlns:r="http://schemas.openxmlformats.org/officeDocument/2006/relationships" ref="L738" display="en es fr de it pt ja ko ru 汉语 漢語" r:id="rId1485"/>
    <hyperlink xmlns:r="http://schemas.openxmlformats.org/officeDocument/2006/relationships" ref="I740" display="Love Your LGS 2020 PLG20" r:id="rId1486"/>
    <hyperlink xmlns:r="http://schemas.openxmlformats.org/officeDocument/2006/relationships" ref="J740" display="https://scryfall.com/sets/plg20" r:id="rId1487"/>
    <hyperlink xmlns:r="http://schemas.openxmlformats.org/officeDocument/2006/relationships" ref="K740" display="https://scryfall.com/sets/plg20" r:id="rId1488"/>
    <hyperlink xmlns:r="http://schemas.openxmlformats.org/officeDocument/2006/relationships" ref="L740" display="en es fr de it pt ja ko ru 汉语 漢語" r:id="rId1489"/>
    <hyperlink xmlns:r="http://schemas.openxmlformats.org/officeDocument/2006/relationships" ref="I742" display="Ikoria: Lair of Behemoths IKO" r:id="rId1490"/>
    <hyperlink xmlns:r="http://schemas.openxmlformats.org/officeDocument/2006/relationships" ref="J742" display="https://scryfall.com/sets/iko" r:id="rId1491"/>
    <hyperlink xmlns:r="http://schemas.openxmlformats.org/officeDocument/2006/relationships" ref="K742" display="https://scryfall.com/sets/iko" r:id="rId1492"/>
    <hyperlink xmlns:r="http://schemas.openxmlformats.org/officeDocument/2006/relationships" ref="I744" display="Ikoria: Lair of Behemoths Promos PIKO" r:id="rId1493"/>
    <hyperlink xmlns:r="http://schemas.openxmlformats.org/officeDocument/2006/relationships" ref="J744" display="https://scryfall.com/sets/piko" r:id="rId1494"/>
    <hyperlink xmlns:r="http://schemas.openxmlformats.org/officeDocument/2006/relationships" ref="K744" display="https://scryfall.com/sets/piko" r:id="rId1495"/>
    <hyperlink xmlns:r="http://schemas.openxmlformats.org/officeDocument/2006/relationships" ref="L744" display="en es fr de it pt ja ko ru 汉语 漢語" r:id="rId1496"/>
    <hyperlink xmlns:r="http://schemas.openxmlformats.org/officeDocument/2006/relationships" ref="I746" display="Ikoria: Lair of Behemoths Tokens TIKO" r:id="rId1497"/>
    <hyperlink xmlns:r="http://schemas.openxmlformats.org/officeDocument/2006/relationships" ref="J746" display="https://scryfall.com/sets/tiko" r:id="rId1498"/>
    <hyperlink xmlns:r="http://schemas.openxmlformats.org/officeDocument/2006/relationships" ref="K746" display="https://scryfall.com/sets/tiko" r:id="rId1499"/>
    <hyperlink xmlns:r="http://schemas.openxmlformats.org/officeDocument/2006/relationships" ref="L746" display="en es fr de it pt ja ko ru 汉语 漢語" r:id="rId1500"/>
    <hyperlink xmlns:r="http://schemas.openxmlformats.org/officeDocument/2006/relationships" ref="I748" display="Commander 2020 C20" r:id="rId1501"/>
    <hyperlink xmlns:r="http://schemas.openxmlformats.org/officeDocument/2006/relationships" ref="J748" display="https://scryfall.com/sets/c20" r:id="rId1502"/>
    <hyperlink xmlns:r="http://schemas.openxmlformats.org/officeDocument/2006/relationships" ref="K748" display="https://scryfall.com/sets/c20" r:id="rId1503"/>
    <hyperlink xmlns:r="http://schemas.openxmlformats.org/officeDocument/2006/relationships" ref="I750" display="Commander 2020 Tokens TC20" r:id="rId1504"/>
    <hyperlink xmlns:r="http://schemas.openxmlformats.org/officeDocument/2006/relationships" ref="J750" display="https://scryfall.com/sets/tc20" r:id="rId1505"/>
    <hyperlink xmlns:r="http://schemas.openxmlformats.org/officeDocument/2006/relationships" ref="K750" display="https://scryfall.com/sets/tc20" r:id="rId1506"/>
    <hyperlink xmlns:r="http://schemas.openxmlformats.org/officeDocument/2006/relationships" ref="L750" display="en es fr de it pt ja ko ru 汉语 漢語" r:id="rId1507"/>
    <hyperlink xmlns:r="http://schemas.openxmlformats.org/officeDocument/2006/relationships" ref="I752" display="Commander 2020 Oversized OC20" r:id="rId1508"/>
    <hyperlink xmlns:r="http://schemas.openxmlformats.org/officeDocument/2006/relationships" ref="J752" display="https://scryfall.com/sets/oc20" r:id="rId1509"/>
    <hyperlink xmlns:r="http://schemas.openxmlformats.org/officeDocument/2006/relationships" ref="K752" display="https://scryfall.com/sets/oc20" r:id="rId1510"/>
    <hyperlink xmlns:r="http://schemas.openxmlformats.org/officeDocument/2006/relationships" ref="L752" display="en es fr de it pt ja ko ru 汉语 漢語" r:id="rId1511"/>
    <hyperlink xmlns:r="http://schemas.openxmlformats.org/officeDocument/2006/relationships" ref="I754" display="Historic Anthology 2 HA2" r:id="rId1512"/>
    <hyperlink xmlns:r="http://schemas.openxmlformats.org/officeDocument/2006/relationships" ref="J754" display="https://scryfall.com/sets/ha2" r:id="rId1513"/>
    <hyperlink xmlns:r="http://schemas.openxmlformats.org/officeDocument/2006/relationships" ref="K754" display="https://scryfall.com/sets/ha2" r:id="rId1514"/>
    <hyperlink xmlns:r="http://schemas.openxmlformats.org/officeDocument/2006/relationships" ref="L754" display="en es fr de it pt ja ko ru 汉语 漢語" r:id="rId1515"/>
    <hyperlink xmlns:r="http://schemas.openxmlformats.org/officeDocument/2006/relationships" ref="I756" display="Unsanctioned UND" r:id="rId1516"/>
    <hyperlink xmlns:r="http://schemas.openxmlformats.org/officeDocument/2006/relationships" ref="J756" display="https://scryfall.com/sets/und" r:id="rId1517"/>
    <hyperlink xmlns:r="http://schemas.openxmlformats.org/officeDocument/2006/relationships" ref="K756" display="https://scryfall.com/sets/und" r:id="rId1518"/>
    <hyperlink xmlns:r="http://schemas.openxmlformats.org/officeDocument/2006/relationships" ref="L756" display="en es fr de it pt ja ko ru 汉语 漢語" r:id="rId1519"/>
    <hyperlink xmlns:r="http://schemas.openxmlformats.org/officeDocument/2006/relationships" ref="I758" display="Unsanctioned Tokens TUND" r:id="rId1520"/>
    <hyperlink xmlns:r="http://schemas.openxmlformats.org/officeDocument/2006/relationships" ref="J758" display="https://scryfall.com/sets/tund" r:id="rId1521"/>
    <hyperlink xmlns:r="http://schemas.openxmlformats.org/officeDocument/2006/relationships" ref="K758" display="https://scryfall.com/sets/tund" r:id="rId1522"/>
    <hyperlink xmlns:r="http://schemas.openxmlformats.org/officeDocument/2006/relationships" ref="L758" display="en es fr de it pt ja ko ru 汉语 漢語" r:id="rId1523"/>
    <hyperlink xmlns:r="http://schemas.openxmlformats.org/officeDocument/2006/relationships" ref="I760" display="Theros Beyond Death THB" r:id="rId1524"/>
    <hyperlink xmlns:r="http://schemas.openxmlformats.org/officeDocument/2006/relationships" ref="J760" display="https://scryfall.com/sets/thb" r:id="rId1525"/>
    <hyperlink xmlns:r="http://schemas.openxmlformats.org/officeDocument/2006/relationships" ref="K760" display="https://scryfall.com/sets/thb" r:id="rId1526"/>
    <hyperlink xmlns:r="http://schemas.openxmlformats.org/officeDocument/2006/relationships" ref="I762" display="Theros Beyond Death Promos PTHB" r:id="rId1527"/>
    <hyperlink xmlns:r="http://schemas.openxmlformats.org/officeDocument/2006/relationships" ref="J762" display="https://scryfall.com/sets/pthb" r:id="rId1528"/>
    <hyperlink xmlns:r="http://schemas.openxmlformats.org/officeDocument/2006/relationships" ref="K762" display="https://scryfall.com/sets/pthb" r:id="rId1529"/>
    <hyperlink xmlns:r="http://schemas.openxmlformats.org/officeDocument/2006/relationships" ref="L762" display="en es fr de it pt ja ko ru 汉语 漢語" r:id="rId1530"/>
    <hyperlink xmlns:r="http://schemas.openxmlformats.org/officeDocument/2006/relationships" ref="I764" display="Theros Beyond Death Tokens TTHB" r:id="rId1531"/>
    <hyperlink xmlns:r="http://schemas.openxmlformats.org/officeDocument/2006/relationships" ref="J764" display="https://scryfall.com/sets/tthb" r:id="rId1532"/>
    <hyperlink xmlns:r="http://schemas.openxmlformats.org/officeDocument/2006/relationships" ref="K764" display="https://scryfall.com/sets/tthb" r:id="rId1533"/>
    <hyperlink xmlns:r="http://schemas.openxmlformats.org/officeDocument/2006/relationships" ref="L764" display="en es fr de it pt ja ko ru 汉语 漢語" r:id="rId1534"/>
    <hyperlink xmlns:r="http://schemas.openxmlformats.org/officeDocument/2006/relationships" ref="I766" display="MagicFest 2020 PF20" r:id="rId1535"/>
    <hyperlink xmlns:r="http://schemas.openxmlformats.org/officeDocument/2006/relationships" ref="J766" display="https://scryfall.com/sets/pf20" r:id="rId1536"/>
    <hyperlink xmlns:r="http://schemas.openxmlformats.org/officeDocument/2006/relationships" ref="K766" display="https://scryfall.com/sets/pf20" r:id="rId1537"/>
    <hyperlink xmlns:r="http://schemas.openxmlformats.org/officeDocument/2006/relationships" ref="L766" display="en es fr de it pt ja ko ru 汉语 漢語" r:id="rId1538"/>
    <hyperlink xmlns:r="http://schemas.openxmlformats.org/officeDocument/2006/relationships" ref="I768" display="Judge Gift Cards 2020 J20" r:id="rId1539"/>
    <hyperlink xmlns:r="http://schemas.openxmlformats.org/officeDocument/2006/relationships" ref="J768" display="https://scryfall.com/sets/j20" r:id="rId1540"/>
    <hyperlink xmlns:r="http://schemas.openxmlformats.org/officeDocument/2006/relationships" ref="K768" display="https://scryfall.com/sets/j20" r:id="rId1541"/>
    <hyperlink xmlns:r="http://schemas.openxmlformats.org/officeDocument/2006/relationships" ref="L768" display="en es fr de it pt ja ko ru 汉语 漢語" r:id="rId1542"/>
    <hyperlink xmlns:r="http://schemas.openxmlformats.org/officeDocument/2006/relationships" ref="I770" display="Secret Lair Drop SLD" r:id="rId1543"/>
    <hyperlink xmlns:r="http://schemas.openxmlformats.org/officeDocument/2006/relationships" ref="J770" display="https://scryfall.com/sets/sld" r:id="rId1544"/>
    <hyperlink xmlns:r="http://schemas.openxmlformats.org/officeDocument/2006/relationships" ref="K770" display="https://scryfall.com/sets/sld" r:id="rId1545"/>
    <hyperlink xmlns:r="http://schemas.openxmlformats.org/officeDocument/2006/relationships" ref="I772" display="Secret Lair Showcase Planes PSSC" r:id="rId1546"/>
    <hyperlink xmlns:r="http://schemas.openxmlformats.org/officeDocument/2006/relationships" ref="J772" display="https://scryfall.com/sets/pssc" r:id="rId1547"/>
    <hyperlink xmlns:r="http://schemas.openxmlformats.org/officeDocument/2006/relationships" ref="K772" display="https://scryfall.com/sets/pssc" r:id="rId1548"/>
    <hyperlink xmlns:r="http://schemas.openxmlformats.org/officeDocument/2006/relationships" ref="L772" display="en es fr de it pt ja ko ru 汉语 漢語" r:id="rId1549"/>
    <hyperlink xmlns:r="http://schemas.openxmlformats.org/officeDocument/2006/relationships" ref="I774" display="Secret Lair Promo SLP" r:id="rId1550"/>
    <hyperlink xmlns:r="http://schemas.openxmlformats.org/officeDocument/2006/relationships" ref="J774" display="https://scryfall.com/sets/slp" r:id="rId1551"/>
    <hyperlink xmlns:r="http://schemas.openxmlformats.org/officeDocument/2006/relationships" ref="K774" display="https://scryfall.com/sets/slp" r:id="rId1552"/>
    <hyperlink xmlns:r="http://schemas.openxmlformats.org/officeDocument/2006/relationships" ref="L774" display="en es fr de it pt ja ko ru 汉语 漢語" r:id="rId1553"/>
    <hyperlink xmlns:r="http://schemas.openxmlformats.org/officeDocument/2006/relationships" ref="I776" display="Secret Lair Countdown SLC" r:id="rId1554"/>
    <hyperlink xmlns:r="http://schemas.openxmlformats.org/officeDocument/2006/relationships" ref="J776" display="https://scryfall.com/sets/slc" r:id="rId1555"/>
    <hyperlink xmlns:r="http://schemas.openxmlformats.org/officeDocument/2006/relationships" ref="K776" display="https://scryfall.com/sets/slc" r:id="rId1556"/>
    <hyperlink xmlns:r="http://schemas.openxmlformats.org/officeDocument/2006/relationships" ref="L776" display="en es fr de it pt ja ko ru 汉语 漢語" r:id="rId1557"/>
    <hyperlink xmlns:r="http://schemas.openxmlformats.org/officeDocument/2006/relationships" ref="I778" display="Universes Within SLX" r:id="rId1558"/>
    <hyperlink xmlns:r="http://schemas.openxmlformats.org/officeDocument/2006/relationships" ref="J778" display="https://scryfall.com/sets/slx" r:id="rId1559"/>
    <hyperlink xmlns:r="http://schemas.openxmlformats.org/officeDocument/2006/relationships" ref="K778" display="https://scryfall.com/sets/slx" r:id="rId1560"/>
    <hyperlink xmlns:r="http://schemas.openxmlformats.org/officeDocument/2006/relationships" ref="L778" display="en es fr de it pt ja ko ru 汉语 漢語" r:id="rId1561"/>
    <hyperlink xmlns:r="http://schemas.openxmlformats.org/officeDocument/2006/relationships" ref="I780" display="Secret Lair: Ultimate Edition SLU" r:id="rId1562"/>
    <hyperlink xmlns:r="http://schemas.openxmlformats.org/officeDocument/2006/relationships" ref="J780" display="https://scryfall.com/sets/slu" r:id="rId1563"/>
    <hyperlink xmlns:r="http://schemas.openxmlformats.org/officeDocument/2006/relationships" ref="K780" display="https://scryfall.com/sets/slu" r:id="rId1564"/>
    <hyperlink xmlns:r="http://schemas.openxmlformats.org/officeDocument/2006/relationships" ref="L780" display="en es fr de it pt ja ko ru 汉语 漢語" r:id="rId1565"/>
    <hyperlink xmlns:r="http://schemas.openxmlformats.org/officeDocument/2006/relationships" ref="I782" display="Historic Anthology 1 HA1" r:id="rId1566"/>
    <hyperlink xmlns:r="http://schemas.openxmlformats.org/officeDocument/2006/relationships" ref="J782" display="https://scryfall.com/sets/ha1" r:id="rId1567"/>
    <hyperlink xmlns:r="http://schemas.openxmlformats.org/officeDocument/2006/relationships" ref="K782" display="https://scryfall.com/sets/ha1" r:id="rId1568"/>
    <hyperlink xmlns:r="http://schemas.openxmlformats.org/officeDocument/2006/relationships" ref="L782" display="en es fr de it pt ja ko ru 汉语 漢語" r:id="rId1569"/>
    <hyperlink xmlns:r="http://schemas.openxmlformats.org/officeDocument/2006/relationships" ref="I784" display="Game Night 2019 GN2" r:id="rId1570"/>
    <hyperlink xmlns:r="http://schemas.openxmlformats.org/officeDocument/2006/relationships" ref="J784" display="https://scryfall.com/sets/gn2" r:id="rId1571"/>
    <hyperlink xmlns:r="http://schemas.openxmlformats.org/officeDocument/2006/relationships" ref="K784" display="https://scryfall.com/sets/gn2" r:id="rId1572"/>
    <hyperlink xmlns:r="http://schemas.openxmlformats.org/officeDocument/2006/relationships" ref="L784" display="en es fr de it pt ja ko ru 汉语 漢語" r:id="rId1573"/>
    <hyperlink xmlns:r="http://schemas.openxmlformats.org/officeDocument/2006/relationships" ref="I786" display="Game Night 2019 Tokens TGN2" r:id="rId1574"/>
    <hyperlink xmlns:r="http://schemas.openxmlformats.org/officeDocument/2006/relationships" ref="J786" display="https://scryfall.com/sets/tgn2" r:id="rId1575"/>
    <hyperlink xmlns:r="http://schemas.openxmlformats.org/officeDocument/2006/relationships" ref="K786" display="https://scryfall.com/sets/tgn2" r:id="rId1576"/>
    <hyperlink xmlns:r="http://schemas.openxmlformats.org/officeDocument/2006/relationships" ref="L786" display="en es fr de it pt ja ko ru 汉语 漢語" r:id="rId1577"/>
    <hyperlink xmlns:r="http://schemas.openxmlformats.org/officeDocument/2006/relationships" ref="I788" display="Mystery Booster Playtest Cards 2019 CMB1" r:id="rId1578"/>
    <hyperlink xmlns:r="http://schemas.openxmlformats.org/officeDocument/2006/relationships" ref="J788" display="https://scryfall.com/sets/cmb1" r:id="rId1579"/>
    <hyperlink xmlns:r="http://schemas.openxmlformats.org/officeDocument/2006/relationships" ref="K788" display="https://scryfall.com/sets/cmb1" r:id="rId1580"/>
    <hyperlink xmlns:r="http://schemas.openxmlformats.org/officeDocument/2006/relationships" ref="L788" display="en es fr de it pt ja ko ru 汉语 漢語" r:id="rId1581"/>
    <hyperlink xmlns:r="http://schemas.openxmlformats.org/officeDocument/2006/relationships" ref="I790" display="Ponies: The Galloping PTG" r:id="rId1582"/>
    <hyperlink xmlns:r="http://schemas.openxmlformats.org/officeDocument/2006/relationships" ref="J790" display="https://scryfall.com/sets/ptg" r:id="rId1583"/>
    <hyperlink xmlns:r="http://schemas.openxmlformats.org/officeDocument/2006/relationships" ref="K790" display="https://scryfall.com/sets/ptg" r:id="rId1584"/>
    <hyperlink xmlns:r="http://schemas.openxmlformats.org/officeDocument/2006/relationships" ref="L790" display="en es fr de it pt ja ko ru 汉语 漢語" r:id="rId1585"/>
    <hyperlink xmlns:r="http://schemas.openxmlformats.org/officeDocument/2006/relationships" ref="I792" display="Throne of Eldraine ELD" r:id="rId1586"/>
    <hyperlink xmlns:r="http://schemas.openxmlformats.org/officeDocument/2006/relationships" ref="J792" display="https://scryfall.com/sets/eld" r:id="rId1587"/>
    <hyperlink xmlns:r="http://schemas.openxmlformats.org/officeDocument/2006/relationships" ref="K792" display="https://scryfall.com/sets/eld" r:id="rId1588"/>
    <hyperlink xmlns:r="http://schemas.openxmlformats.org/officeDocument/2006/relationships" ref="I794" display="Throne of Eldraine Promos PELD" r:id="rId1589"/>
    <hyperlink xmlns:r="http://schemas.openxmlformats.org/officeDocument/2006/relationships" ref="J794" display="https://scryfall.com/sets/peld" r:id="rId1590"/>
    <hyperlink xmlns:r="http://schemas.openxmlformats.org/officeDocument/2006/relationships" ref="K794" display="https://scryfall.com/sets/peld" r:id="rId1591"/>
    <hyperlink xmlns:r="http://schemas.openxmlformats.org/officeDocument/2006/relationships" ref="L794" display="en es fr de it pt ja ko ru 汉语 漢語" r:id="rId1592"/>
    <hyperlink xmlns:r="http://schemas.openxmlformats.org/officeDocument/2006/relationships" ref="I796" display="Throne of Eldraine Tokens TELD" r:id="rId1593"/>
    <hyperlink xmlns:r="http://schemas.openxmlformats.org/officeDocument/2006/relationships" ref="J796" display="https://scryfall.com/sets/teld" r:id="rId1594"/>
    <hyperlink xmlns:r="http://schemas.openxmlformats.org/officeDocument/2006/relationships" ref="K796" display="https://scryfall.com/sets/teld" r:id="rId1595"/>
    <hyperlink xmlns:r="http://schemas.openxmlformats.org/officeDocument/2006/relationships" ref="L796" display="en es fr de it pt ja ko ru 汉语 漢語" r:id="rId1596"/>
    <hyperlink xmlns:r="http://schemas.openxmlformats.org/officeDocument/2006/relationships" ref="I798" display="Planeswalker Championship Promos PWCS" r:id="rId1597"/>
    <hyperlink xmlns:r="http://schemas.openxmlformats.org/officeDocument/2006/relationships" ref="J798" display="https://scryfall.com/sets/pwcs" r:id="rId1598"/>
    <hyperlink xmlns:r="http://schemas.openxmlformats.org/officeDocument/2006/relationships" ref="K798" display="https://scryfall.com/sets/pwcs" r:id="rId1599"/>
    <hyperlink xmlns:r="http://schemas.openxmlformats.org/officeDocument/2006/relationships" ref="L798" display="en es fr de it pt ja ko ru 汉语 漢語" r:id="rId1600"/>
    <hyperlink xmlns:r="http://schemas.openxmlformats.org/officeDocument/2006/relationships" ref="I800" display="Grixis Cube GRIXIS" r:id="rId1601"/>
    <hyperlink xmlns:r="http://schemas.openxmlformats.org/officeDocument/2006/relationships" ref="J800" display="https://scryfall.com/cubes/grixis" r:id="rId1602"/>
    <hyperlink xmlns:r="http://schemas.openxmlformats.org/officeDocument/2006/relationships" ref="K800" display="https://scryfall.com/cubes/grixis" r:id="rId1603"/>
    <hyperlink xmlns:r="http://schemas.openxmlformats.org/officeDocument/2006/relationships" ref="I802" display="Commander 2019 C19" r:id="rId1604"/>
    <hyperlink xmlns:r="http://schemas.openxmlformats.org/officeDocument/2006/relationships" ref="J802" display="https://scryfall.com/sets/c19" r:id="rId1605"/>
    <hyperlink xmlns:r="http://schemas.openxmlformats.org/officeDocument/2006/relationships" ref="K802" display="https://scryfall.com/sets/c19" r:id="rId1606"/>
    <hyperlink xmlns:r="http://schemas.openxmlformats.org/officeDocument/2006/relationships" ref="I804" display="Commander 2019 Tokens TC19" r:id="rId1607"/>
    <hyperlink xmlns:r="http://schemas.openxmlformats.org/officeDocument/2006/relationships" ref="J804" display="https://scryfall.com/sets/tc19" r:id="rId1608"/>
    <hyperlink xmlns:r="http://schemas.openxmlformats.org/officeDocument/2006/relationships" ref="K804" display="https://scryfall.com/sets/tc19" r:id="rId1609"/>
    <hyperlink xmlns:r="http://schemas.openxmlformats.org/officeDocument/2006/relationships" ref="L804" display="en es fr de it pt ja ko ru 汉语 漢語" r:id="rId1610"/>
    <hyperlink xmlns:r="http://schemas.openxmlformats.org/officeDocument/2006/relationships" ref="I806" display="Commander 2019 Oversized OC19" r:id="rId1611"/>
    <hyperlink xmlns:r="http://schemas.openxmlformats.org/officeDocument/2006/relationships" ref="J806" display="https://scryfall.com/sets/oc19" r:id="rId1612"/>
    <hyperlink xmlns:r="http://schemas.openxmlformats.org/officeDocument/2006/relationships" ref="K806" display="https://scryfall.com/sets/oc19" r:id="rId1613"/>
    <hyperlink xmlns:r="http://schemas.openxmlformats.org/officeDocument/2006/relationships" ref="L806" display="en es fr de it pt ja ko ru 汉语 漢語" r:id="rId1614"/>
    <hyperlink xmlns:r="http://schemas.openxmlformats.org/officeDocument/2006/relationships" ref="I808" display="2018 Heroes of the Realm PH18" r:id="rId1615"/>
    <hyperlink xmlns:r="http://schemas.openxmlformats.org/officeDocument/2006/relationships" ref="J808" display="https://scryfall.com/sets/ph18" r:id="rId1616"/>
    <hyperlink xmlns:r="http://schemas.openxmlformats.org/officeDocument/2006/relationships" ref="K808" display="https://scryfall.com/sets/ph18" r:id="rId1617"/>
    <hyperlink xmlns:r="http://schemas.openxmlformats.org/officeDocument/2006/relationships" ref="L808" display="en es fr de it pt ja ko ru 汉语 漢語" r:id="rId1618"/>
    <hyperlink xmlns:r="http://schemas.openxmlformats.org/officeDocument/2006/relationships" ref="I810" display="San Diego Comic-Con 2019 PS19" r:id="rId1619"/>
    <hyperlink xmlns:r="http://schemas.openxmlformats.org/officeDocument/2006/relationships" ref="J810" display="https://scryfall.com/sets/ps19" r:id="rId1620"/>
    <hyperlink xmlns:r="http://schemas.openxmlformats.org/officeDocument/2006/relationships" ref="K810" display="https://scryfall.com/sets/ps19" r:id="rId1621"/>
    <hyperlink xmlns:r="http://schemas.openxmlformats.org/officeDocument/2006/relationships" ref="L810" display="en es fr de it pt ja ko ru 汉语 漢語" r:id="rId1622"/>
    <hyperlink xmlns:r="http://schemas.openxmlformats.org/officeDocument/2006/relationships" ref="I812" display="Core Set 2020 M20" r:id="rId1623"/>
    <hyperlink xmlns:r="http://schemas.openxmlformats.org/officeDocument/2006/relationships" ref="J812" display="https://scryfall.com/sets/m20" r:id="rId1624"/>
    <hyperlink xmlns:r="http://schemas.openxmlformats.org/officeDocument/2006/relationships" ref="K812" display="https://scryfall.com/sets/m20" r:id="rId1625"/>
    <hyperlink xmlns:r="http://schemas.openxmlformats.org/officeDocument/2006/relationships" ref="I814" display="Core Set 2020 Promos PM20" r:id="rId1626"/>
    <hyperlink xmlns:r="http://schemas.openxmlformats.org/officeDocument/2006/relationships" ref="J814" display="https://scryfall.com/sets/pm20" r:id="rId1627"/>
    <hyperlink xmlns:r="http://schemas.openxmlformats.org/officeDocument/2006/relationships" ref="K814" display="https://scryfall.com/sets/pm20" r:id="rId1628"/>
    <hyperlink xmlns:r="http://schemas.openxmlformats.org/officeDocument/2006/relationships" ref="L814" display="en es fr de it pt ja ko ru 汉语 漢語" r:id="rId1629"/>
    <hyperlink xmlns:r="http://schemas.openxmlformats.org/officeDocument/2006/relationships" ref="I816" display="Core Set 2020 Tokens TM20" r:id="rId1630"/>
    <hyperlink xmlns:r="http://schemas.openxmlformats.org/officeDocument/2006/relationships" ref="J816" display="https://scryfall.com/sets/tm20" r:id="rId1631"/>
    <hyperlink xmlns:r="http://schemas.openxmlformats.org/officeDocument/2006/relationships" ref="K816" display="https://scryfall.com/sets/tm20" r:id="rId1632"/>
    <hyperlink xmlns:r="http://schemas.openxmlformats.org/officeDocument/2006/relationships" ref="L816" display="en es fr de it pt ja ko ru 汉语 漢語" r:id="rId1633"/>
    <hyperlink xmlns:r="http://schemas.openxmlformats.org/officeDocument/2006/relationships" ref="I818" display="M20 Promo Packs PPP1" r:id="rId1634"/>
    <hyperlink xmlns:r="http://schemas.openxmlformats.org/officeDocument/2006/relationships" ref="J818" display="https://scryfall.com/sets/ppp1" r:id="rId1635"/>
    <hyperlink xmlns:r="http://schemas.openxmlformats.org/officeDocument/2006/relationships" ref="K818" display="https://scryfall.com/sets/ppp1" r:id="rId1636"/>
    <hyperlink xmlns:r="http://schemas.openxmlformats.org/officeDocument/2006/relationships" ref="L818" display="en es fr de it pt ja ko ru 汉语 漢語" r:id="rId1637"/>
    <hyperlink xmlns:r="http://schemas.openxmlformats.org/officeDocument/2006/relationships" ref="I820" display="Signature Spellbook: Gideon SS2" r:id="rId1638"/>
    <hyperlink xmlns:r="http://schemas.openxmlformats.org/officeDocument/2006/relationships" ref="J820" display="https://scryfall.com/sets/ss2" r:id="rId1639"/>
    <hyperlink xmlns:r="http://schemas.openxmlformats.org/officeDocument/2006/relationships" ref="K820" display="https://scryfall.com/sets/ss2" r:id="rId1640"/>
    <hyperlink xmlns:r="http://schemas.openxmlformats.org/officeDocument/2006/relationships" ref="L820" display="en es fr de it pt ja ko ru 汉语 漢語" r:id="rId1641"/>
    <hyperlink xmlns:r="http://schemas.openxmlformats.org/officeDocument/2006/relationships" ref="I822" display="Modern Horizons MH1" r:id="rId1642"/>
    <hyperlink xmlns:r="http://schemas.openxmlformats.org/officeDocument/2006/relationships" ref="J822" display="https://scryfall.com/sets/mh1" r:id="rId1643"/>
    <hyperlink xmlns:r="http://schemas.openxmlformats.org/officeDocument/2006/relationships" ref="K822" display="https://scryfall.com/sets/mh1" r:id="rId1644"/>
    <hyperlink xmlns:r="http://schemas.openxmlformats.org/officeDocument/2006/relationships" ref="I824" display="Modern Horizons Promos PMH1" r:id="rId1645"/>
    <hyperlink xmlns:r="http://schemas.openxmlformats.org/officeDocument/2006/relationships" ref="J824" display="https://scryfall.com/sets/pmh1" r:id="rId1646"/>
    <hyperlink xmlns:r="http://schemas.openxmlformats.org/officeDocument/2006/relationships" ref="K824" display="https://scryfall.com/sets/pmh1" r:id="rId1647"/>
    <hyperlink xmlns:r="http://schemas.openxmlformats.org/officeDocument/2006/relationships" ref="L824" display="en es fr de it pt ja ko ru 汉语 漢語" r:id="rId1648"/>
    <hyperlink xmlns:r="http://schemas.openxmlformats.org/officeDocument/2006/relationships" ref="I826" display="Modern Horizons Tokens TMH1" r:id="rId1649"/>
    <hyperlink xmlns:r="http://schemas.openxmlformats.org/officeDocument/2006/relationships" ref="J826" display="https://scryfall.com/sets/tmh1" r:id="rId1650"/>
    <hyperlink xmlns:r="http://schemas.openxmlformats.org/officeDocument/2006/relationships" ref="K826" display="https://scryfall.com/sets/tmh1" r:id="rId1651"/>
    <hyperlink xmlns:r="http://schemas.openxmlformats.org/officeDocument/2006/relationships" ref="L826" display="en es fr de it pt ja ko ru 汉语 漢語" r:id="rId1652"/>
    <hyperlink xmlns:r="http://schemas.openxmlformats.org/officeDocument/2006/relationships" ref="I828" display="Modern Horizons Art Series AMH1" r:id="rId1653"/>
    <hyperlink xmlns:r="http://schemas.openxmlformats.org/officeDocument/2006/relationships" ref="J828" display="https://scryfall.com/sets/amh1" r:id="rId1654"/>
    <hyperlink xmlns:r="http://schemas.openxmlformats.org/officeDocument/2006/relationships" ref="K828" display="https://scryfall.com/sets/amh1" r:id="rId1655"/>
    <hyperlink xmlns:r="http://schemas.openxmlformats.org/officeDocument/2006/relationships" ref="L828" display="en es fr de it pt ja ko ru 汉语 漢語" r:id="rId1656"/>
    <hyperlink xmlns:r="http://schemas.openxmlformats.org/officeDocument/2006/relationships" ref="I830" display="War of the Spark WAR" r:id="rId1657"/>
    <hyperlink xmlns:r="http://schemas.openxmlformats.org/officeDocument/2006/relationships" ref="J830" display="https://scryfall.com/sets/war" r:id="rId1658"/>
    <hyperlink xmlns:r="http://schemas.openxmlformats.org/officeDocument/2006/relationships" ref="K830" display="https://scryfall.com/sets/war" r:id="rId1659"/>
    <hyperlink xmlns:r="http://schemas.openxmlformats.org/officeDocument/2006/relationships" ref="I832" display="War of the Spark Promos PWAR" r:id="rId1660"/>
    <hyperlink xmlns:r="http://schemas.openxmlformats.org/officeDocument/2006/relationships" ref="J832" display="https://scryfall.com/sets/pwar" r:id="rId1661"/>
    <hyperlink xmlns:r="http://schemas.openxmlformats.org/officeDocument/2006/relationships" ref="K832" display="https://scryfall.com/sets/pwar" r:id="rId1662"/>
    <hyperlink xmlns:r="http://schemas.openxmlformats.org/officeDocument/2006/relationships" ref="I834" display="War of the Spark Tokens TWAR" r:id="rId1663"/>
    <hyperlink xmlns:r="http://schemas.openxmlformats.org/officeDocument/2006/relationships" ref="J834" display="https://scryfall.com/sets/twar" r:id="rId1664"/>
    <hyperlink xmlns:r="http://schemas.openxmlformats.org/officeDocument/2006/relationships" ref="K834" display="https://scryfall.com/sets/twar" r:id="rId1665"/>
    <hyperlink xmlns:r="http://schemas.openxmlformats.org/officeDocument/2006/relationships" ref="L834" display="en es fr de it pt ja ko ru 汉语 漢語" r:id="rId1666"/>
    <hyperlink xmlns:r="http://schemas.openxmlformats.org/officeDocument/2006/relationships" ref="I836" display="Judge Gift Cards 2019 J19" r:id="rId1667"/>
    <hyperlink xmlns:r="http://schemas.openxmlformats.org/officeDocument/2006/relationships" ref="J836" display="https://scryfall.com/sets/j19" r:id="rId1668"/>
    <hyperlink xmlns:r="http://schemas.openxmlformats.org/officeDocument/2006/relationships" ref="K836" display="https://scryfall.com/sets/j19" r:id="rId1669"/>
    <hyperlink xmlns:r="http://schemas.openxmlformats.org/officeDocument/2006/relationships" ref="L836" display="en es fr de it pt ja ko ru 汉语 漢語" r:id="rId1670"/>
    <hyperlink xmlns:r="http://schemas.openxmlformats.org/officeDocument/2006/relationships" ref="I838" display="RNA Guild Kit GK2" r:id="rId1671"/>
    <hyperlink xmlns:r="http://schemas.openxmlformats.org/officeDocument/2006/relationships" ref="J838" display="https://scryfall.com/sets/gk2" r:id="rId1672"/>
    <hyperlink xmlns:r="http://schemas.openxmlformats.org/officeDocument/2006/relationships" ref="K838" display="https://scryfall.com/sets/gk2" r:id="rId1673"/>
    <hyperlink xmlns:r="http://schemas.openxmlformats.org/officeDocument/2006/relationships" ref="I840" display="RNA Guild Kit Tokens TGK2" r:id="rId1674"/>
    <hyperlink xmlns:r="http://schemas.openxmlformats.org/officeDocument/2006/relationships" ref="J840" display="https://scryfall.com/sets/tgk2" r:id="rId1675"/>
    <hyperlink xmlns:r="http://schemas.openxmlformats.org/officeDocument/2006/relationships" ref="K840" display="https://scryfall.com/sets/tgk2" r:id="rId1676"/>
    <hyperlink xmlns:r="http://schemas.openxmlformats.org/officeDocument/2006/relationships" ref="L840" display="en es fr de it pt ja ko ru 汉语 漢語" r:id="rId1677"/>
    <hyperlink xmlns:r="http://schemas.openxmlformats.org/officeDocument/2006/relationships" ref="I842" display="Ravnica Allegiance RNA" r:id="rId1678"/>
    <hyperlink xmlns:r="http://schemas.openxmlformats.org/officeDocument/2006/relationships" ref="J842" display="https://scryfall.com/sets/rna" r:id="rId1679"/>
    <hyperlink xmlns:r="http://schemas.openxmlformats.org/officeDocument/2006/relationships" ref="K842" display="https://scryfall.com/sets/rna" r:id="rId1680"/>
    <hyperlink xmlns:r="http://schemas.openxmlformats.org/officeDocument/2006/relationships" ref="I844" display="Ravnica Allegiance Promos PRNA" r:id="rId1681"/>
    <hyperlink xmlns:r="http://schemas.openxmlformats.org/officeDocument/2006/relationships" ref="J844" display="https://scryfall.com/sets/prna" r:id="rId1682"/>
    <hyperlink xmlns:r="http://schemas.openxmlformats.org/officeDocument/2006/relationships" ref="K844" display="https://scryfall.com/sets/prna" r:id="rId1683"/>
    <hyperlink xmlns:r="http://schemas.openxmlformats.org/officeDocument/2006/relationships" ref="L844" display="en es fr de it pt ja ko ru 汉语 漢語" r:id="rId1684"/>
    <hyperlink xmlns:r="http://schemas.openxmlformats.org/officeDocument/2006/relationships" ref="I846" display="Ravnica Allegiance Tokens TRNA" r:id="rId1685"/>
    <hyperlink xmlns:r="http://schemas.openxmlformats.org/officeDocument/2006/relationships" ref="J846" display="https://scryfall.com/sets/trna" r:id="rId1686"/>
    <hyperlink xmlns:r="http://schemas.openxmlformats.org/officeDocument/2006/relationships" ref="K846" display="https://scryfall.com/sets/trna" r:id="rId1687"/>
    <hyperlink xmlns:r="http://schemas.openxmlformats.org/officeDocument/2006/relationships" ref="L846" display="en es fr de it pt ja ko ru 汉语 漢語" r:id="rId1688"/>
    <hyperlink xmlns:r="http://schemas.openxmlformats.org/officeDocument/2006/relationships" ref="I848" display="RNA Ravnica Weekend PRW2" r:id="rId1689"/>
    <hyperlink xmlns:r="http://schemas.openxmlformats.org/officeDocument/2006/relationships" ref="J848" display="https://scryfall.com/sets/prw2" r:id="rId1690"/>
    <hyperlink xmlns:r="http://schemas.openxmlformats.org/officeDocument/2006/relationships" ref="K848" display="https://scryfall.com/sets/prw2" r:id="rId1691"/>
    <hyperlink xmlns:r="http://schemas.openxmlformats.org/officeDocument/2006/relationships" ref="L848" display="en es fr de it pt ja ko ru 汉语 漢語" r:id="rId1692"/>
    <hyperlink xmlns:r="http://schemas.openxmlformats.org/officeDocument/2006/relationships" ref="I850" display="MagicFest 2019 PF19" r:id="rId1693"/>
    <hyperlink xmlns:r="http://schemas.openxmlformats.org/officeDocument/2006/relationships" ref="J850" display="https://scryfall.com/sets/pf19" r:id="rId1694"/>
    <hyperlink xmlns:r="http://schemas.openxmlformats.org/officeDocument/2006/relationships" ref="K850" display="https://scryfall.com/sets/pf19" r:id="rId1695"/>
    <hyperlink xmlns:r="http://schemas.openxmlformats.org/officeDocument/2006/relationships" ref="L850" display="en es fr de it pt ja ko ru 汉语 漢語" r:id="rId1696"/>
    <hyperlink xmlns:r="http://schemas.openxmlformats.org/officeDocument/2006/relationships" ref="I852" display="Ultimate Masters UMA" r:id="rId1697"/>
    <hyperlink xmlns:r="http://schemas.openxmlformats.org/officeDocument/2006/relationships" ref="J852" display="https://scryfall.com/sets/uma" r:id="rId1698"/>
    <hyperlink xmlns:r="http://schemas.openxmlformats.org/officeDocument/2006/relationships" ref="K852" display="https://scryfall.com/sets/uma" r:id="rId1699"/>
    <hyperlink xmlns:r="http://schemas.openxmlformats.org/officeDocument/2006/relationships" ref="I854" display="Ultimate Box Topper PUMA" r:id="rId1700"/>
    <hyperlink xmlns:r="http://schemas.openxmlformats.org/officeDocument/2006/relationships" ref="J854" display="https://scryfall.com/sets/puma" r:id="rId1701"/>
    <hyperlink xmlns:r="http://schemas.openxmlformats.org/officeDocument/2006/relationships" ref="K854" display="https://scryfall.com/sets/puma" r:id="rId1702"/>
    <hyperlink xmlns:r="http://schemas.openxmlformats.org/officeDocument/2006/relationships" ref="L854" display="en es fr de it pt ja ko ru 汉语 漢語" r:id="rId1703"/>
    <hyperlink xmlns:r="http://schemas.openxmlformats.org/officeDocument/2006/relationships" ref="I856" display="Ultimate Masters Tokens TUMA" r:id="rId1704"/>
    <hyperlink xmlns:r="http://schemas.openxmlformats.org/officeDocument/2006/relationships" ref="J856" display="https://scryfall.com/sets/tuma" r:id="rId1705"/>
    <hyperlink xmlns:r="http://schemas.openxmlformats.org/officeDocument/2006/relationships" ref="K856" display="https://scryfall.com/sets/tuma" r:id="rId1706"/>
    <hyperlink xmlns:r="http://schemas.openxmlformats.org/officeDocument/2006/relationships" ref="L856" display="en es fr de it pt ja ko ru 汉语 漢語" r:id="rId1707"/>
    <hyperlink xmlns:r="http://schemas.openxmlformats.org/officeDocument/2006/relationships" ref="I858" display="Game Night GNT" r:id="rId1708"/>
    <hyperlink xmlns:r="http://schemas.openxmlformats.org/officeDocument/2006/relationships" ref="J858" display="https://scryfall.com/sets/gnt" r:id="rId1709"/>
    <hyperlink xmlns:r="http://schemas.openxmlformats.org/officeDocument/2006/relationships" ref="K858" display="https://scryfall.com/sets/gnt" r:id="rId1710"/>
    <hyperlink xmlns:r="http://schemas.openxmlformats.org/officeDocument/2006/relationships" ref="L858" display="en es fr de it pt ja ko ru 汉语 漢語" r:id="rId1711"/>
    <hyperlink xmlns:r="http://schemas.openxmlformats.org/officeDocument/2006/relationships" ref="I860" display="GRN Guild Kit GK1" r:id="rId1712"/>
    <hyperlink xmlns:r="http://schemas.openxmlformats.org/officeDocument/2006/relationships" ref="J860" display="https://scryfall.com/sets/gk1" r:id="rId1713"/>
    <hyperlink xmlns:r="http://schemas.openxmlformats.org/officeDocument/2006/relationships" ref="K860" display="https://scryfall.com/sets/gk1" r:id="rId1714"/>
    <hyperlink xmlns:r="http://schemas.openxmlformats.org/officeDocument/2006/relationships" ref="I862" display="GRN Guild Kit Tokens TGK1" r:id="rId1715"/>
    <hyperlink xmlns:r="http://schemas.openxmlformats.org/officeDocument/2006/relationships" ref="J862" display="https://scryfall.com/sets/tgk1" r:id="rId1716"/>
    <hyperlink xmlns:r="http://schemas.openxmlformats.org/officeDocument/2006/relationships" ref="K862" display="https://scryfall.com/sets/tgk1" r:id="rId1717"/>
    <hyperlink xmlns:r="http://schemas.openxmlformats.org/officeDocument/2006/relationships" ref="L862" display="en es fr de it pt ja ko ru 汉语 漢語" r:id="rId1718"/>
    <hyperlink xmlns:r="http://schemas.openxmlformats.org/officeDocument/2006/relationships" ref="I864" display="Guilds of Ravnica GRN" r:id="rId1719"/>
    <hyperlink xmlns:r="http://schemas.openxmlformats.org/officeDocument/2006/relationships" ref="J864" display="https://scryfall.com/sets/grn" r:id="rId1720"/>
    <hyperlink xmlns:r="http://schemas.openxmlformats.org/officeDocument/2006/relationships" ref="K864" display="https://scryfall.com/sets/grn" r:id="rId1721"/>
    <hyperlink xmlns:r="http://schemas.openxmlformats.org/officeDocument/2006/relationships" ref="I866" display="Guilds of Ravnica Promos PGRN" r:id="rId1722"/>
    <hyperlink xmlns:r="http://schemas.openxmlformats.org/officeDocument/2006/relationships" ref="J866" display="https://scryfall.com/sets/pgrn" r:id="rId1723"/>
    <hyperlink xmlns:r="http://schemas.openxmlformats.org/officeDocument/2006/relationships" ref="K866" display="https://scryfall.com/sets/pgrn" r:id="rId1724"/>
    <hyperlink xmlns:r="http://schemas.openxmlformats.org/officeDocument/2006/relationships" ref="I868" display="Guilds of Ravnica Tokens TGRN" r:id="rId1725"/>
    <hyperlink xmlns:r="http://schemas.openxmlformats.org/officeDocument/2006/relationships" ref="J868" display="https://scryfall.com/sets/tgrn" r:id="rId1726"/>
    <hyperlink xmlns:r="http://schemas.openxmlformats.org/officeDocument/2006/relationships" ref="K868" display="https://scryfall.com/sets/tgrn" r:id="rId1727"/>
    <hyperlink xmlns:r="http://schemas.openxmlformats.org/officeDocument/2006/relationships" ref="L868" display="en es fr de it pt ja ko ru 汉语 漢語" r:id="rId1728"/>
    <hyperlink xmlns:r="http://schemas.openxmlformats.org/officeDocument/2006/relationships" ref="I870" display="GRN Ravnica Weekend PRWK" r:id="rId1729"/>
    <hyperlink xmlns:r="http://schemas.openxmlformats.org/officeDocument/2006/relationships" ref="J870" display="https://scryfall.com/sets/prwk" r:id="rId1730"/>
    <hyperlink xmlns:r="http://schemas.openxmlformats.org/officeDocument/2006/relationships" ref="K870" display="https://scryfall.com/sets/prwk" r:id="rId1731"/>
    <hyperlink xmlns:r="http://schemas.openxmlformats.org/officeDocument/2006/relationships" ref="L870" display="en es fr de it pt ja ko ru 汉语 漢語" r:id="rId1732"/>
    <hyperlink xmlns:r="http://schemas.openxmlformats.org/officeDocument/2006/relationships" ref="I872" display="Mythic Edition MED" r:id="rId1733"/>
    <hyperlink xmlns:r="http://schemas.openxmlformats.org/officeDocument/2006/relationships" ref="J872" display="https://scryfall.com/sets/med" r:id="rId1734"/>
    <hyperlink xmlns:r="http://schemas.openxmlformats.org/officeDocument/2006/relationships" ref="K872" display="https://scryfall.com/sets/med" r:id="rId1735"/>
    <hyperlink xmlns:r="http://schemas.openxmlformats.org/officeDocument/2006/relationships" ref="L872" display="en es fr de it pt ja ko ru 汉语 漢語" r:id="rId1736"/>
    <hyperlink xmlns:r="http://schemas.openxmlformats.org/officeDocument/2006/relationships" ref="I874" display="Mythic Edition Tokens TMED" r:id="rId1737"/>
    <hyperlink xmlns:r="http://schemas.openxmlformats.org/officeDocument/2006/relationships" ref="J874" display="https://scryfall.com/sets/tmed" r:id="rId1738"/>
    <hyperlink xmlns:r="http://schemas.openxmlformats.org/officeDocument/2006/relationships" ref="K874" display="https://scryfall.com/sets/tmed" r:id="rId1739"/>
    <hyperlink xmlns:r="http://schemas.openxmlformats.org/officeDocument/2006/relationships" ref="L874" display="en es fr de it pt ja ko ru 汉语 漢語" r:id="rId1740"/>
    <hyperlink xmlns:r="http://schemas.openxmlformats.org/officeDocument/2006/relationships" ref="I876" display="Commander 2018 C18" r:id="rId1741"/>
    <hyperlink xmlns:r="http://schemas.openxmlformats.org/officeDocument/2006/relationships" ref="J876" display="https://scryfall.com/sets/c18" r:id="rId1742"/>
    <hyperlink xmlns:r="http://schemas.openxmlformats.org/officeDocument/2006/relationships" ref="K876" display="https://scryfall.com/sets/c18" r:id="rId1743"/>
    <hyperlink xmlns:r="http://schemas.openxmlformats.org/officeDocument/2006/relationships" ref="I878" display="Commander 2018 Tokens TC18" r:id="rId1744"/>
    <hyperlink xmlns:r="http://schemas.openxmlformats.org/officeDocument/2006/relationships" ref="J878" display="https://scryfall.com/sets/tc18" r:id="rId1745"/>
    <hyperlink xmlns:r="http://schemas.openxmlformats.org/officeDocument/2006/relationships" ref="K878" display="https://scryfall.com/sets/tc18" r:id="rId1746"/>
    <hyperlink xmlns:r="http://schemas.openxmlformats.org/officeDocument/2006/relationships" ref="L878" display="en es fr de it pt ja ko ru 汉语 漢語" r:id="rId1747"/>
    <hyperlink xmlns:r="http://schemas.openxmlformats.org/officeDocument/2006/relationships" ref="I880" display="Commander 2018 Oversized OC18" r:id="rId1748"/>
    <hyperlink xmlns:r="http://schemas.openxmlformats.org/officeDocument/2006/relationships" ref="J880" display="https://scryfall.com/sets/oc18" r:id="rId1749"/>
    <hyperlink xmlns:r="http://schemas.openxmlformats.org/officeDocument/2006/relationships" ref="K880" display="https://scryfall.com/sets/oc18" r:id="rId1750"/>
    <hyperlink xmlns:r="http://schemas.openxmlformats.org/officeDocument/2006/relationships" ref="L880" display="en es fr de it pt ja ko ru 汉语 漢語" r:id="rId1751"/>
    <hyperlink xmlns:r="http://schemas.openxmlformats.org/officeDocument/2006/relationships" ref="I882" display="Pro Tour Cube PROTOUR" r:id="rId1752"/>
    <hyperlink xmlns:r="http://schemas.openxmlformats.org/officeDocument/2006/relationships" ref="J882" display="https://scryfall.com/cubes/protour" r:id="rId1753"/>
    <hyperlink xmlns:r="http://schemas.openxmlformats.org/officeDocument/2006/relationships" ref="K882" display="https://scryfall.com/cubes/protour" r:id="rId1754"/>
    <hyperlink xmlns:r="http://schemas.openxmlformats.org/officeDocument/2006/relationships" ref="I884" display="2017 Heroes of the Realm PH17" r:id="rId1755"/>
    <hyperlink xmlns:r="http://schemas.openxmlformats.org/officeDocument/2006/relationships" ref="J884" display="https://scryfall.com/sets/ph17" r:id="rId1756"/>
    <hyperlink xmlns:r="http://schemas.openxmlformats.org/officeDocument/2006/relationships" ref="K884" display="https://scryfall.com/sets/ph17" r:id="rId1757"/>
    <hyperlink xmlns:r="http://schemas.openxmlformats.org/officeDocument/2006/relationships" ref="L884" display="en es fr de it pt ja ko ru 汉语 漢語" r:id="rId1758"/>
    <hyperlink xmlns:r="http://schemas.openxmlformats.org/officeDocument/2006/relationships" ref="I886" display="San Diego Comic-Con 2018 PS18" r:id="rId1759"/>
    <hyperlink xmlns:r="http://schemas.openxmlformats.org/officeDocument/2006/relationships" ref="J886" display="https://scryfall.com/sets/ps18" r:id="rId1760"/>
    <hyperlink xmlns:r="http://schemas.openxmlformats.org/officeDocument/2006/relationships" ref="K886" display="https://scryfall.com/sets/ps18" r:id="rId1761"/>
    <hyperlink xmlns:r="http://schemas.openxmlformats.org/officeDocument/2006/relationships" ref="L886" display="en es fr de it pt ja ko ru 汉语 漢語" r:id="rId1762"/>
    <hyperlink xmlns:r="http://schemas.openxmlformats.org/officeDocument/2006/relationships" ref="I888" display="Arena New Player Experience ANA" r:id="rId1763"/>
    <hyperlink xmlns:r="http://schemas.openxmlformats.org/officeDocument/2006/relationships" ref="J888" display="https://scryfall.com/sets/ana" r:id="rId1764"/>
    <hyperlink xmlns:r="http://schemas.openxmlformats.org/officeDocument/2006/relationships" ref="K888" display="https://scryfall.com/sets/ana" r:id="rId1765"/>
    <hyperlink xmlns:r="http://schemas.openxmlformats.org/officeDocument/2006/relationships" ref="L888" display="en es fr de it pt ja ko ru 汉语 漢語" r:id="rId1766"/>
    <hyperlink xmlns:r="http://schemas.openxmlformats.org/officeDocument/2006/relationships" ref="I890" display="Arena New Player Experience Extras XANA" r:id="rId1767"/>
    <hyperlink xmlns:r="http://schemas.openxmlformats.org/officeDocument/2006/relationships" ref="J890" display="https://scryfall.com/sets/xana" r:id="rId1768"/>
    <hyperlink xmlns:r="http://schemas.openxmlformats.org/officeDocument/2006/relationships" ref="K890" display="https://scryfall.com/sets/xana" r:id="rId1769"/>
    <hyperlink xmlns:r="http://schemas.openxmlformats.org/officeDocument/2006/relationships" ref="L890" display="en es fr de it pt ja ko ru 汉语 漢語" r:id="rId1770"/>
    <hyperlink xmlns:r="http://schemas.openxmlformats.org/officeDocument/2006/relationships" ref="I892" display="Arena New Player Experience Cards OANA" r:id="rId1771"/>
    <hyperlink xmlns:r="http://schemas.openxmlformats.org/officeDocument/2006/relationships" ref="J892" display="https://scryfall.com/sets/oana" r:id="rId1772"/>
    <hyperlink xmlns:r="http://schemas.openxmlformats.org/officeDocument/2006/relationships" ref="K892" display="https://scryfall.com/sets/oana" r:id="rId1773"/>
    <hyperlink xmlns:r="http://schemas.openxmlformats.org/officeDocument/2006/relationships" ref="L892" display="en es fr de it pt ja ko ru 汉语 漢語" r:id="rId1774"/>
    <hyperlink xmlns:r="http://schemas.openxmlformats.org/officeDocument/2006/relationships" ref="I894" display="MTG Arena Promos PANA" r:id="rId1775"/>
    <hyperlink xmlns:r="http://schemas.openxmlformats.org/officeDocument/2006/relationships" ref="J894" display="https://scryfall.com/sets/pana" r:id="rId1776"/>
    <hyperlink xmlns:r="http://schemas.openxmlformats.org/officeDocument/2006/relationships" ref="K894" display="https://scryfall.com/sets/pana" r:id="rId1777"/>
    <hyperlink xmlns:r="http://schemas.openxmlformats.org/officeDocument/2006/relationships" ref="L894" display="en es fr de it pt ja ko ru 汉语 漢語" r:id="rId1778"/>
    <hyperlink xmlns:r="http://schemas.openxmlformats.org/officeDocument/2006/relationships" ref="I896" display="Core Set 2019 M19" r:id="rId1779"/>
    <hyperlink xmlns:r="http://schemas.openxmlformats.org/officeDocument/2006/relationships" ref="J896" display="https://scryfall.com/sets/m19" r:id="rId1780"/>
    <hyperlink xmlns:r="http://schemas.openxmlformats.org/officeDocument/2006/relationships" ref="K896" display="https://scryfall.com/sets/m19" r:id="rId1781"/>
    <hyperlink xmlns:r="http://schemas.openxmlformats.org/officeDocument/2006/relationships" ref="I898" display="Core Set 2019 Promos PM19" r:id="rId1782"/>
    <hyperlink xmlns:r="http://schemas.openxmlformats.org/officeDocument/2006/relationships" ref="J898" display="https://scryfall.com/sets/pm19" r:id="rId1783"/>
    <hyperlink xmlns:r="http://schemas.openxmlformats.org/officeDocument/2006/relationships" ref="K898" display="https://scryfall.com/sets/pm19" r:id="rId1784"/>
    <hyperlink xmlns:r="http://schemas.openxmlformats.org/officeDocument/2006/relationships" ref="L898" display="en es fr de it pt ja ko ru 汉语 漢語" r:id="rId1785"/>
    <hyperlink xmlns:r="http://schemas.openxmlformats.org/officeDocument/2006/relationships" ref="I900" display="Core Set 2019 Tokens TM19" r:id="rId1786"/>
    <hyperlink xmlns:r="http://schemas.openxmlformats.org/officeDocument/2006/relationships" ref="J900" display="https://scryfall.com/sets/tm19" r:id="rId1787"/>
    <hyperlink xmlns:r="http://schemas.openxmlformats.org/officeDocument/2006/relationships" ref="K900" display="https://scryfall.com/sets/tm19" r:id="rId1788"/>
    <hyperlink xmlns:r="http://schemas.openxmlformats.org/officeDocument/2006/relationships" ref="L900" display="en es fr de it pt ja ko ru 汉语 漢語" r:id="rId1789"/>
    <hyperlink xmlns:r="http://schemas.openxmlformats.org/officeDocument/2006/relationships" ref="I902" display="M19 Gift Pack G18" r:id="rId1790"/>
    <hyperlink xmlns:r="http://schemas.openxmlformats.org/officeDocument/2006/relationships" ref="J902" display="https://scryfall.com/sets/g18" r:id="rId1791"/>
    <hyperlink xmlns:r="http://schemas.openxmlformats.org/officeDocument/2006/relationships" ref="K902" display="https://scryfall.com/sets/g18" r:id="rId1792"/>
    <hyperlink xmlns:r="http://schemas.openxmlformats.org/officeDocument/2006/relationships" ref="L902" display="en es fr de it pt ja ko ru 汉语 漢語" r:id="rId1793"/>
    <hyperlink xmlns:r="http://schemas.openxmlformats.org/officeDocument/2006/relationships" ref="I904" display="M19 Standard Showdown PSS3" r:id="rId1794"/>
    <hyperlink xmlns:r="http://schemas.openxmlformats.org/officeDocument/2006/relationships" ref="J904" display="https://scryfall.com/sets/pss3" r:id="rId1795"/>
    <hyperlink xmlns:r="http://schemas.openxmlformats.org/officeDocument/2006/relationships" ref="K904" display="https://scryfall.com/sets/pss3" r:id="rId1796"/>
    <hyperlink xmlns:r="http://schemas.openxmlformats.org/officeDocument/2006/relationships" ref="L904" display="en es fr de it pt ja ko ru 汉语 漢語" r:id="rId1797"/>
    <hyperlink xmlns:r="http://schemas.openxmlformats.org/officeDocument/2006/relationships" ref="I906" display="Global Series Jiang Yanggu &amp; Mu Yanling GS1" r:id="rId1798"/>
    <hyperlink xmlns:r="http://schemas.openxmlformats.org/officeDocument/2006/relationships" ref="J906" display="https://scryfall.com/sets/gs1" r:id="rId1799"/>
    <hyperlink xmlns:r="http://schemas.openxmlformats.org/officeDocument/2006/relationships" ref="K906" display="https://scryfall.com/sets/gs1" r:id="rId1800"/>
    <hyperlink xmlns:r="http://schemas.openxmlformats.org/officeDocument/2006/relationships" ref="I908" display="Signature Spellbook: Jace SS1" r:id="rId1801"/>
    <hyperlink xmlns:r="http://schemas.openxmlformats.org/officeDocument/2006/relationships" ref="J908" display="https://scryfall.com/sets/ss1" r:id="rId1802"/>
    <hyperlink xmlns:r="http://schemas.openxmlformats.org/officeDocument/2006/relationships" ref="K908" display="https://scryfall.com/sets/ss1" r:id="rId1803"/>
    <hyperlink xmlns:r="http://schemas.openxmlformats.org/officeDocument/2006/relationships" ref="L908" display="en es fr de it pt ja ko ru 汉语 漢語" r:id="rId1804"/>
    <hyperlink xmlns:r="http://schemas.openxmlformats.org/officeDocument/2006/relationships" ref="I910" display="Vintage Cube VINTAGE" r:id="rId1805"/>
    <hyperlink xmlns:r="http://schemas.openxmlformats.org/officeDocument/2006/relationships" ref="J910" display="https://scryfall.com/cubes/vintage" r:id="rId1806"/>
    <hyperlink xmlns:r="http://schemas.openxmlformats.org/officeDocument/2006/relationships" ref="K910" display="https://scryfall.com/cubes/vintage" r:id="rId1807"/>
    <hyperlink xmlns:r="http://schemas.openxmlformats.org/officeDocument/2006/relationships" ref="I912" display="Commander Anthology Volume II CM2" r:id="rId1808"/>
    <hyperlink xmlns:r="http://schemas.openxmlformats.org/officeDocument/2006/relationships" ref="J912" display="https://scryfall.com/sets/cm2" r:id="rId1809"/>
    <hyperlink xmlns:r="http://schemas.openxmlformats.org/officeDocument/2006/relationships" ref="K912" display="https://scryfall.com/sets/cm2" r:id="rId1810"/>
    <hyperlink xmlns:r="http://schemas.openxmlformats.org/officeDocument/2006/relationships" ref="L912" display="en es fr de it pt ja ko ru 汉语 漢語" r:id="rId1811"/>
    <hyperlink xmlns:r="http://schemas.openxmlformats.org/officeDocument/2006/relationships" ref="I914" display="Commander Anthology Volume II Tokens TCM2" r:id="rId1812"/>
    <hyperlink xmlns:r="http://schemas.openxmlformats.org/officeDocument/2006/relationships" ref="J914" display="https://scryfall.com/sets/tcm2" r:id="rId1813"/>
    <hyperlink xmlns:r="http://schemas.openxmlformats.org/officeDocument/2006/relationships" ref="K914" display="https://scryfall.com/sets/tcm2" r:id="rId1814"/>
    <hyperlink xmlns:r="http://schemas.openxmlformats.org/officeDocument/2006/relationships" ref="L914" display="en es fr de it pt ja ko ru 汉语 漢語" r:id="rId1815"/>
    <hyperlink xmlns:r="http://schemas.openxmlformats.org/officeDocument/2006/relationships" ref="I916" display="Battlebond BBD" r:id="rId1816"/>
    <hyperlink xmlns:r="http://schemas.openxmlformats.org/officeDocument/2006/relationships" ref="J916" display="https://scryfall.com/sets/bbd" r:id="rId1817"/>
    <hyperlink xmlns:r="http://schemas.openxmlformats.org/officeDocument/2006/relationships" ref="K916" display="https://scryfall.com/sets/bbd" r:id="rId1818"/>
    <hyperlink xmlns:r="http://schemas.openxmlformats.org/officeDocument/2006/relationships" ref="I918" display="Battlebond Promos PBBD" r:id="rId1819"/>
    <hyperlink xmlns:r="http://schemas.openxmlformats.org/officeDocument/2006/relationships" ref="J918" display="https://scryfall.com/sets/pbbd" r:id="rId1820"/>
    <hyperlink xmlns:r="http://schemas.openxmlformats.org/officeDocument/2006/relationships" ref="K918" display="https://scryfall.com/sets/pbbd" r:id="rId1821"/>
    <hyperlink xmlns:r="http://schemas.openxmlformats.org/officeDocument/2006/relationships" ref="L918" display="en es fr de it pt ja ko ru 汉语 漢語" r:id="rId1822"/>
    <hyperlink xmlns:r="http://schemas.openxmlformats.org/officeDocument/2006/relationships" ref="I920" display="Battlebond Tokens TBBD" r:id="rId1823"/>
    <hyperlink xmlns:r="http://schemas.openxmlformats.org/officeDocument/2006/relationships" ref="J920" display="https://scryfall.com/sets/tbbd" r:id="rId1824"/>
    <hyperlink xmlns:r="http://schemas.openxmlformats.org/officeDocument/2006/relationships" ref="K920" display="https://scryfall.com/sets/tbbd" r:id="rId1825"/>
    <hyperlink xmlns:r="http://schemas.openxmlformats.org/officeDocument/2006/relationships" ref="L920" display="en es fr de it pt ja ko ru 汉语 漢語" r:id="rId1826"/>
    <hyperlink xmlns:r="http://schemas.openxmlformats.org/officeDocument/2006/relationships" ref="I922" display="Uncommon Cube UNCOMMON" r:id="rId1827"/>
    <hyperlink xmlns:r="http://schemas.openxmlformats.org/officeDocument/2006/relationships" ref="J922" display="https://scryfall.com/cubes/uncommon" r:id="rId1828"/>
    <hyperlink xmlns:r="http://schemas.openxmlformats.org/officeDocument/2006/relationships" ref="K922" display="https://scryfall.com/cubes/uncommon" r:id="rId1829"/>
    <hyperlink xmlns:r="http://schemas.openxmlformats.org/officeDocument/2006/relationships" ref="I924" display="Dominaria DOM" r:id="rId1830"/>
    <hyperlink xmlns:r="http://schemas.openxmlformats.org/officeDocument/2006/relationships" ref="J924" display="https://scryfall.com/sets/dom" r:id="rId1831"/>
    <hyperlink xmlns:r="http://schemas.openxmlformats.org/officeDocument/2006/relationships" ref="K924" display="https://scryfall.com/sets/dom" r:id="rId1832"/>
    <hyperlink xmlns:r="http://schemas.openxmlformats.org/officeDocument/2006/relationships" ref="I926" display="Dominaria Promos PDOM" r:id="rId1833"/>
    <hyperlink xmlns:r="http://schemas.openxmlformats.org/officeDocument/2006/relationships" ref="J926" display="https://scryfall.com/sets/pdom" r:id="rId1834"/>
    <hyperlink xmlns:r="http://schemas.openxmlformats.org/officeDocument/2006/relationships" ref="K926" display="https://scryfall.com/sets/pdom" r:id="rId1835"/>
    <hyperlink xmlns:r="http://schemas.openxmlformats.org/officeDocument/2006/relationships" ref="I928" display="Dominaria Tokens TDOM" r:id="rId1836"/>
    <hyperlink xmlns:r="http://schemas.openxmlformats.org/officeDocument/2006/relationships" ref="J928" display="https://scryfall.com/sets/tdom" r:id="rId1837"/>
    <hyperlink xmlns:r="http://schemas.openxmlformats.org/officeDocument/2006/relationships" ref="K928" display="https://scryfall.com/sets/tdom" r:id="rId1838"/>
    <hyperlink xmlns:r="http://schemas.openxmlformats.org/officeDocument/2006/relationships" ref="L928" display="en es fr de it pt ja ko ru 汉语 漢語" r:id="rId1839"/>
    <hyperlink xmlns:r="http://schemas.openxmlformats.org/officeDocument/2006/relationships" ref="I930" display="Duel Decks: Elves vs. Inventors DDU" r:id="rId1840"/>
    <hyperlink xmlns:r="http://schemas.openxmlformats.org/officeDocument/2006/relationships" ref="J930" display="https://scryfall.com/sets/ddu" r:id="rId1841"/>
    <hyperlink xmlns:r="http://schemas.openxmlformats.org/officeDocument/2006/relationships" ref="K930" display="https://scryfall.com/sets/ddu" r:id="rId1842"/>
    <hyperlink xmlns:r="http://schemas.openxmlformats.org/officeDocument/2006/relationships" ref="I932" display="Duel Decks: Elves vs. Inventors Tokens TDDU" r:id="rId1843"/>
    <hyperlink xmlns:r="http://schemas.openxmlformats.org/officeDocument/2006/relationships" ref="J932" display="https://scryfall.com/sets/tddu" r:id="rId1844"/>
    <hyperlink xmlns:r="http://schemas.openxmlformats.org/officeDocument/2006/relationships" ref="K932" display="https://scryfall.com/sets/tddu" r:id="rId1845"/>
    <hyperlink xmlns:r="http://schemas.openxmlformats.org/officeDocument/2006/relationships" ref="L932" display="en es fr de it pt ja ko ru 汉语 漢語" r:id="rId1846"/>
    <hyperlink xmlns:r="http://schemas.openxmlformats.org/officeDocument/2006/relationships" ref="I934" display="Masters 25 A25" r:id="rId1847"/>
    <hyperlink xmlns:r="http://schemas.openxmlformats.org/officeDocument/2006/relationships" ref="J934" display="https://scryfall.com/sets/a25" r:id="rId1848"/>
    <hyperlink xmlns:r="http://schemas.openxmlformats.org/officeDocument/2006/relationships" ref="K934" display="https://scryfall.com/sets/a25" r:id="rId1849"/>
    <hyperlink xmlns:r="http://schemas.openxmlformats.org/officeDocument/2006/relationships" ref="I936" display="Masters 25 Tokens TA25" r:id="rId1850"/>
    <hyperlink xmlns:r="http://schemas.openxmlformats.org/officeDocument/2006/relationships" ref="J936" display="https://scryfall.com/sets/ta25" r:id="rId1851"/>
    <hyperlink xmlns:r="http://schemas.openxmlformats.org/officeDocument/2006/relationships" ref="K936" display="https://scryfall.com/sets/ta25" r:id="rId1852"/>
    <hyperlink xmlns:r="http://schemas.openxmlformats.org/officeDocument/2006/relationships" ref="L936" display="en es fr de it pt ja ko ru 汉语 漢語" r:id="rId1853"/>
    <hyperlink xmlns:r="http://schemas.openxmlformats.org/officeDocument/2006/relationships" ref="I938" display="Lunar New Year 2018 PLNY" r:id="rId1854"/>
    <hyperlink xmlns:r="http://schemas.openxmlformats.org/officeDocument/2006/relationships" ref="J938" display="https://scryfall.com/sets/plny" r:id="rId1855"/>
    <hyperlink xmlns:r="http://schemas.openxmlformats.org/officeDocument/2006/relationships" ref="K938" display="https://scryfall.com/sets/plny" r:id="rId1856"/>
    <hyperlink xmlns:r="http://schemas.openxmlformats.org/officeDocument/2006/relationships" ref="L938" display="en es fr de it pt ja ko ru 汉语 漢語" r:id="rId1857"/>
    <hyperlink xmlns:r="http://schemas.openxmlformats.org/officeDocument/2006/relationships" ref="I940" display="Nationals Promos PNAT" r:id="rId1858"/>
    <hyperlink xmlns:r="http://schemas.openxmlformats.org/officeDocument/2006/relationships" ref="J940" display="https://scryfall.com/sets/pnat" r:id="rId1859"/>
    <hyperlink xmlns:r="http://schemas.openxmlformats.org/officeDocument/2006/relationships" ref="K940" display="https://scryfall.com/sets/pnat" r:id="rId1860"/>
    <hyperlink xmlns:r="http://schemas.openxmlformats.org/officeDocument/2006/relationships" ref="L940" display="en es fr de it pt ja ko ru 汉语 漢語" r:id="rId1861"/>
    <hyperlink xmlns:r="http://schemas.openxmlformats.org/officeDocument/2006/relationships" ref="I942" display="Rivals of Ixalan RIX" r:id="rId1862"/>
    <hyperlink xmlns:r="http://schemas.openxmlformats.org/officeDocument/2006/relationships" ref="J942" display="https://scryfall.com/sets/rix" r:id="rId1863"/>
    <hyperlink xmlns:r="http://schemas.openxmlformats.org/officeDocument/2006/relationships" ref="K942" display="https://scryfall.com/sets/rix" r:id="rId1864"/>
    <hyperlink xmlns:r="http://schemas.openxmlformats.org/officeDocument/2006/relationships" ref="I944" display="Rivals of Ixalan Promos PRIX" r:id="rId1865"/>
    <hyperlink xmlns:r="http://schemas.openxmlformats.org/officeDocument/2006/relationships" ref="J944" display="https://scryfall.com/sets/prix" r:id="rId1866"/>
    <hyperlink xmlns:r="http://schemas.openxmlformats.org/officeDocument/2006/relationships" ref="K944" display="https://scryfall.com/sets/prix" r:id="rId1867"/>
    <hyperlink xmlns:r="http://schemas.openxmlformats.org/officeDocument/2006/relationships" ref="L944" display="en es fr de it pt ja ko ru 汉语 漢語" r:id="rId1868"/>
    <hyperlink xmlns:r="http://schemas.openxmlformats.org/officeDocument/2006/relationships" ref="I946" display="Rivals of Ixalan Tokens TRIX" r:id="rId1869"/>
    <hyperlink xmlns:r="http://schemas.openxmlformats.org/officeDocument/2006/relationships" ref="J946" display="https://scryfall.com/sets/trix" r:id="rId1870"/>
    <hyperlink xmlns:r="http://schemas.openxmlformats.org/officeDocument/2006/relationships" ref="K946" display="https://scryfall.com/sets/trix" r:id="rId1871"/>
    <hyperlink xmlns:r="http://schemas.openxmlformats.org/officeDocument/2006/relationships" ref="L946" display="en es fr de it pt ja ko ru 汉语 漢語" r:id="rId1872"/>
    <hyperlink xmlns:r="http://schemas.openxmlformats.org/officeDocument/2006/relationships" ref="I948" display="Judge Gift Cards 2018 J18" r:id="rId1873"/>
    <hyperlink xmlns:r="http://schemas.openxmlformats.org/officeDocument/2006/relationships" ref="J948" display="https://scryfall.com/sets/j18" r:id="rId1874"/>
    <hyperlink xmlns:r="http://schemas.openxmlformats.org/officeDocument/2006/relationships" ref="K948" display="https://scryfall.com/sets/j18" r:id="rId1875"/>
    <hyperlink xmlns:r="http://schemas.openxmlformats.org/officeDocument/2006/relationships" ref="L948" display="en es fr de it pt ja ko ru 汉语 漢語" r:id="rId1876"/>
    <hyperlink xmlns:r="http://schemas.openxmlformats.org/officeDocument/2006/relationships" ref="I950" display="Friday Night Magic 2018 F18" r:id="rId1877"/>
    <hyperlink xmlns:r="http://schemas.openxmlformats.org/officeDocument/2006/relationships" ref="J950" display="https://scryfall.com/sets/f18" r:id="rId1878"/>
    <hyperlink xmlns:r="http://schemas.openxmlformats.org/officeDocument/2006/relationships" ref="K950" display="https://scryfall.com/sets/f18" r:id="rId1879"/>
    <hyperlink xmlns:r="http://schemas.openxmlformats.org/officeDocument/2006/relationships" ref="L950" display="en es fr de it pt ja ko ru 汉语 漢語" r:id="rId1880"/>
    <hyperlink xmlns:r="http://schemas.openxmlformats.org/officeDocument/2006/relationships" ref="I952" display="Unstable UST" r:id="rId1881"/>
    <hyperlink xmlns:r="http://schemas.openxmlformats.org/officeDocument/2006/relationships" ref="J952" display="https://scryfall.com/sets/ust" r:id="rId1882"/>
    <hyperlink xmlns:r="http://schemas.openxmlformats.org/officeDocument/2006/relationships" ref="K952" display="https://scryfall.com/sets/ust" r:id="rId1883"/>
    <hyperlink xmlns:r="http://schemas.openxmlformats.org/officeDocument/2006/relationships" ref="L952" display="en es fr de it pt ja ko ru 汉语 漢語" r:id="rId1884"/>
    <hyperlink xmlns:r="http://schemas.openxmlformats.org/officeDocument/2006/relationships" ref="I954" display="Unstable Promos PUST" r:id="rId1885"/>
    <hyperlink xmlns:r="http://schemas.openxmlformats.org/officeDocument/2006/relationships" ref="J954" display="https://scryfall.com/sets/pust" r:id="rId1886"/>
    <hyperlink xmlns:r="http://schemas.openxmlformats.org/officeDocument/2006/relationships" ref="K954" display="https://scryfall.com/sets/pust" r:id="rId1887"/>
    <hyperlink xmlns:r="http://schemas.openxmlformats.org/officeDocument/2006/relationships" ref="L954" display="en es fr de it pt ja ko ru 汉语 漢語" r:id="rId1888"/>
    <hyperlink xmlns:r="http://schemas.openxmlformats.org/officeDocument/2006/relationships" ref="I956" display="Unstable Tokens TUST" r:id="rId1889"/>
    <hyperlink xmlns:r="http://schemas.openxmlformats.org/officeDocument/2006/relationships" ref="J956" display="https://scryfall.com/sets/tust" r:id="rId1890"/>
    <hyperlink xmlns:r="http://schemas.openxmlformats.org/officeDocument/2006/relationships" ref="K956" display="https://scryfall.com/sets/tust" r:id="rId1891"/>
    <hyperlink xmlns:r="http://schemas.openxmlformats.org/officeDocument/2006/relationships" ref="L956" display="en es fr de it pt ja ko ru 汉语 漢語" r:id="rId1892"/>
    <hyperlink xmlns:r="http://schemas.openxmlformats.org/officeDocument/2006/relationships" ref="I958" display="From the Vault: Transform V17" r:id="rId1893"/>
    <hyperlink xmlns:r="http://schemas.openxmlformats.org/officeDocument/2006/relationships" ref="J958" display="https://scryfall.com/sets/v17" r:id="rId1894"/>
    <hyperlink xmlns:r="http://schemas.openxmlformats.org/officeDocument/2006/relationships" ref="K958" display="https://scryfall.com/sets/v17" r:id="rId1895"/>
    <hyperlink xmlns:r="http://schemas.openxmlformats.org/officeDocument/2006/relationships" ref="L958" display="en es fr de it pt ja ko ru 汉语 漢語" r:id="rId1896"/>
    <hyperlink xmlns:r="http://schemas.openxmlformats.org/officeDocument/2006/relationships" ref="I960" display="Explorers of Ixalan E02" r:id="rId1897"/>
    <hyperlink xmlns:r="http://schemas.openxmlformats.org/officeDocument/2006/relationships" ref="J960" display="https://scryfall.com/sets/e02" r:id="rId1898"/>
    <hyperlink xmlns:r="http://schemas.openxmlformats.org/officeDocument/2006/relationships" ref="K960" display="https://scryfall.com/sets/e02" r:id="rId1899"/>
    <hyperlink xmlns:r="http://schemas.openxmlformats.org/officeDocument/2006/relationships" ref="L960" display="en es fr de it pt ja ko ru 汉语 漢語" r:id="rId1900"/>
    <hyperlink xmlns:r="http://schemas.openxmlformats.org/officeDocument/2006/relationships" ref="I962" display="Iconic Masters IMA" r:id="rId1901"/>
    <hyperlink xmlns:r="http://schemas.openxmlformats.org/officeDocument/2006/relationships" ref="J962" display="https://scryfall.com/sets/ima" r:id="rId1902"/>
    <hyperlink xmlns:r="http://schemas.openxmlformats.org/officeDocument/2006/relationships" ref="K962" display="https://scryfall.com/sets/ima" r:id="rId1903"/>
    <hyperlink xmlns:r="http://schemas.openxmlformats.org/officeDocument/2006/relationships" ref="I964" display="Iconic Masters Tokens TIMA" r:id="rId1904"/>
    <hyperlink xmlns:r="http://schemas.openxmlformats.org/officeDocument/2006/relationships" ref="J964" display="https://scryfall.com/sets/tima" r:id="rId1905"/>
    <hyperlink xmlns:r="http://schemas.openxmlformats.org/officeDocument/2006/relationships" ref="K964" display="https://scryfall.com/sets/tima" r:id="rId1906"/>
    <hyperlink xmlns:r="http://schemas.openxmlformats.org/officeDocument/2006/relationships" ref="L964" display="en es fr de it pt ja ko ru 汉语 漢語" r:id="rId1907"/>
    <hyperlink xmlns:r="http://schemas.openxmlformats.org/officeDocument/2006/relationships" ref="I966" display="Duel Decks: Merfolk vs. Goblins DDT" r:id="rId1908"/>
    <hyperlink xmlns:r="http://schemas.openxmlformats.org/officeDocument/2006/relationships" ref="J966" display="https://scryfall.com/sets/ddt" r:id="rId1909"/>
    <hyperlink xmlns:r="http://schemas.openxmlformats.org/officeDocument/2006/relationships" ref="K966" display="https://scryfall.com/sets/ddt" r:id="rId1910"/>
    <hyperlink xmlns:r="http://schemas.openxmlformats.org/officeDocument/2006/relationships" ref="I968" display="Duel Decks: Merfolk vs. Goblins Tokens TDDT" r:id="rId1911"/>
    <hyperlink xmlns:r="http://schemas.openxmlformats.org/officeDocument/2006/relationships" ref="J968" display="https://scryfall.com/sets/tddt" r:id="rId1912"/>
    <hyperlink xmlns:r="http://schemas.openxmlformats.org/officeDocument/2006/relationships" ref="K968" display="https://scryfall.com/sets/tddt" r:id="rId1913"/>
    <hyperlink xmlns:r="http://schemas.openxmlformats.org/officeDocument/2006/relationships" ref="L968" display="en es fr de it pt ja ko ru 汉语 漢語" r:id="rId1914"/>
    <hyperlink xmlns:r="http://schemas.openxmlformats.org/officeDocument/2006/relationships" ref="I970" display="2017 Gift Pack G17" r:id="rId1915"/>
    <hyperlink xmlns:r="http://schemas.openxmlformats.org/officeDocument/2006/relationships" ref="J970" display="https://scryfall.com/sets/g17" r:id="rId1916"/>
    <hyperlink xmlns:r="http://schemas.openxmlformats.org/officeDocument/2006/relationships" ref="K970" display="https://scryfall.com/sets/g17" r:id="rId1917"/>
    <hyperlink xmlns:r="http://schemas.openxmlformats.org/officeDocument/2006/relationships" ref="L970" display="en es fr de it pt ja ko ru 汉语 漢語" r:id="rId1918"/>
    <hyperlink xmlns:r="http://schemas.openxmlformats.org/officeDocument/2006/relationships" ref="I972" display="Ixalan XLN" r:id="rId1919"/>
    <hyperlink xmlns:r="http://schemas.openxmlformats.org/officeDocument/2006/relationships" ref="J972" display="https://scryfall.com/sets/xln" r:id="rId1920"/>
    <hyperlink xmlns:r="http://schemas.openxmlformats.org/officeDocument/2006/relationships" ref="K972" display="https://scryfall.com/sets/xln" r:id="rId1921"/>
    <hyperlink xmlns:r="http://schemas.openxmlformats.org/officeDocument/2006/relationships" ref="I974" display="Ixalan Promos PXLN" r:id="rId1922"/>
    <hyperlink xmlns:r="http://schemas.openxmlformats.org/officeDocument/2006/relationships" ref="J974" display="https://scryfall.com/sets/pxln" r:id="rId1923"/>
    <hyperlink xmlns:r="http://schemas.openxmlformats.org/officeDocument/2006/relationships" ref="K974" display="https://scryfall.com/sets/pxln" r:id="rId1924"/>
    <hyperlink xmlns:r="http://schemas.openxmlformats.org/officeDocument/2006/relationships" ref="L974" display="en es fr de it pt ja ko ru 汉语 漢語" r:id="rId1925"/>
    <hyperlink xmlns:r="http://schemas.openxmlformats.org/officeDocument/2006/relationships" ref="I976" display="Ixalan Tokens TXLN" r:id="rId1926"/>
    <hyperlink xmlns:r="http://schemas.openxmlformats.org/officeDocument/2006/relationships" ref="J976" display="https://scryfall.com/sets/txln" r:id="rId1927"/>
    <hyperlink xmlns:r="http://schemas.openxmlformats.org/officeDocument/2006/relationships" ref="K976" display="https://scryfall.com/sets/txln" r:id="rId1928"/>
    <hyperlink xmlns:r="http://schemas.openxmlformats.org/officeDocument/2006/relationships" ref="L976" display="en es fr de it pt ja ko ru 汉语 漢語" r:id="rId1929"/>
    <hyperlink xmlns:r="http://schemas.openxmlformats.org/officeDocument/2006/relationships" ref="I978" display="XLN Treasure Chest PXTC" r:id="rId1930"/>
    <hyperlink xmlns:r="http://schemas.openxmlformats.org/officeDocument/2006/relationships" ref="J978" display="https://scryfall.com/sets/pxtc" r:id="rId1931"/>
    <hyperlink xmlns:r="http://schemas.openxmlformats.org/officeDocument/2006/relationships" ref="K978" display="https://scryfall.com/sets/pxtc" r:id="rId1932"/>
    <hyperlink xmlns:r="http://schemas.openxmlformats.org/officeDocument/2006/relationships" ref="L978" display="en es fr de it pt ja ko ru 汉语 漢語" r:id="rId1933"/>
    <hyperlink xmlns:r="http://schemas.openxmlformats.org/officeDocument/2006/relationships" ref="I980" display="XLN Standard Showdown PSS2" r:id="rId1934"/>
    <hyperlink xmlns:r="http://schemas.openxmlformats.org/officeDocument/2006/relationships" ref="J980" display="https://scryfall.com/sets/pss2" r:id="rId1935"/>
    <hyperlink xmlns:r="http://schemas.openxmlformats.org/officeDocument/2006/relationships" ref="K980" display="https://scryfall.com/sets/pss2" r:id="rId1936"/>
    <hyperlink xmlns:r="http://schemas.openxmlformats.org/officeDocument/2006/relationships" ref="L980" display="en es fr de it pt ja ko ru 汉语 漢語" r:id="rId1937"/>
    <hyperlink xmlns:r="http://schemas.openxmlformats.org/officeDocument/2006/relationships" ref="I982" display="HasCon 2017 H17" r:id="rId1938"/>
    <hyperlink xmlns:r="http://schemas.openxmlformats.org/officeDocument/2006/relationships" ref="J982" display="https://scryfall.com/sets/h17" r:id="rId1939"/>
    <hyperlink xmlns:r="http://schemas.openxmlformats.org/officeDocument/2006/relationships" ref="K982" display="https://scryfall.com/sets/h17" r:id="rId1940"/>
    <hyperlink xmlns:r="http://schemas.openxmlformats.org/officeDocument/2006/relationships" ref="L982" display="en es fr de it pt ja ko ru 汉语 漢語" r:id="rId1941"/>
    <hyperlink xmlns:r="http://schemas.openxmlformats.org/officeDocument/2006/relationships" ref="I984" display="2016 Heroes of the Realm PHTR" r:id="rId1942"/>
    <hyperlink xmlns:r="http://schemas.openxmlformats.org/officeDocument/2006/relationships" ref="J984" display="https://scryfall.com/sets/phtr" r:id="rId1943"/>
    <hyperlink xmlns:r="http://schemas.openxmlformats.org/officeDocument/2006/relationships" ref="K984" display="https://scryfall.com/sets/phtr" r:id="rId1944"/>
    <hyperlink xmlns:r="http://schemas.openxmlformats.org/officeDocument/2006/relationships" ref="L984" display="en es fr de it pt ja ko ru 汉语 漢語" r:id="rId1945"/>
    <hyperlink xmlns:r="http://schemas.openxmlformats.org/officeDocument/2006/relationships" ref="I986" display="Modern Cube MODERN" r:id="rId1946"/>
    <hyperlink xmlns:r="http://schemas.openxmlformats.org/officeDocument/2006/relationships" ref="J986" display="https://scryfall.com/cubes/modern" r:id="rId1947"/>
    <hyperlink xmlns:r="http://schemas.openxmlformats.org/officeDocument/2006/relationships" ref="K986" display="https://scryfall.com/cubes/modern" r:id="rId1948"/>
    <hyperlink xmlns:r="http://schemas.openxmlformats.org/officeDocument/2006/relationships" ref="I988" display="Commander 2017 C17" r:id="rId1949"/>
    <hyperlink xmlns:r="http://schemas.openxmlformats.org/officeDocument/2006/relationships" ref="J988" display="https://scryfall.com/sets/c17" r:id="rId1950"/>
    <hyperlink xmlns:r="http://schemas.openxmlformats.org/officeDocument/2006/relationships" ref="K988" display="https://scryfall.com/sets/c17" r:id="rId1951"/>
    <hyperlink xmlns:r="http://schemas.openxmlformats.org/officeDocument/2006/relationships" ref="I990" display="Commander 2017 Tokens TC17" r:id="rId1952"/>
    <hyperlink xmlns:r="http://schemas.openxmlformats.org/officeDocument/2006/relationships" ref="J990" display="https://scryfall.com/sets/tc17" r:id="rId1953"/>
    <hyperlink xmlns:r="http://schemas.openxmlformats.org/officeDocument/2006/relationships" ref="K990" display="https://scryfall.com/sets/tc17" r:id="rId1954"/>
    <hyperlink xmlns:r="http://schemas.openxmlformats.org/officeDocument/2006/relationships" ref="L990" display="en es fr de it pt ja ko ru 汉语 漢語" r:id="rId1955"/>
    <hyperlink xmlns:r="http://schemas.openxmlformats.org/officeDocument/2006/relationships" ref="I992" display="Commander 2017 Oversized OC17" r:id="rId1956"/>
    <hyperlink xmlns:r="http://schemas.openxmlformats.org/officeDocument/2006/relationships" ref="J992" display="https://scryfall.com/sets/oc17" r:id="rId1957"/>
    <hyperlink xmlns:r="http://schemas.openxmlformats.org/officeDocument/2006/relationships" ref="K992" display="https://scryfall.com/sets/oc17" r:id="rId1958"/>
    <hyperlink xmlns:r="http://schemas.openxmlformats.org/officeDocument/2006/relationships" ref="L992" display="en es fr de it pt ja ko ru 汉语 漢語" r:id="rId1959"/>
    <hyperlink xmlns:r="http://schemas.openxmlformats.org/officeDocument/2006/relationships" ref="I994" display="San Diego Comic-Con 2017 PS17" r:id="rId1960"/>
    <hyperlink xmlns:r="http://schemas.openxmlformats.org/officeDocument/2006/relationships" ref="J994" display="https://scryfall.com/sets/ps17" r:id="rId1961"/>
    <hyperlink xmlns:r="http://schemas.openxmlformats.org/officeDocument/2006/relationships" ref="K994" display="https://scryfall.com/sets/ps17" r:id="rId1962"/>
    <hyperlink xmlns:r="http://schemas.openxmlformats.org/officeDocument/2006/relationships" ref="L994" display="en es fr de it pt ja ko ru 汉语 漢語" r:id="rId1963"/>
    <hyperlink xmlns:r="http://schemas.openxmlformats.org/officeDocument/2006/relationships" ref="I996" display="Hour of Devastation HOU" r:id="rId1964"/>
    <hyperlink xmlns:r="http://schemas.openxmlformats.org/officeDocument/2006/relationships" ref="J996" display="https://scryfall.com/sets/hou" r:id="rId1965"/>
    <hyperlink xmlns:r="http://schemas.openxmlformats.org/officeDocument/2006/relationships" ref="K996" display="https://scryfall.com/sets/hou" r:id="rId1966"/>
    <hyperlink xmlns:r="http://schemas.openxmlformats.org/officeDocument/2006/relationships" ref="I998" display="Hour of Devastation Promos PHOU" r:id="rId1967"/>
    <hyperlink xmlns:r="http://schemas.openxmlformats.org/officeDocument/2006/relationships" ref="J998" display="https://scryfall.com/sets/phou" r:id="rId1968"/>
    <hyperlink xmlns:r="http://schemas.openxmlformats.org/officeDocument/2006/relationships" ref="K998" display="https://scryfall.com/sets/phou" r:id="rId1969"/>
    <hyperlink xmlns:r="http://schemas.openxmlformats.org/officeDocument/2006/relationships" ref="L998" display="en es fr de it pt ja ko ru 汉语 漢語" r:id="rId1970"/>
    <hyperlink xmlns:r="http://schemas.openxmlformats.org/officeDocument/2006/relationships" ref="I1000" display="Hour of Devastation Tokens THOU" r:id="rId1971"/>
    <hyperlink xmlns:r="http://schemas.openxmlformats.org/officeDocument/2006/relationships" ref="J1000" display="https://scryfall.com/sets/thou" r:id="rId1972"/>
    <hyperlink xmlns:r="http://schemas.openxmlformats.org/officeDocument/2006/relationships" ref="K1000" display="https://scryfall.com/sets/thou" r:id="rId1973"/>
    <hyperlink xmlns:r="http://schemas.openxmlformats.org/officeDocument/2006/relationships" ref="L1000" display="en es fr de it pt ja ko ru 汉语 漢語" r:id="rId1974"/>
    <hyperlink xmlns:r="http://schemas.openxmlformats.org/officeDocument/2006/relationships" ref="I1002" display="Archenemy: Nicol Bolas E01" r:id="rId1975"/>
    <hyperlink xmlns:r="http://schemas.openxmlformats.org/officeDocument/2006/relationships" ref="J1002" display="https://scryfall.com/sets/e01" r:id="rId1976"/>
    <hyperlink xmlns:r="http://schemas.openxmlformats.org/officeDocument/2006/relationships" ref="K1002" display="https://scryfall.com/sets/e01" r:id="rId1977"/>
    <hyperlink xmlns:r="http://schemas.openxmlformats.org/officeDocument/2006/relationships" ref="L1002" display="en es fr de it pt ja ko ru 汉语 漢語" r:id="rId1978"/>
    <hyperlink xmlns:r="http://schemas.openxmlformats.org/officeDocument/2006/relationships" ref="I1004" display="Archenemy: Nicol Bolas Tokens TE01" r:id="rId1979"/>
    <hyperlink xmlns:r="http://schemas.openxmlformats.org/officeDocument/2006/relationships" ref="J1004" display="https://scryfall.com/sets/te01" r:id="rId1980"/>
    <hyperlink xmlns:r="http://schemas.openxmlformats.org/officeDocument/2006/relationships" ref="K1004" display="https://scryfall.com/sets/te01" r:id="rId1981"/>
    <hyperlink xmlns:r="http://schemas.openxmlformats.org/officeDocument/2006/relationships" ref="L1004" display="en es fr de it pt ja ko ru 汉语 漢語" r:id="rId1982"/>
    <hyperlink xmlns:r="http://schemas.openxmlformats.org/officeDocument/2006/relationships" ref="I1006" display="Archenemy: Nicol Bolas Schemes OE01" r:id="rId1983"/>
    <hyperlink xmlns:r="http://schemas.openxmlformats.org/officeDocument/2006/relationships" ref="J1006" display="https://scryfall.com/sets/oe01" r:id="rId1984"/>
    <hyperlink xmlns:r="http://schemas.openxmlformats.org/officeDocument/2006/relationships" ref="K1006" display="https://scryfall.com/sets/oe01" r:id="rId1985"/>
    <hyperlink xmlns:r="http://schemas.openxmlformats.org/officeDocument/2006/relationships" ref="L1006" display="en es fr de it pt ja ko ru 汉语 漢語" r:id="rId1986"/>
    <hyperlink xmlns:r="http://schemas.openxmlformats.org/officeDocument/2006/relationships" ref="I1008" display="Commander Anthology CMA" r:id="rId1987"/>
    <hyperlink xmlns:r="http://schemas.openxmlformats.org/officeDocument/2006/relationships" ref="J1008" display="https://scryfall.com/sets/cma" r:id="rId1988"/>
    <hyperlink xmlns:r="http://schemas.openxmlformats.org/officeDocument/2006/relationships" ref="K1008" display="https://scryfall.com/sets/cma" r:id="rId1989"/>
    <hyperlink xmlns:r="http://schemas.openxmlformats.org/officeDocument/2006/relationships" ref="L1008" display="en es fr de it pt ja ko ru 汉语 漢語" r:id="rId1990"/>
    <hyperlink xmlns:r="http://schemas.openxmlformats.org/officeDocument/2006/relationships" ref="I1010" display="Commander Anthology Tokens TCMA" r:id="rId1991"/>
    <hyperlink xmlns:r="http://schemas.openxmlformats.org/officeDocument/2006/relationships" ref="J1010" display="https://scryfall.com/sets/tcma" r:id="rId1992"/>
    <hyperlink xmlns:r="http://schemas.openxmlformats.org/officeDocument/2006/relationships" ref="K1010" display="https://scryfall.com/sets/tcma" r:id="rId1993"/>
    <hyperlink xmlns:r="http://schemas.openxmlformats.org/officeDocument/2006/relationships" ref="L1010" display="en es fr de it pt ja ko ru 汉语 漢語" r:id="rId1994"/>
    <hyperlink xmlns:r="http://schemas.openxmlformats.org/officeDocument/2006/relationships" ref="I1012" display="Amonkhet AKH" r:id="rId1995"/>
    <hyperlink xmlns:r="http://schemas.openxmlformats.org/officeDocument/2006/relationships" ref="J1012" display="https://scryfall.com/sets/akh" r:id="rId1996"/>
    <hyperlink xmlns:r="http://schemas.openxmlformats.org/officeDocument/2006/relationships" ref="K1012" display="https://scryfall.com/sets/akh" r:id="rId1997"/>
    <hyperlink xmlns:r="http://schemas.openxmlformats.org/officeDocument/2006/relationships" ref="I1014" display="Amonkhet Invocations MP2" r:id="rId1998"/>
    <hyperlink xmlns:r="http://schemas.openxmlformats.org/officeDocument/2006/relationships" ref="J1014" display="https://scryfall.com/sets/mp2" r:id="rId1999"/>
    <hyperlink xmlns:r="http://schemas.openxmlformats.org/officeDocument/2006/relationships" ref="K1014" display="https://scryfall.com/sets/mp2" r:id="rId2000"/>
    <hyperlink xmlns:r="http://schemas.openxmlformats.org/officeDocument/2006/relationships" ref="L1014" display="en es fr de it pt ja ko ru 汉语 漢語" r:id="rId2001"/>
    <hyperlink xmlns:r="http://schemas.openxmlformats.org/officeDocument/2006/relationships" ref="I1016" display="Amonkhet Promos PAKH" r:id="rId2002"/>
    <hyperlink xmlns:r="http://schemas.openxmlformats.org/officeDocument/2006/relationships" ref="J1016" display="https://scryfall.com/sets/pakh" r:id="rId2003"/>
    <hyperlink xmlns:r="http://schemas.openxmlformats.org/officeDocument/2006/relationships" ref="K1016" display="https://scryfall.com/sets/pakh" r:id="rId2004"/>
    <hyperlink xmlns:r="http://schemas.openxmlformats.org/officeDocument/2006/relationships" ref="L1016" display="en es fr de it pt ja ko ru 汉语 漢語" r:id="rId2005"/>
    <hyperlink xmlns:r="http://schemas.openxmlformats.org/officeDocument/2006/relationships" ref="I1018" display="Amonkhet Tokens TAKH" r:id="rId2006"/>
    <hyperlink xmlns:r="http://schemas.openxmlformats.org/officeDocument/2006/relationships" ref="J1018" display="https://scryfall.com/sets/takh" r:id="rId2007"/>
    <hyperlink xmlns:r="http://schemas.openxmlformats.org/officeDocument/2006/relationships" ref="K1018" display="https://scryfall.com/sets/takh" r:id="rId2008"/>
    <hyperlink xmlns:r="http://schemas.openxmlformats.org/officeDocument/2006/relationships" ref="L1018" display="en es fr de it pt ja ko ru 汉语 漢語" r:id="rId2009"/>
    <hyperlink xmlns:r="http://schemas.openxmlformats.org/officeDocument/2006/relationships" ref="I1020" display="Welcome Deck 2017 W17" r:id="rId2010"/>
    <hyperlink xmlns:r="http://schemas.openxmlformats.org/officeDocument/2006/relationships" ref="J1020" display="https://scryfall.com/sets/w17" r:id="rId2011"/>
    <hyperlink xmlns:r="http://schemas.openxmlformats.org/officeDocument/2006/relationships" ref="K1020" display="https://scryfall.com/sets/w17" r:id="rId2012"/>
    <hyperlink xmlns:r="http://schemas.openxmlformats.org/officeDocument/2006/relationships" ref="I1022" display="Legacy Cube LEGACY" r:id="rId2013"/>
    <hyperlink xmlns:r="http://schemas.openxmlformats.org/officeDocument/2006/relationships" ref="J1022" display="https://scryfall.com/cubes/legacy" r:id="rId2014"/>
    <hyperlink xmlns:r="http://schemas.openxmlformats.org/officeDocument/2006/relationships" ref="K1022" display="https://scryfall.com/cubes/legacy" r:id="rId2015"/>
    <hyperlink xmlns:r="http://schemas.openxmlformats.org/officeDocument/2006/relationships" ref="I1024" display="Duel Decks: Mind vs. Might DDS" r:id="rId2016"/>
    <hyperlink xmlns:r="http://schemas.openxmlformats.org/officeDocument/2006/relationships" ref="J1024" display="https://scryfall.com/sets/dds" r:id="rId2017"/>
    <hyperlink xmlns:r="http://schemas.openxmlformats.org/officeDocument/2006/relationships" ref="K1024" display="https://scryfall.com/sets/dds" r:id="rId2018"/>
    <hyperlink xmlns:r="http://schemas.openxmlformats.org/officeDocument/2006/relationships" ref="I1026" display="Duel Decks: Mind vs. Might Tokens TDDS" r:id="rId2019"/>
    <hyperlink xmlns:r="http://schemas.openxmlformats.org/officeDocument/2006/relationships" ref="J1026" display="https://scryfall.com/sets/tdds" r:id="rId2020"/>
    <hyperlink xmlns:r="http://schemas.openxmlformats.org/officeDocument/2006/relationships" ref="K1026" display="https://scryfall.com/sets/tdds" r:id="rId2021"/>
    <hyperlink xmlns:r="http://schemas.openxmlformats.org/officeDocument/2006/relationships" ref="L1026" display="en es fr de it pt ja ko ru 汉语 漢語" r:id="rId2022"/>
    <hyperlink xmlns:r="http://schemas.openxmlformats.org/officeDocument/2006/relationships" ref="I1028" display="Modern Masters 2017 MM3" r:id="rId2023"/>
    <hyperlink xmlns:r="http://schemas.openxmlformats.org/officeDocument/2006/relationships" ref="J1028" display="https://scryfall.com/sets/mm3" r:id="rId2024"/>
    <hyperlink xmlns:r="http://schemas.openxmlformats.org/officeDocument/2006/relationships" ref="K1028" display="https://scryfall.com/sets/mm3" r:id="rId2025"/>
    <hyperlink xmlns:r="http://schemas.openxmlformats.org/officeDocument/2006/relationships" ref="I1030" display="Modern Masters 2017 Tokens TMM3" r:id="rId2026"/>
    <hyperlink xmlns:r="http://schemas.openxmlformats.org/officeDocument/2006/relationships" ref="J1030" display="https://scryfall.com/sets/tmm3" r:id="rId2027"/>
    <hyperlink xmlns:r="http://schemas.openxmlformats.org/officeDocument/2006/relationships" ref="K1030" display="https://scryfall.com/sets/tmm3" r:id="rId2028"/>
    <hyperlink xmlns:r="http://schemas.openxmlformats.org/officeDocument/2006/relationships" ref="L1030" display="en es fr de it pt ja ko ru 汉语 漢語" r:id="rId2029"/>
    <hyperlink xmlns:r="http://schemas.openxmlformats.org/officeDocument/2006/relationships" ref="I1032" display="Aether Revolt AER" r:id="rId2030"/>
    <hyperlink xmlns:r="http://schemas.openxmlformats.org/officeDocument/2006/relationships" ref="J1032" display="https://scryfall.com/sets/aer" r:id="rId2031"/>
    <hyperlink xmlns:r="http://schemas.openxmlformats.org/officeDocument/2006/relationships" ref="K1032" display="https://scryfall.com/sets/aer" r:id="rId2032"/>
    <hyperlink xmlns:r="http://schemas.openxmlformats.org/officeDocument/2006/relationships" ref="I1034" display="Aether Revolt Promos PAER" r:id="rId2033"/>
    <hyperlink xmlns:r="http://schemas.openxmlformats.org/officeDocument/2006/relationships" ref="J1034" display="https://scryfall.com/sets/paer" r:id="rId2034"/>
    <hyperlink xmlns:r="http://schemas.openxmlformats.org/officeDocument/2006/relationships" ref="K1034" display="https://scryfall.com/sets/paer" r:id="rId2035"/>
    <hyperlink xmlns:r="http://schemas.openxmlformats.org/officeDocument/2006/relationships" ref="L1034" display="en es fr de it pt ja ko ru 汉语 漢語" r:id="rId2036"/>
    <hyperlink xmlns:r="http://schemas.openxmlformats.org/officeDocument/2006/relationships" ref="I1036" display="Aether Revolt Tokens TAER" r:id="rId2037"/>
    <hyperlink xmlns:r="http://schemas.openxmlformats.org/officeDocument/2006/relationships" ref="J1036" display="https://scryfall.com/sets/taer" r:id="rId2038"/>
    <hyperlink xmlns:r="http://schemas.openxmlformats.org/officeDocument/2006/relationships" ref="K1036" display="https://scryfall.com/sets/taer" r:id="rId2039"/>
    <hyperlink xmlns:r="http://schemas.openxmlformats.org/officeDocument/2006/relationships" ref="L1036" display="en es fr de it pt ja ko ru 汉语 漢語" r:id="rId2040"/>
    <hyperlink xmlns:r="http://schemas.openxmlformats.org/officeDocument/2006/relationships" ref="I1038" display="League Tokens 2017 L17" r:id="rId2041"/>
    <hyperlink xmlns:r="http://schemas.openxmlformats.org/officeDocument/2006/relationships" ref="J1038" display="https://scryfall.com/sets/l17" r:id="rId2042"/>
    <hyperlink xmlns:r="http://schemas.openxmlformats.org/officeDocument/2006/relationships" ref="K1038" display="https://scryfall.com/sets/l17" r:id="rId2043"/>
    <hyperlink xmlns:r="http://schemas.openxmlformats.org/officeDocument/2006/relationships" ref="L1038" display="en es fr de it pt ja ko ru 汉语 漢語" r:id="rId2044"/>
    <hyperlink xmlns:r="http://schemas.openxmlformats.org/officeDocument/2006/relationships" ref="I1040" display="Friday Night Magic 2017 F17" r:id="rId2045"/>
    <hyperlink xmlns:r="http://schemas.openxmlformats.org/officeDocument/2006/relationships" ref="J1040" display="https://scryfall.com/sets/f17" r:id="rId2046"/>
    <hyperlink xmlns:r="http://schemas.openxmlformats.org/officeDocument/2006/relationships" ref="K1040" display="https://scryfall.com/sets/f17" r:id="rId2047"/>
    <hyperlink xmlns:r="http://schemas.openxmlformats.org/officeDocument/2006/relationships" ref="L1040" display="en es fr de it pt ja ko ru 汉语 漢語" r:id="rId2048"/>
    <hyperlink xmlns:r="http://schemas.openxmlformats.org/officeDocument/2006/relationships" ref="I1042" display="Judge Gift Cards 2017 J17" r:id="rId2049"/>
    <hyperlink xmlns:r="http://schemas.openxmlformats.org/officeDocument/2006/relationships" ref="J1042" display="https://scryfall.com/sets/j17" r:id="rId2050"/>
    <hyperlink xmlns:r="http://schemas.openxmlformats.org/officeDocument/2006/relationships" ref="K1042" display="https://scryfall.com/sets/j17" r:id="rId2051"/>
    <hyperlink xmlns:r="http://schemas.openxmlformats.org/officeDocument/2006/relationships" ref="L1042" display="en es fr de it pt ja ko ru 汉语 漢語" r:id="rId2052"/>
    <hyperlink xmlns:r="http://schemas.openxmlformats.org/officeDocument/2006/relationships" ref="I1044" display="Planechase Anthology PCA" r:id="rId2053"/>
    <hyperlink xmlns:r="http://schemas.openxmlformats.org/officeDocument/2006/relationships" ref="J1044" display="https://scryfall.com/sets/pca" r:id="rId2054"/>
    <hyperlink xmlns:r="http://schemas.openxmlformats.org/officeDocument/2006/relationships" ref="K1044" display="https://scryfall.com/sets/pca" r:id="rId2055"/>
    <hyperlink xmlns:r="http://schemas.openxmlformats.org/officeDocument/2006/relationships" ref="L1044" display="en es fr de it pt ja ko ru 汉语 漢語" r:id="rId2056"/>
    <hyperlink xmlns:r="http://schemas.openxmlformats.org/officeDocument/2006/relationships" ref="I1046" display="Planechase Anthology Tokens TPCA" r:id="rId2057"/>
    <hyperlink xmlns:r="http://schemas.openxmlformats.org/officeDocument/2006/relationships" ref="J1046" display="https://scryfall.com/sets/tpca" r:id="rId2058"/>
    <hyperlink xmlns:r="http://schemas.openxmlformats.org/officeDocument/2006/relationships" ref="K1046" display="https://scryfall.com/sets/tpca" r:id="rId2059"/>
    <hyperlink xmlns:r="http://schemas.openxmlformats.org/officeDocument/2006/relationships" ref="L1046" display="en es fr de it pt ja ko ru 汉语 漢語" r:id="rId2060"/>
    <hyperlink xmlns:r="http://schemas.openxmlformats.org/officeDocument/2006/relationships" ref="I1048" display="Planechase Anthology Planes OPCA" r:id="rId2061"/>
    <hyperlink xmlns:r="http://schemas.openxmlformats.org/officeDocument/2006/relationships" ref="J1048" display="https://scryfall.com/sets/opca" r:id="rId2062"/>
    <hyperlink xmlns:r="http://schemas.openxmlformats.org/officeDocument/2006/relationships" ref="K1048" display="https://scryfall.com/sets/opca" r:id="rId2063"/>
    <hyperlink xmlns:r="http://schemas.openxmlformats.org/officeDocument/2006/relationships" ref="L1048" display="en es fr de it pt ja ko ru 汉语 漢語" r:id="rId2064"/>
    <hyperlink xmlns:r="http://schemas.openxmlformats.org/officeDocument/2006/relationships" ref="I1050" display="Treasure Chest PZ2" r:id="rId2065"/>
    <hyperlink xmlns:r="http://schemas.openxmlformats.org/officeDocument/2006/relationships" ref="J1050" display="https://scryfall.com/sets/pz2" r:id="rId2066"/>
    <hyperlink xmlns:r="http://schemas.openxmlformats.org/officeDocument/2006/relationships" ref="K1050" display="https://scryfall.com/sets/pz2" r:id="rId2067"/>
    <hyperlink xmlns:r="http://schemas.openxmlformats.org/officeDocument/2006/relationships" ref="L1050" display="en es fr de it pt ja ko ru 汉语 漢語" r:id="rId2068"/>
    <hyperlink xmlns:r="http://schemas.openxmlformats.org/officeDocument/2006/relationships" ref="I1052" display="Twisted Color Pie TWISTED" r:id="rId2069"/>
    <hyperlink xmlns:r="http://schemas.openxmlformats.org/officeDocument/2006/relationships" ref="J1052" display="https://scryfall.com/cubes/twisted" r:id="rId2070"/>
    <hyperlink xmlns:r="http://schemas.openxmlformats.org/officeDocument/2006/relationships" ref="K1052" display="https://scryfall.com/cubes/twisted" r:id="rId2071"/>
    <hyperlink xmlns:r="http://schemas.openxmlformats.org/officeDocument/2006/relationships" ref="I1054" display="Commander 2016 C16" r:id="rId2072"/>
    <hyperlink xmlns:r="http://schemas.openxmlformats.org/officeDocument/2006/relationships" ref="J1054" display="https://scryfall.com/sets/c16" r:id="rId2073"/>
    <hyperlink xmlns:r="http://schemas.openxmlformats.org/officeDocument/2006/relationships" ref="K1054" display="https://scryfall.com/sets/c16" r:id="rId2074"/>
    <hyperlink xmlns:r="http://schemas.openxmlformats.org/officeDocument/2006/relationships" ref="I1056" display="Commander 2016 Tokens TC16" r:id="rId2075"/>
    <hyperlink xmlns:r="http://schemas.openxmlformats.org/officeDocument/2006/relationships" ref="J1056" display="https://scryfall.com/sets/tc16" r:id="rId2076"/>
    <hyperlink xmlns:r="http://schemas.openxmlformats.org/officeDocument/2006/relationships" ref="K1056" display="https://scryfall.com/sets/tc16" r:id="rId2077"/>
    <hyperlink xmlns:r="http://schemas.openxmlformats.org/officeDocument/2006/relationships" ref="L1056" display="en es fr de it pt ja ko ru 汉语 漢語" r:id="rId2078"/>
    <hyperlink xmlns:r="http://schemas.openxmlformats.org/officeDocument/2006/relationships" ref="I1058" display="Commander 2016 Oversized OC16" r:id="rId2079"/>
    <hyperlink xmlns:r="http://schemas.openxmlformats.org/officeDocument/2006/relationships" ref="J1058" display="https://scryfall.com/sets/oc16" r:id="rId2080"/>
    <hyperlink xmlns:r="http://schemas.openxmlformats.org/officeDocument/2006/relationships" ref="K1058" display="https://scryfall.com/sets/oc16" r:id="rId2081"/>
    <hyperlink xmlns:r="http://schemas.openxmlformats.org/officeDocument/2006/relationships" ref="L1058" display="en es fr de it pt ja ko ru 汉语 漢語" r:id="rId2082"/>
    <hyperlink xmlns:r="http://schemas.openxmlformats.org/officeDocument/2006/relationships" ref="I1060" display="San Diego Comic-Con 2016 PS16" r:id="rId2083"/>
    <hyperlink xmlns:r="http://schemas.openxmlformats.org/officeDocument/2006/relationships" ref="J1060" display="https://scryfall.com/sets/ps16" r:id="rId2084"/>
    <hyperlink xmlns:r="http://schemas.openxmlformats.org/officeDocument/2006/relationships" ref="K1060" display="https://scryfall.com/sets/ps16" r:id="rId2085"/>
    <hyperlink xmlns:r="http://schemas.openxmlformats.org/officeDocument/2006/relationships" ref="L1060" display="en es fr de it pt ja ko ru 汉语 漢語" r:id="rId2086"/>
    <hyperlink xmlns:r="http://schemas.openxmlformats.org/officeDocument/2006/relationships" ref="I1062" display="Kaladesh KLD" r:id="rId2087"/>
    <hyperlink xmlns:r="http://schemas.openxmlformats.org/officeDocument/2006/relationships" ref="J1062" display="https://scryfall.com/sets/kld" r:id="rId2088"/>
    <hyperlink xmlns:r="http://schemas.openxmlformats.org/officeDocument/2006/relationships" ref="K1062" display="https://scryfall.com/sets/kld" r:id="rId2089"/>
    <hyperlink xmlns:r="http://schemas.openxmlformats.org/officeDocument/2006/relationships" ref="I1064" display="Kaladesh Inventions MPS" r:id="rId2090"/>
    <hyperlink xmlns:r="http://schemas.openxmlformats.org/officeDocument/2006/relationships" ref="J1064" display="https://scryfall.com/sets/mps" r:id="rId2091"/>
    <hyperlink xmlns:r="http://schemas.openxmlformats.org/officeDocument/2006/relationships" ref="K1064" display="https://scryfall.com/sets/mps" r:id="rId2092"/>
    <hyperlink xmlns:r="http://schemas.openxmlformats.org/officeDocument/2006/relationships" ref="L1064" display="en es fr de it pt ja ko ru 汉语 漢語" r:id="rId2093"/>
    <hyperlink xmlns:r="http://schemas.openxmlformats.org/officeDocument/2006/relationships" ref="I1066" display="Kaladesh Promos PKLD" r:id="rId2094"/>
    <hyperlink xmlns:r="http://schemas.openxmlformats.org/officeDocument/2006/relationships" ref="J1066" display="https://scryfall.com/sets/pkld" r:id="rId2095"/>
    <hyperlink xmlns:r="http://schemas.openxmlformats.org/officeDocument/2006/relationships" ref="K1066" display="https://scryfall.com/sets/pkld" r:id="rId2096"/>
    <hyperlink xmlns:r="http://schemas.openxmlformats.org/officeDocument/2006/relationships" ref="L1066" display="en es fr de it pt ja ko ru 汉语 漢語" r:id="rId2097"/>
    <hyperlink xmlns:r="http://schemas.openxmlformats.org/officeDocument/2006/relationships" ref="I1068" display="Kaladesh Tokens TKLD" r:id="rId2098"/>
    <hyperlink xmlns:r="http://schemas.openxmlformats.org/officeDocument/2006/relationships" ref="J1068" display="https://scryfall.com/sets/tkld" r:id="rId2099"/>
    <hyperlink xmlns:r="http://schemas.openxmlformats.org/officeDocument/2006/relationships" ref="K1068" display="https://scryfall.com/sets/tkld" r:id="rId2100"/>
    <hyperlink xmlns:r="http://schemas.openxmlformats.org/officeDocument/2006/relationships" ref="L1068" display="en es fr de it pt ja ko ru 汉语 漢語" r:id="rId2101"/>
    <hyperlink xmlns:r="http://schemas.openxmlformats.org/officeDocument/2006/relationships" ref="I1070" display="Duel Decks: Nissa vs. Ob Nixilis DDR" r:id="rId2102"/>
    <hyperlink xmlns:r="http://schemas.openxmlformats.org/officeDocument/2006/relationships" ref="J1070" display="https://scryfall.com/sets/ddr" r:id="rId2103"/>
    <hyperlink xmlns:r="http://schemas.openxmlformats.org/officeDocument/2006/relationships" ref="K1070" display="https://scryfall.com/sets/ddr" r:id="rId2104"/>
    <hyperlink xmlns:r="http://schemas.openxmlformats.org/officeDocument/2006/relationships" ref="I1072" display="Conspiracy: Take the Crown CN2" r:id="rId2105"/>
    <hyperlink xmlns:r="http://schemas.openxmlformats.org/officeDocument/2006/relationships" ref="J1072" display="https://scryfall.com/sets/cn2" r:id="rId2106"/>
    <hyperlink xmlns:r="http://schemas.openxmlformats.org/officeDocument/2006/relationships" ref="K1072" display="https://scryfall.com/sets/cn2" r:id="rId2107"/>
    <hyperlink xmlns:r="http://schemas.openxmlformats.org/officeDocument/2006/relationships" ref="I1074" display="Conspiracy: Take the Crown Tokens TCN2" r:id="rId2108"/>
    <hyperlink xmlns:r="http://schemas.openxmlformats.org/officeDocument/2006/relationships" ref="J1074" display="https://scryfall.com/sets/tcn2" r:id="rId2109"/>
    <hyperlink xmlns:r="http://schemas.openxmlformats.org/officeDocument/2006/relationships" ref="K1074" display="https://scryfall.com/sets/tcn2" r:id="rId2110"/>
    <hyperlink xmlns:r="http://schemas.openxmlformats.org/officeDocument/2006/relationships" ref="L1074" display="en es fr de it pt ja ko ru 汉语 漢語" r:id="rId2111"/>
    <hyperlink xmlns:r="http://schemas.openxmlformats.org/officeDocument/2006/relationships" ref="I1076" display="From the Vault: Lore V16" r:id="rId2112"/>
    <hyperlink xmlns:r="http://schemas.openxmlformats.org/officeDocument/2006/relationships" ref="J1076" display="https://scryfall.com/sets/v16" r:id="rId2113"/>
    <hyperlink xmlns:r="http://schemas.openxmlformats.org/officeDocument/2006/relationships" ref="K1076" display="https://scryfall.com/sets/v16" r:id="rId2114"/>
    <hyperlink xmlns:r="http://schemas.openxmlformats.org/officeDocument/2006/relationships" ref="L1076" display="en es fr de it pt ja ko ru 汉语 漢語" r:id="rId2115"/>
    <hyperlink xmlns:r="http://schemas.openxmlformats.org/officeDocument/2006/relationships" ref="I1078" display="Eldritch Moon EMN" r:id="rId2116"/>
    <hyperlink xmlns:r="http://schemas.openxmlformats.org/officeDocument/2006/relationships" ref="J1078" display="https://scryfall.com/sets/emn" r:id="rId2117"/>
    <hyperlink xmlns:r="http://schemas.openxmlformats.org/officeDocument/2006/relationships" ref="K1078" display="https://scryfall.com/sets/emn" r:id="rId2118"/>
    <hyperlink xmlns:r="http://schemas.openxmlformats.org/officeDocument/2006/relationships" ref="I1080" display="Eldritch Moon Promos PEMN" r:id="rId2119"/>
    <hyperlink xmlns:r="http://schemas.openxmlformats.org/officeDocument/2006/relationships" ref="J1080" display="https://scryfall.com/sets/pemn" r:id="rId2120"/>
    <hyperlink xmlns:r="http://schemas.openxmlformats.org/officeDocument/2006/relationships" ref="K1080" display="https://scryfall.com/sets/pemn" r:id="rId2121"/>
    <hyperlink xmlns:r="http://schemas.openxmlformats.org/officeDocument/2006/relationships" ref="L1080" display="en es fr de it pt ja ko ru 汉语 漢語" r:id="rId2122"/>
    <hyperlink xmlns:r="http://schemas.openxmlformats.org/officeDocument/2006/relationships" ref="I1082" display="Eldritch Moon Tokens TEMN" r:id="rId2123"/>
    <hyperlink xmlns:r="http://schemas.openxmlformats.org/officeDocument/2006/relationships" ref="J1082" display="https://scryfall.com/sets/temn" r:id="rId2124"/>
    <hyperlink xmlns:r="http://schemas.openxmlformats.org/officeDocument/2006/relationships" ref="K1082" display="https://scryfall.com/sets/temn" r:id="rId2125"/>
    <hyperlink xmlns:r="http://schemas.openxmlformats.org/officeDocument/2006/relationships" ref="L1082" display="en es fr de it pt ja ko ru 汉语 漢語" r:id="rId2126"/>
    <hyperlink xmlns:r="http://schemas.openxmlformats.org/officeDocument/2006/relationships" ref="I1084" display="Eternal Masters EMA" r:id="rId2127"/>
    <hyperlink xmlns:r="http://schemas.openxmlformats.org/officeDocument/2006/relationships" ref="J1084" display="https://scryfall.com/sets/ema" r:id="rId2128"/>
    <hyperlink xmlns:r="http://schemas.openxmlformats.org/officeDocument/2006/relationships" ref="K1084" display="https://scryfall.com/sets/ema" r:id="rId2129"/>
    <hyperlink xmlns:r="http://schemas.openxmlformats.org/officeDocument/2006/relationships" ref="I1086" display="Eternal Masters Tokens TEMA" r:id="rId2130"/>
    <hyperlink xmlns:r="http://schemas.openxmlformats.org/officeDocument/2006/relationships" ref="J1086" display="https://scryfall.com/sets/tema" r:id="rId2131"/>
    <hyperlink xmlns:r="http://schemas.openxmlformats.org/officeDocument/2006/relationships" ref="K1086" display="https://scryfall.com/sets/tema" r:id="rId2132"/>
    <hyperlink xmlns:r="http://schemas.openxmlformats.org/officeDocument/2006/relationships" ref="L1086" display="en es fr de it pt ja ko ru 汉语 漢語" r:id="rId2133"/>
    <hyperlink xmlns:r="http://schemas.openxmlformats.org/officeDocument/2006/relationships" ref="I1088" display="Shadows over Innistrad SOI" r:id="rId2134"/>
    <hyperlink xmlns:r="http://schemas.openxmlformats.org/officeDocument/2006/relationships" ref="J1088" display="https://scryfall.com/sets/soi" r:id="rId2135"/>
    <hyperlink xmlns:r="http://schemas.openxmlformats.org/officeDocument/2006/relationships" ref="K1088" display="https://scryfall.com/sets/soi" r:id="rId2136"/>
    <hyperlink xmlns:r="http://schemas.openxmlformats.org/officeDocument/2006/relationships" ref="I1090" display="Shadows over Innistrad Promos PSOI" r:id="rId2137"/>
    <hyperlink xmlns:r="http://schemas.openxmlformats.org/officeDocument/2006/relationships" ref="J1090" display="https://scryfall.com/sets/psoi" r:id="rId2138"/>
    <hyperlink xmlns:r="http://schemas.openxmlformats.org/officeDocument/2006/relationships" ref="K1090" display="https://scryfall.com/sets/psoi" r:id="rId2139"/>
    <hyperlink xmlns:r="http://schemas.openxmlformats.org/officeDocument/2006/relationships" ref="L1090" display="en es fr de it pt ja ko ru 汉语 漢語" r:id="rId2140"/>
    <hyperlink xmlns:r="http://schemas.openxmlformats.org/officeDocument/2006/relationships" ref="I1092" display="Shadows over Innistrad Tokens TSOI" r:id="rId2141"/>
    <hyperlink xmlns:r="http://schemas.openxmlformats.org/officeDocument/2006/relationships" ref="J1092" display="https://scryfall.com/sets/tsoi" r:id="rId2142"/>
    <hyperlink xmlns:r="http://schemas.openxmlformats.org/officeDocument/2006/relationships" ref="K1092" display="https://scryfall.com/sets/tsoi" r:id="rId2143"/>
    <hyperlink xmlns:r="http://schemas.openxmlformats.org/officeDocument/2006/relationships" ref="L1092" display="en es fr de it pt ja ko ru 汉语 漢語" r:id="rId2144"/>
    <hyperlink xmlns:r="http://schemas.openxmlformats.org/officeDocument/2006/relationships" ref="I1094" display="Welcome Deck 2016 W16" r:id="rId2145"/>
    <hyperlink xmlns:r="http://schemas.openxmlformats.org/officeDocument/2006/relationships" ref="J1094" display="https://scryfall.com/sets/w16" r:id="rId2146"/>
    <hyperlink xmlns:r="http://schemas.openxmlformats.org/officeDocument/2006/relationships" ref="K1094" display="https://scryfall.com/sets/w16" r:id="rId2147"/>
    <hyperlink xmlns:r="http://schemas.openxmlformats.org/officeDocument/2006/relationships" ref="I1096" display="Duel Decks: Blessed vs. Cursed DDQ" r:id="rId2148"/>
    <hyperlink xmlns:r="http://schemas.openxmlformats.org/officeDocument/2006/relationships" ref="J1096" display="https://scryfall.com/sets/ddq" r:id="rId2149"/>
    <hyperlink xmlns:r="http://schemas.openxmlformats.org/officeDocument/2006/relationships" ref="K1096" display="https://scryfall.com/sets/ddq" r:id="rId2150"/>
    <hyperlink xmlns:r="http://schemas.openxmlformats.org/officeDocument/2006/relationships" ref="I1098" display="Oath of the Gatewatch OGW" r:id="rId2151"/>
    <hyperlink xmlns:r="http://schemas.openxmlformats.org/officeDocument/2006/relationships" ref="J1098" display="https://scryfall.com/sets/ogw" r:id="rId2152"/>
    <hyperlink xmlns:r="http://schemas.openxmlformats.org/officeDocument/2006/relationships" ref="K1098" display="https://scryfall.com/sets/ogw" r:id="rId2153"/>
    <hyperlink xmlns:r="http://schemas.openxmlformats.org/officeDocument/2006/relationships" ref="I1100" display="Oath of the Gatewatch Promos POGW" r:id="rId2154"/>
    <hyperlink xmlns:r="http://schemas.openxmlformats.org/officeDocument/2006/relationships" ref="J1100" display="https://scryfall.com/sets/pogw" r:id="rId2155"/>
    <hyperlink xmlns:r="http://schemas.openxmlformats.org/officeDocument/2006/relationships" ref="K1100" display="https://scryfall.com/sets/pogw" r:id="rId2156"/>
    <hyperlink xmlns:r="http://schemas.openxmlformats.org/officeDocument/2006/relationships" ref="L1100" display="en es fr de it pt ja ko ru 汉语 漢語" r:id="rId2157"/>
    <hyperlink xmlns:r="http://schemas.openxmlformats.org/officeDocument/2006/relationships" ref="I1102" display="Oath of the Gatewatch Tokens TOGW" r:id="rId2158"/>
    <hyperlink xmlns:r="http://schemas.openxmlformats.org/officeDocument/2006/relationships" ref="J1102" display="https://scryfall.com/sets/togw" r:id="rId2159"/>
    <hyperlink xmlns:r="http://schemas.openxmlformats.org/officeDocument/2006/relationships" ref="K1102" display="https://scryfall.com/sets/togw" r:id="rId2160"/>
    <hyperlink xmlns:r="http://schemas.openxmlformats.org/officeDocument/2006/relationships" ref="L1102" display="en es fr de it pt ja ko ru 汉语 漢語" r:id="rId2161"/>
    <hyperlink xmlns:r="http://schemas.openxmlformats.org/officeDocument/2006/relationships" ref="I1104" display="League Tokens 2016 L16" r:id="rId2162"/>
    <hyperlink xmlns:r="http://schemas.openxmlformats.org/officeDocument/2006/relationships" ref="J1104" display="https://scryfall.com/sets/l16" r:id="rId2163"/>
    <hyperlink xmlns:r="http://schemas.openxmlformats.org/officeDocument/2006/relationships" ref="K1104" display="https://scryfall.com/sets/l16" r:id="rId2164"/>
    <hyperlink xmlns:r="http://schemas.openxmlformats.org/officeDocument/2006/relationships" ref="L1104" display="en es fr de it pt ja ko ru 汉语 漢語" r:id="rId2165"/>
    <hyperlink xmlns:r="http://schemas.openxmlformats.org/officeDocument/2006/relationships" ref="I1106" display="Judge Gift Cards 2016 J16" r:id="rId2166"/>
    <hyperlink xmlns:r="http://schemas.openxmlformats.org/officeDocument/2006/relationships" ref="J1106" display="https://scryfall.com/sets/j16" r:id="rId2167"/>
    <hyperlink xmlns:r="http://schemas.openxmlformats.org/officeDocument/2006/relationships" ref="K1106" display="https://scryfall.com/sets/j16" r:id="rId2168"/>
    <hyperlink xmlns:r="http://schemas.openxmlformats.org/officeDocument/2006/relationships" ref="L1106" display="en es fr de it pt ja ko ru 汉语 漢語" r:id="rId2169"/>
    <hyperlink xmlns:r="http://schemas.openxmlformats.org/officeDocument/2006/relationships" ref="I1108" display="Friday Night Magic 2016 F16" r:id="rId2170"/>
    <hyperlink xmlns:r="http://schemas.openxmlformats.org/officeDocument/2006/relationships" ref="J1108" display="https://scryfall.com/sets/f16" r:id="rId2171"/>
    <hyperlink xmlns:r="http://schemas.openxmlformats.org/officeDocument/2006/relationships" ref="K1108" display="https://scryfall.com/sets/f16" r:id="rId2172"/>
    <hyperlink xmlns:r="http://schemas.openxmlformats.org/officeDocument/2006/relationships" ref="L1108" display="en es fr de it pt ja ko ru 汉语 漢語" r:id="rId2173"/>
    <hyperlink xmlns:r="http://schemas.openxmlformats.org/officeDocument/2006/relationships" ref="I1110" display="Legendary Cube Prize Pack PZ1" r:id="rId2174"/>
    <hyperlink xmlns:r="http://schemas.openxmlformats.org/officeDocument/2006/relationships" ref="J1110" display="https://scryfall.com/sets/pz1" r:id="rId2175"/>
    <hyperlink xmlns:r="http://schemas.openxmlformats.org/officeDocument/2006/relationships" ref="K1110" display="https://scryfall.com/sets/pz1" r:id="rId2176"/>
    <hyperlink xmlns:r="http://schemas.openxmlformats.org/officeDocument/2006/relationships" ref="L1110" display="en es fr de it pt ja ko ru 汉语 漢語" r:id="rId2177"/>
    <hyperlink xmlns:r="http://schemas.openxmlformats.org/officeDocument/2006/relationships" ref="I1112" display="Commander 2015 C15" r:id="rId2178"/>
    <hyperlink xmlns:r="http://schemas.openxmlformats.org/officeDocument/2006/relationships" ref="J1112" display="https://scryfall.com/sets/c15" r:id="rId2179"/>
    <hyperlink xmlns:r="http://schemas.openxmlformats.org/officeDocument/2006/relationships" ref="K1112" display="https://scryfall.com/sets/c15" r:id="rId2180"/>
    <hyperlink xmlns:r="http://schemas.openxmlformats.org/officeDocument/2006/relationships" ref="I1114" display="Commander 2015 Tokens TC15" r:id="rId2181"/>
    <hyperlink xmlns:r="http://schemas.openxmlformats.org/officeDocument/2006/relationships" ref="J1114" display="https://scryfall.com/sets/tc15" r:id="rId2182"/>
    <hyperlink xmlns:r="http://schemas.openxmlformats.org/officeDocument/2006/relationships" ref="K1114" display="https://scryfall.com/sets/tc15" r:id="rId2183"/>
    <hyperlink xmlns:r="http://schemas.openxmlformats.org/officeDocument/2006/relationships" ref="L1114" display="en es fr de it pt ja ko ru 汉语 漢語" r:id="rId2184"/>
    <hyperlink xmlns:r="http://schemas.openxmlformats.org/officeDocument/2006/relationships" ref="I1116" display="Commander 2015 Oversized OC15" r:id="rId2185"/>
    <hyperlink xmlns:r="http://schemas.openxmlformats.org/officeDocument/2006/relationships" ref="J1116" display="https://scryfall.com/sets/oc15" r:id="rId2186"/>
    <hyperlink xmlns:r="http://schemas.openxmlformats.org/officeDocument/2006/relationships" ref="K1116" display="https://scryfall.com/sets/oc15" r:id="rId2187"/>
    <hyperlink xmlns:r="http://schemas.openxmlformats.org/officeDocument/2006/relationships" ref="L1116" display="en es fr de it pt ja ko ru 汉语 漢語" r:id="rId2188"/>
    <hyperlink xmlns:r="http://schemas.openxmlformats.org/officeDocument/2006/relationships" ref="I1118" display="Battle for Zendikar BFZ" r:id="rId2189"/>
    <hyperlink xmlns:r="http://schemas.openxmlformats.org/officeDocument/2006/relationships" ref="J1118" display="https://scryfall.com/sets/bfz" r:id="rId2190"/>
    <hyperlink xmlns:r="http://schemas.openxmlformats.org/officeDocument/2006/relationships" ref="K1118" display="https://scryfall.com/sets/bfz" r:id="rId2191"/>
    <hyperlink xmlns:r="http://schemas.openxmlformats.org/officeDocument/2006/relationships" ref="I1120" display="Zendikar Expeditions EXP" r:id="rId2192"/>
    <hyperlink xmlns:r="http://schemas.openxmlformats.org/officeDocument/2006/relationships" ref="J1120" display="https://scryfall.com/sets/exp" r:id="rId2193"/>
    <hyperlink xmlns:r="http://schemas.openxmlformats.org/officeDocument/2006/relationships" ref="K1120" display="https://scryfall.com/sets/exp" r:id="rId2194"/>
    <hyperlink xmlns:r="http://schemas.openxmlformats.org/officeDocument/2006/relationships" ref="L1120" display="en es fr de it pt ja ko ru 汉语 漢語" r:id="rId2195"/>
    <hyperlink xmlns:r="http://schemas.openxmlformats.org/officeDocument/2006/relationships" ref="I1122" display="Battle for Zendikar Promos PBFZ" r:id="rId2196"/>
    <hyperlink xmlns:r="http://schemas.openxmlformats.org/officeDocument/2006/relationships" ref="J1122" display="https://scryfall.com/sets/pbfz" r:id="rId2197"/>
    <hyperlink xmlns:r="http://schemas.openxmlformats.org/officeDocument/2006/relationships" ref="K1122" display="https://scryfall.com/sets/pbfz" r:id="rId2198"/>
    <hyperlink xmlns:r="http://schemas.openxmlformats.org/officeDocument/2006/relationships" ref="L1122" display="en es fr de it pt ja ko ru 汉语 漢語" r:id="rId2199"/>
    <hyperlink xmlns:r="http://schemas.openxmlformats.org/officeDocument/2006/relationships" ref="I1124" display="Battle for Zendikar Tokens TBFZ" r:id="rId2200"/>
    <hyperlink xmlns:r="http://schemas.openxmlformats.org/officeDocument/2006/relationships" ref="J1124" display="https://scryfall.com/sets/tbfz" r:id="rId2201"/>
    <hyperlink xmlns:r="http://schemas.openxmlformats.org/officeDocument/2006/relationships" ref="K1124" display="https://scryfall.com/sets/tbfz" r:id="rId2202"/>
    <hyperlink xmlns:r="http://schemas.openxmlformats.org/officeDocument/2006/relationships" ref="L1124" display="en es fr de it pt ja ko ru 汉语 漢語" r:id="rId2203"/>
    <hyperlink xmlns:r="http://schemas.openxmlformats.org/officeDocument/2006/relationships" ref="I1126" display="BFZ Standard Series PSS1" r:id="rId2204"/>
    <hyperlink xmlns:r="http://schemas.openxmlformats.org/officeDocument/2006/relationships" ref="J1126" display="https://scryfall.com/sets/pss1" r:id="rId2205"/>
    <hyperlink xmlns:r="http://schemas.openxmlformats.org/officeDocument/2006/relationships" ref="K1126" display="https://scryfall.com/sets/pss1" r:id="rId2206"/>
    <hyperlink xmlns:r="http://schemas.openxmlformats.org/officeDocument/2006/relationships" ref="L1126" display="en es fr de it pt ja ko ru 汉语 漢語" r:id="rId2207"/>
    <hyperlink xmlns:r="http://schemas.openxmlformats.org/officeDocument/2006/relationships" ref="I1128" display="Duel Decks: Zendikar vs. Eldrazi DDP" r:id="rId2208"/>
    <hyperlink xmlns:r="http://schemas.openxmlformats.org/officeDocument/2006/relationships" ref="J1128" display="https://scryfall.com/sets/ddp" r:id="rId2209"/>
    <hyperlink xmlns:r="http://schemas.openxmlformats.org/officeDocument/2006/relationships" ref="K1128" display="https://scryfall.com/sets/ddp" r:id="rId2210"/>
    <hyperlink xmlns:r="http://schemas.openxmlformats.org/officeDocument/2006/relationships" ref="I1130" display="From the Vault: Angels V15" r:id="rId2211"/>
    <hyperlink xmlns:r="http://schemas.openxmlformats.org/officeDocument/2006/relationships" ref="J1130" display="https://scryfall.com/sets/v15" r:id="rId2212"/>
    <hyperlink xmlns:r="http://schemas.openxmlformats.org/officeDocument/2006/relationships" ref="K1130" display="https://scryfall.com/sets/v15" r:id="rId2213"/>
    <hyperlink xmlns:r="http://schemas.openxmlformats.org/officeDocument/2006/relationships" ref="L1130" display="en es fr de it pt ja ko ru 汉语 漢語" r:id="rId2214"/>
    <hyperlink xmlns:r="http://schemas.openxmlformats.org/officeDocument/2006/relationships" ref="I1132" display="Magic Origins ORI" r:id="rId2215"/>
    <hyperlink xmlns:r="http://schemas.openxmlformats.org/officeDocument/2006/relationships" ref="J1132" display="https://scryfall.com/sets/ori" r:id="rId2216"/>
    <hyperlink xmlns:r="http://schemas.openxmlformats.org/officeDocument/2006/relationships" ref="K1132" display="https://scryfall.com/sets/ori" r:id="rId2217"/>
    <hyperlink xmlns:r="http://schemas.openxmlformats.org/officeDocument/2006/relationships" ref="I1134" display="Magic Origins Promos PORI" r:id="rId2218"/>
    <hyperlink xmlns:r="http://schemas.openxmlformats.org/officeDocument/2006/relationships" ref="J1134" display="https://scryfall.com/sets/pori" r:id="rId2219"/>
    <hyperlink xmlns:r="http://schemas.openxmlformats.org/officeDocument/2006/relationships" ref="K1134" display="https://scryfall.com/sets/pori" r:id="rId2220"/>
    <hyperlink xmlns:r="http://schemas.openxmlformats.org/officeDocument/2006/relationships" ref="L1134" display="en es fr de it pt ja ko ru 汉语 漢語" r:id="rId2221"/>
    <hyperlink xmlns:r="http://schemas.openxmlformats.org/officeDocument/2006/relationships" ref="I1136" display="Magic Origins Tokens TORI" r:id="rId2222"/>
    <hyperlink xmlns:r="http://schemas.openxmlformats.org/officeDocument/2006/relationships" ref="J1136" display="https://scryfall.com/sets/tori" r:id="rId2223"/>
    <hyperlink xmlns:r="http://schemas.openxmlformats.org/officeDocument/2006/relationships" ref="K1136" display="https://scryfall.com/sets/tori" r:id="rId2224"/>
    <hyperlink xmlns:r="http://schemas.openxmlformats.org/officeDocument/2006/relationships" ref="L1136" display="en es fr de it pt ja ko ru 汉语 漢語" r:id="rId2225"/>
    <hyperlink xmlns:r="http://schemas.openxmlformats.org/officeDocument/2006/relationships" ref="I1138" display="Magic Origins Clash Pack CP3" r:id="rId2226"/>
    <hyperlink xmlns:r="http://schemas.openxmlformats.org/officeDocument/2006/relationships" ref="J1138" display="https://scryfall.com/sets/cp3" r:id="rId2227"/>
    <hyperlink xmlns:r="http://schemas.openxmlformats.org/officeDocument/2006/relationships" ref="K1138" display="https://scryfall.com/sets/cp3" r:id="rId2228"/>
    <hyperlink xmlns:r="http://schemas.openxmlformats.org/officeDocument/2006/relationships" ref="L1138" display="en es fr de it pt ja ko ru 汉语 漢語" r:id="rId2229"/>
    <hyperlink xmlns:r="http://schemas.openxmlformats.org/officeDocument/2006/relationships" ref="I1140" display="San Diego Comic-Con 2015 PS15" r:id="rId2230"/>
    <hyperlink xmlns:r="http://schemas.openxmlformats.org/officeDocument/2006/relationships" ref="J1140" display="https://scryfall.com/sets/ps15" r:id="rId2231"/>
    <hyperlink xmlns:r="http://schemas.openxmlformats.org/officeDocument/2006/relationships" ref="K1140" display="https://scryfall.com/sets/ps15" r:id="rId2232"/>
    <hyperlink xmlns:r="http://schemas.openxmlformats.org/officeDocument/2006/relationships" ref="L1140" display="en es fr de it pt ja ko ru 汉语 漢語" r:id="rId2233"/>
    <hyperlink xmlns:r="http://schemas.openxmlformats.org/officeDocument/2006/relationships" ref="I1142" display="Modern Masters 2015 MM2" r:id="rId2234"/>
    <hyperlink xmlns:r="http://schemas.openxmlformats.org/officeDocument/2006/relationships" ref="J1142" display="https://scryfall.com/sets/mm2" r:id="rId2235"/>
    <hyperlink xmlns:r="http://schemas.openxmlformats.org/officeDocument/2006/relationships" ref="K1142" display="https://scryfall.com/sets/mm2" r:id="rId2236"/>
    <hyperlink xmlns:r="http://schemas.openxmlformats.org/officeDocument/2006/relationships" ref="I1144" display="Modern Masters 2015 Tokens TMM2" r:id="rId2237"/>
    <hyperlink xmlns:r="http://schemas.openxmlformats.org/officeDocument/2006/relationships" ref="J1144" display="https://scryfall.com/sets/tmm2" r:id="rId2238"/>
    <hyperlink xmlns:r="http://schemas.openxmlformats.org/officeDocument/2006/relationships" ref="K1144" display="https://scryfall.com/sets/tmm2" r:id="rId2239"/>
    <hyperlink xmlns:r="http://schemas.openxmlformats.org/officeDocument/2006/relationships" ref="L1144" display="en es fr de it pt ja ko ru 汉语 漢語" r:id="rId2240"/>
    <hyperlink xmlns:r="http://schemas.openxmlformats.org/officeDocument/2006/relationships" ref="I1146" display="Tempest Remastered TPR" r:id="rId2241"/>
    <hyperlink xmlns:r="http://schemas.openxmlformats.org/officeDocument/2006/relationships" ref="J1146" display="https://scryfall.com/sets/tpr" r:id="rId2242"/>
    <hyperlink xmlns:r="http://schemas.openxmlformats.org/officeDocument/2006/relationships" ref="K1146" display="https://scryfall.com/sets/tpr" r:id="rId2243"/>
    <hyperlink xmlns:r="http://schemas.openxmlformats.org/officeDocument/2006/relationships" ref="L1146" display="en es fr de it pt ja ko ru 汉语 漢語" r:id="rId2244"/>
    <hyperlink xmlns:r="http://schemas.openxmlformats.org/officeDocument/2006/relationships" ref="I1148" display="Dragons of Tarkir DTK" r:id="rId2245"/>
    <hyperlink xmlns:r="http://schemas.openxmlformats.org/officeDocument/2006/relationships" ref="J1148" display="https://scryfall.com/sets/dtk" r:id="rId2246"/>
    <hyperlink xmlns:r="http://schemas.openxmlformats.org/officeDocument/2006/relationships" ref="K1148" display="https://scryfall.com/sets/dtk" r:id="rId2247"/>
    <hyperlink xmlns:r="http://schemas.openxmlformats.org/officeDocument/2006/relationships" ref="I1150" display="Dragons of Tarkir Promos PDTK" r:id="rId2248"/>
    <hyperlink xmlns:r="http://schemas.openxmlformats.org/officeDocument/2006/relationships" ref="J1150" display="https://scryfall.com/sets/pdtk" r:id="rId2249"/>
    <hyperlink xmlns:r="http://schemas.openxmlformats.org/officeDocument/2006/relationships" ref="K1150" display="https://scryfall.com/sets/pdtk" r:id="rId2250"/>
    <hyperlink xmlns:r="http://schemas.openxmlformats.org/officeDocument/2006/relationships" ref="L1150" display="en es fr de it pt ja ko ru 汉语 漢語" r:id="rId2251"/>
    <hyperlink xmlns:r="http://schemas.openxmlformats.org/officeDocument/2006/relationships" ref="I1152" display="Dragons of Tarkir Tokens TDTK" r:id="rId2252"/>
    <hyperlink xmlns:r="http://schemas.openxmlformats.org/officeDocument/2006/relationships" ref="J1152" display="https://scryfall.com/sets/tdtk" r:id="rId2253"/>
    <hyperlink xmlns:r="http://schemas.openxmlformats.org/officeDocument/2006/relationships" ref="K1152" display="https://scryfall.com/sets/tdtk" r:id="rId2254"/>
    <hyperlink xmlns:r="http://schemas.openxmlformats.org/officeDocument/2006/relationships" ref="L1152" display="en es fr de it pt ja ko ru 汉语 漢語" r:id="rId2255"/>
    <hyperlink xmlns:r="http://schemas.openxmlformats.org/officeDocument/2006/relationships" ref="I1154" display="Tarkir Dragonfury PTKDF" r:id="rId2256"/>
    <hyperlink xmlns:r="http://schemas.openxmlformats.org/officeDocument/2006/relationships" ref="J1154" display="https://scryfall.com/sets/ptkdf" r:id="rId2257"/>
    <hyperlink xmlns:r="http://schemas.openxmlformats.org/officeDocument/2006/relationships" ref="K1154" display="https://scryfall.com/sets/ptkdf" r:id="rId2258"/>
    <hyperlink xmlns:r="http://schemas.openxmlformats.org/officeDocument/2006/relationships" ref="L1154" display="en es fr de it pt ja ko ru 汉语 漢語" r:id="rId2259"/>
    <hyperlink xmlns:r="http://schemas.openxmlformats.org/officeDocument/2006/relationships" ref="I1156" display="Duel Decks: Elspeth vs. Kiora DDO" r:id="rId2260"/>
    <hyperlink xmlns:r="http://schemas.openxmlformats.org/officeDocument/2006/relationships" ref="J1156" display="https://scryfall.com/sets/ddo" r:id="rId2261"/>
    <hyperlink xmlns:r="http://schemas.openxmlformats.org/officeDocument/2006/relationships" ref="K1156" display="https://scryfall.com/sets/ddo" r:id="rId2262"/>
    <hyperlink xmlns:r="http://schemas.openxmlformats.org/officeDocument/2006/relationships" ref="I1158" display="Fate Reforged FRF" r:id="rId2263"/>
    <hyperlink xmlns:r="http://schemas.openxmlformats.org/officeDocument/2006/relationships" ref="J1158" display="https://scryfall.com/sets/frf" r:id="rId2264"/>
    <hyperlink xmlns:r="http://schemas.openxmlformats.org/officeDocument/2006/relationships" ref="K1158" display="https://scryfall.com/sets/frf" r:id="rId2265"/>
    <hyperlink xmlns:r="http://schemas.openxmlformats.org/officeDocument/2006/relationships" ref="I1160" display="Fate Reforged Promos PFRF" r:id="rId2266"/>
    <hyperlink xmlns:r="http://schemas.openxmlformats.org/officeDocument/2006/relationships" ref="J1160" display="https://scryfall.com/sets/pfrf" r:id="rId2267"/>
    <hyperlink xmlns:r="http://schemas.openxmlformats.org/officeDocument/2006/relationships" ref="K1160" display="https://scryfall.com/sets/pfrf" r:id="rId2268"/>
    <hyperlink xmlns:r="http://schemas.openxmlformats.org/officeDocument/2006/relationships" ref="L1160" display="en es fr de it pt ja ko ru 汉语 漢語" r:id="rId2269"/>
    <hyperlink xmlns:r="http://schemas.openxmlformats.org/officeDocument/2006/relationships" ref="I1162" display="Fate Reforged Tokens TFRF" r:id="rId2270"/>
    <hyperlink xmlns:r="http://schemas.openxmlformats.org/officeDocument/2006/relationships" ref="J1162" display="https://scryfall.com/sets/tfrf" r:id="rId2271"/>
    <hyperlink xmlns:r="http://schemas.openxmlformats.org/officeDocument/2006/relationships" ref="K1162" display="https://scryfall.com/sets/tfrf" r:id="rId2272"/>
    <hyperlink xmlns:r="http://schemas.openxmlformats.org/officeDocument/2006/relationships" ref="L1162" display="en es fr de it pt ja ko ru 汉语 漢語" r:id="rId2273"/>
    <hyperlink xmlns:r="http://schemas.openxmlformats.org/officeDocument/2006/relationships" ref="I1164" display="Fate Reforged Clash Pack CP2" r:id="rId2274"/>
    <hyperlink xmlns:r="http://schemas.openxmlformats.org/officeDocument/2006/relationships" ref="J1164" display="https://scryfall.com/sets/cp2" r:id="rId2275"/>
    <hyperlink xmlns:r="http://schemas.openxmlformats.org/officeDocument/2006/relationships" ref="K1164" display="https://scryfall.com/sets/cp2" r:id="rId2276"/>
    <hyperlink xmlns:r="http://schemas.openxmlformats.org/officeDocument/2006/relationships" ref="L1164" display="en es fr de it pt ja ko ru 汉语 漢語" r:id="rId2277"/>
    <hyperlink xmlns:r="http://schemas.openxmlformats.org/officeDocument/2006/relationships" ref="I1166" display="Ugin's Fate UGIN" r:id="rId2278"/>
    <hyperlink xmlns:r="http://schemas.openxmlformats.org/officeDocument/2006/relationships" ref="J1166" display="https://scryfall.com/sets/ugin" r:id="rId2279"/>
    <hyperlink xmlns:r="http://schemas.openxmlformats.org/officeDocument/2006/relationships" ref="K1166" display="https://scryfall.com/sets/ugin" r:id="rId2280"/>
    <hyperlink xmlns:r="http://schemas.openxmlformats.org/officeDocument/2006/relationships" ref="I1168" display="League Tokens 2015 L15" r:id="rId2281"/>
    <hyperlink xmlns:r="http://schemas.openxmlformats.org/officeDocument/2006/relationships" ref="J1168" display="https://scryfall.com/sets/l15" r:id="rId2282"/>
    <hyperlink xmlns:r="http://schemas.openxmlformats.org/officeDocument/2006/relationships" ref="K1168" display="https://scryfall.com/sets/l15" r:id="rId2283"/>
    <hyperlink xmlns:r="http://schemas.openxmlformats.org/officeDocument/2006/relationships" ref="L1168" display="en es fr de it pt ja ko ru 汉语 漢語" r:id="rId2284"/>
    <hyperlink xmlns:r="http://schemas.openxmlformats.org/officeDocument/2006/relationships" ref="I1170" display="Friday Night Magic 2015 F15" r:id="rId2285"/>
    <hyperlink xmlns:r="http://schemas.openxmlformats.org/officeDocument/2006/relationships" ref="J1170" display="https://scryfall.com/sets/f15" r:id="rId2286"/>
    <hyperlink xmlns:r="http://schemas.openxmlformats.org/officeDocument/2006/relationships" ref="K1170" display="https://scryfall.com/sets/f15" r:id="rId2287"/>
    <hyperlink xmlns:r="http://schemas.openxmlformats.org/officeDocument/2006/relationships" ref="L1170" display="en es fr de it pt ja ko ru 汉语 漢語" r:id="rId2288"/>
    <hyperlink xmlns:r="http://schemas.openxmlformats.org/officeDocument/2006/relationships" ref="I1172" display="Judge Gift Cards 2015 J15" r:id="rId2289"/>
    <hyperlink xmlns:r="http://schemas.openxmlformats.org/officeDocument/2006/relationships" ref="J1172" display="https://scryfall.com/sets/j15" r:id="rId2290"/>
    <hyperlink xmlns:r="http://schemas.openxmlformats.org/officeDocument/2006/relationships" ref="K1172" display="https://scryfall.com/sets/j15" r:id="rId2291"/>
    <hyperlink xmlns:r="http://schemas.openxmlformats.org/officeDocument/2006/relationships" ref="L1172" display="en es fr de it pt ja ko ru 汉语 漢語" r:id="rId2292"/>
    <hyperlink xmlns:r="http://schemas.openxmlformats.org/officeDocument/2006/relationships" ref="I1174" display="Duel Decks Anthology: Elves vs. Goblins EVG" r:id="rId2293"/>
    <hyperlink xmlns:r="http://schemas.openxmlformats.org/officeDocument/2006/relationships" ref="J1174" display="https://scryfall.com/sets/evg" r:id="rId2294"/>
    <hyperlink xmlns:r="http://schemas.openxmlformats.org/officeDocument/2006/relationships" ref="K1174" display="https://scryfall.com/sets/evg" r:id="rId2295"/>
    <hyperlink xmlns:r="http://schemas.openxmlformats.org/officeDocument/2006/relationships" ref="L1174" display="en es fr de it pt ja ko ru 汉语 漢語" r:id="rId2296"/>
    <hyperlink xmlns:r="http://schemas.openxmlformats.org/officeDocument/2006/relationships" ref="I1176" display="Duel Decks Anthology: Elves vs. Goblins Tokens TEVG" r:id="rId2297"/>
    <hyperlink xmlns:r="http://schemas.openxmlformats.org/officeDocument/2006/relationships" ref="J1176" display="https://scryfall.com/sets/tevg" r:id="rId2298"/>
    <hyperlink xmlns:r="http://schemas.openxmlformats.org/officeDocument/2006/relationships" ref="K1176" display="https://scryfall.com/sets/tevg" r:id="rId2299"/>
    <hyperlink xmlns:r="http://schemas.openxmlformats.org/officeDocument/2006/relationships" ref="L1176" display="en es fr de it pt ja ko ru 汉语 漢語" r:id="rId2300"/>
    <hyperlink xmlns:r="http://schemas.openxmlformats.org/officeDocument/2006/relationships" ref="I1178" display="Duel Decks Anthology: Garruk vs. Liliana GVL" r:id="rId2301"/>
    <hyperlink xmlns:r="http://schemas.openxmlformats.org/officeDocument/2006/relationships" ref="J1178" display="https://scryfall.com/sets/gvl" r:id="rId2302"/>
    <hyperlink xmlns:r="http://schemas.openxmlformats.org/officeDocument/2006/relationships" ref="K1178" display="https://scryfall.com/sets/gvl" r:id="rId2303"/>
    <hyperlink xmlns:r="http://schemas.openxmlformats.org/officeDocument/2006/relationships" ref="L1178" display="en es fr de it pt ja ko ru 汉语 漢語" r:id="rId2304"/>
    <hyperlink xmlns:r="http://schemas.openxmlformats.org/officeDocument/2006/relationships" ref="I1180" display="Duel Decks Anthology: Garruk vs. Liliana Tokens TGVL" r:id="rId2305"/>
    <hyperlink xmlns:r="http://schemas.openxmlformats.org/officeDocument/2006/relationships" ref="J1180" display="https://scryfall.com/sets/tgvl" r:id="rId2306"/>
    <hyperlink xmlns:r="http://schemas.openxmlformats.org/officeDocument/2006/relationships" ref="K1180" display="https://scryfall.com/sets/tgvl" r:id="rId2307"/>
    <hyperlink xmlns:r="http://schemas.openxmlformats.org/officeDocument/2006/relationships" ref="L1180" display="en es fr de it pt ja ko ru 汉语 漢語" r:id="rId2308"/>
    <hyperlink xmlns:r="http://schemas.openxmlformats.org/officeDocument/2006/relationships" ref="I1182" display="Duel Decks Anthology: Jace vs. Chandra JVC" r:id="rId2309"/>
    <hyperlink xmlns:r="http://schemas.openxmlformats.org/officeDocument/2006/relationships" ref="J1182" display="https://scryfall.com/sets/jvc" r:id="rId2310"/>
    <hyperlink xmlns:r="http://schemas.openxmlformats.org/officeDocument/2006/relationships" ref="K1182" display="https://scryfall.com/sets/jvc" r:id="rId2311"/>
    <hyperlink xmlns:r="http://schemas.openxmlformats.org/officeDocument/2006/relationships" ref="L1182" display="en es fr de it pt ja ko ru 汉语 漢語" r:id="rId2312"/>
    <hyperlink xmlns:r="http://schemas.openxmlformats.org/officeDocument/2006/relationships" ref="I1184" display="Duel Decks Anthology: Jace vs. Chandra Tokens TJVC" r:id="rId2313"/>
    <hyperlink xmlns:r="http://schemas.openxmlformats.org/officeDocument/2006/relationships" ref="J1184" display="https://scryfall.com/sets/tjvc" r:id="rId2314"/>
    <hyperlink xmlns:r="http://schemas.openxmlformats.org/officeDocument/2006/relationships" ref="K1184" display="https://scryfall.com/sets/tjvc" r:id="rId2315"/>
    <hyperlink xmlns:r="http://schemas.openxmlformats.org/officeDocument/2006/relationships" ref="L1184" display="en es fr de it pt ja ko ru 汉语 漢語" r:id="rId2316"/>
    <hyperlink xmlns:r="http://schemas.openxmlformats.org/officeDocument/2006/relationships" ref="I1186" display="Duel Decks Anthology: Divine vs. Demonic DVD" r:id="rId2317"/>
    <hyperlink xmlns:r="http://schemas.openxmlformats.org/officeDocument/2006/relationships" ref="J1186" display="https://scryfall.com/sets/dvd" r:id="rId2318"/>
    <hyperlink xmlns:r="http://schemas.openxmlformats.org/officeDocument/2006/relationships" ref="K1186" display="https://scryfall.com/sets/dvd" r:id="rId2319"/>
    <hyperlink xmlns:r="http://schemas.openxmlformats.org/officeDocument/2006/relationships" ref="L1186" display="en es fr de it pt ja ko ru 汉语 漢語" r:id="rId2320"/>
    <hyperlink xmlns:r="http://schemas.openxmlformats.org/officeDocument/2006/relationships" ref="I1188" display="Duel Decks Anthology: Divine vs. Demonic Tokens TDVD" r:id="rId2321"/>
    <hyperlink xmlns:r="http://schemas.openxmlformats.org/officeDocument/2006/relationships" ref="J1188" display="https://scryfall.com/sets/tdvd" r:id="rId2322"/>
    <hyperlink xmlns:r="http://schemas.openxmlformats.org/officeDocument/2006/relationships" ref="K1188" display="https://scryfall.com/sets/tdvd" r:id="rId2323"/>
    <hyperlink xmlns:r="http://schemas.openxmlformats.org/officeDocument/2006/relationships" ref="L1188" display="en es fr de it pt ja ko ru 汉语 漢語" r:id="rId2324"/>
    <hyperlink xmlns:r="http://schemas.openxmlformats.org/officeDocument/2006/relationships" ref="I1190" display="Commander 2014 C14" r:id="rId2325"/>
    <hyperlink xmlns:r="http://schemas.openxmlformats.org/officeDocument/2006/relationships" ref="J1190" display="https://scryfall.com/sets/c14" r:id="rId2326"/>
    <hyperlink xmlns:r="http://schemas.openxmlformats.org/officeDocument/2006/relationships" ref="K1190" display="https://scryfall.com/sets/c14" r:id="rId2327"/>
    <hyperlink xmlns:r="http://schemas.openxmlformats.org/officeDocument/2006/relationships" ref="I1192" display="Commander 2014 Tokens TC14" r:id="rId2328"/>
    <hyperlink xmlns:r="http://schemas.openxmlformats.org/officeDocument/2006/relationships" ref="J1192" display="https://scryfall.com/sets/tc14" r:id="rId2329"/>
    <hyperlink xmlns:r="http://schemas.openxmlformats.org/officeDocument/2006/relationships" ref="K1192" display="https://scryfall.com/sets/tc14" r:id="rId2330"/>
    <hyperlink xmlns:r="http://schemas.openxmlformats.org/officeDocument/2006/relationships" ref="L1192" display="en es fr de it pt ja ko ru 汉语 漢語" r:id="rId2331"/>
    <hyperlink xmlns:r="http://schemas.openxmlformats.org/officeDocument/2006/relationships" ref="I1194" display="Commander 2014 Oversized OC14" r:id="rId2332"/>
    <hyperlink xmlns:r="http://schemas.openxmlformats.org/officeDocument/2006/relationships" ref="J1194" display="https://scryfall.com/sets/oc14" r:id="rId2333"/>
    <hyperlink xmlns:r="http://schemas.openxmlformats.org/officeDocument/2006/relationships" ref="K1194" display="https://scryfall.com/sets/oc14" r:id="rId2334"/>
    <hyperlink xmlns:r="http://schemas.openxmlformats.org/officeDocument/2006/relationships" ref="L1194" display="en es fr de it pt ja ko ru 汉语 漢語" r:id="rId2335"/>
    <hyperlink xmlns:r="http://schemas.openxmlformats.org/officeDocument/2006/relationships" ref="I1196" display="Khans of Tarkir KTK" r:id="rId2336"/>
    <hyperlink xmlns:r="http://schemas.openxmlformats.org/officeDocument/2006/relationships" ref="J1196" display="https://scryfall.com/sets/ktk" r:id="rId2337"/>
    <hyperlink xmlns:r="http://schemas.openxmlformats.org/officeDocument/2006/relationships" ref="K1196" display="https://scryfall.com/sets/ktk" r:id="rId2338"/>
    <hyperlink xmlns:r="http://schemas.openxmlformats.org/officeDocument/2006/relationships" ref="I1198" display="Khans of Tarkir Promos PKTK" r:id="rId2339"/>
    <hyperlink xmlns:r="http://schemas.openxmlformats.org/officeDocument/2006/relationships" ref="J1198" display="https://scryfall.com/sets/pktk" r:id="rId2340"/>
    <hyperlink xmlns:r="http://schemas.openxmlformats.org/officeDocument/2006/relationships" ref="K1198" display="https://scryfall.com/sets/pktk" r:id="rId2341"/>
    <hyperlink xmlns:r="http://schemas.openxmlformats.org/officeDocument/2006/relationships" ref="L1198" display="en es fr de it pt ja ko ru 汉语 漢語" r:id="rId2342"/>
    <hyperlink xmlns:r="http://schemas.openxmlformats.org/officeDocument/2006/relationships" ref="I1200" display="Khans of Tarkir Tokens TKTK" r:id="rId2343"/>
    <hyperlink xmlns:r="http://schemas.openxmlformats.org/officeDocument/2006/relationships" ref="J1200" display="https://scryfall.com/sets/tktk" r:id="rId2344"/>
    <hyperlink xmlns:r="http://schemas.openxmlformats.org/officeDocument/2006/relationships" ref="K1200" display="https://scryfall.com/sets/tktk" r:id="rId2345"/>
    <hyperlink xmlns:r="http://schemas.openxmlformats.org/officeDocument/2006/relationships" ref="L1200" display="en es fr de it pt ja ko ru 汉语 漢語" r:id="rId2346"/>
    <hyperlink xmlns:r="http://schemas.openxmlformats.org/officeDocument/2006/relationships" ref="I1202" display="Duel Decks: Speed vs. Cunning DDN" r:id="rId2347"/>
    <hyperlink xmlns:r="http://schemas.openxmlformats.org/officeDocument/2006/relationships" ref="J1202" display="https://scryfall.com/sets/ddn" r:id="rId2348"/>
    <hyperlink xmlns:r="http://schemas.openxmlformats.org/officeDocument/2006/relationships" ref="K1202" display="https://scryfall.com/sets/ddn" r:id="rId2349"/>
    <hyperlink xmlns:r="http://schemas.openxmlformats.org/officeDocument/2006/relationships" ref="I1204" display="From the Vault: Annihilation V14" r:id="rId2350"/>
    <hyperlink xmlns:r="http://schemas.openxmlformats.org/officeDocument/2006/relationships" ref="J1204" display="https://scryfall.com/sets/v14" r:id="rId2351"/>
    <hyperlink xmlns:r="http://schemas.openxmlformats.org/officeDocument/2006/relationships" ref="K1204" display="https://scryfall.com/sets/v14" r:id="rId2352"/>
    <hyperlink xmlns:r="http://schemas.openxmlformats.org/officeDocument/2006/relationships" ref="L1204" display="en es fr de it pt ja ko ru 汉语 漢語" r:id="rId2353"/>
    <hyperlink xmlns:r="http://schemas.openxmlformats.org/officeDocument/2006/relationships" ref="I1206" display="Magic 2015 M15" r:id="rId2354"/>
    <hyperlink xmlns:r="http://schemas.openxmlformats.org/officeDocument/2006/relationships" ref="J1206" display="https://scryfall.com/sets/m15" r:id="rId2355"/>
    <hyperlink xmlns:r="http://schemas.openxmlformats.org/officeDocument/2006/relationships" ref="K1206" display="https://scryfall.com/sets/m15" r:id="rId2356"/>
    <hyperlink xmlns:r="http://schemas.openxmlformats.org/officeDocument/2006/relationships" ref="I1208" display="Magic 2015 Promos PM15" r:id="rId2357"/>
    <hyperlink xmlns:r="http://schemas.openxmlformats.org/officeDocument/2006/relationships" ref="J1208" display="https://scryfall.com/sets/pm15" r:id="rId2358"/>
    <hyperlink xmlns:r="http://schemas.openxmlformats.org/officeDocument/2006/relationships" ref="K1208" display="https://scryfall.com/sets/pm15" r:id="rId2359"/>
    <hyperlink xmlns:r="http://schemas.openxmlformats.org/officeDocument/2006/relationships" ref="L1208" display="en es fr de it pt ja ko ru 汉语 漢語" r:id="rId2360"/>
    <hyperlink xmlns:r="http://schemas.openxmlformats.org/officeDocument/2006/relationships" ref="I1210" display="Magic 2015 Tokens TM15" r:id="rId2361"/>
    <hyperlink xmlns:r="http://schemas.openxmlformats.org/officeDocument/2006/relationships" ref="J1210" display="https://scryfall.com/sets/tm15" r:id="rId2362"/>
    <hyperlink xmlns:r="http://schemas.openxmlformats.org/officeDocument/2006/relationships" ref="K1210" display="https://scryfall.com/sets/tm15" r:id="rId2363"/>
    <hyperlink xmlns:r="http://schemas.openxmlformats.org/officeDocument/2006/relationships" ref="L1210" display="en es fr de it pt ja ko ru 汉语 漢語" r:id="rId2364"/>
    <hyperlink xmlns:r="http://schemas.openxmlformats.org/officeDocument/2006/relationships" ref="I1212" display="Magic 2015 Clash Pack CP1" r:id="rId2365"/>
    <hyperlink xmlns:r="http://schemas.openxmlformats.org/officeDocument/2006/relationships" ref="J1212" display="https://scryfall.com/sets/cp1" r:id="rId2366"/>
    <hyperlink xmlns:r="http://schemas.openxmlformats.org/officeDocument/2006/relationships" ref="K1212" display="https://scryfall.com/sets/cp1" r:id="rId2367"/>
    <hyperlink xmlns:r="http://schemas.openxmlformats.org/officeDocument/2006/relationships" ref="L1212" display="en es fr de it pt ja ko ru 汉语 漢語" r:id="rId2368"/>
    <hyperlink xmlns:r="http://schemas.openxmlformats.org/officeDocument/2006/relationships" ref="I1214" display="M15 Prerelease Challenge PPC1" r:id="rId2369"/>
    <hyperlink xmlns:r="http://schemas.openxmlformats.org/officeDocument/2006/relationships" ref="J1214" display="https://scryfall.com/sets/ppc1" r:id="rId2370"/>
    <hyperlink xmlns:r="http://schemas.openxmlformats.org/officeDocument/2006/relationships" ref="K1214" display="https://scryfall.com/sets/ppc1" r:id="rId2371"/>
    <hyperlink xmlns:r="http://schemas.openxmlformats.org/officeDocument/2006/relationships" ref="L1214" display="en es fr de it pt ja ko ru 汉语 漢語" r:id="rId2372"/>
    <hyperlink xmlns:r="http://schemas.openxmlformats.org/officeDocument/2006/relationships" ref="I1216" display="Duels of the Planeswalkers 2015 Promos PDP15" r:id="rId2373"/>
    <hyperlink xmlns:r="http://schemas.openxmlformats.org/officeDocument/2006/relationships" ref="J1216" display="https://scryfall.com/sets/pdp15" r:id="rId2374"/>
    <hyperlink xmlns:r="http://schemas.openxmlformats.org/officeDocument/2006/relationships" ref="K1216" display="https://scryfall.com/sets/pdp15" r:id="rId2375"/>
    <hyperlink xmlns:r="http://schemas.openxmlformats.org/officeDocument/2006/relationships" ref="L1216" display="en es fr de it pt ja ko ru 汉语 漢語" r:id="rId2376"/>
    <hyperlink xmlns:r="http://schemas.openxmlformats.org/officeDocument/2006/relationships" ref="I1218" display="San Diego Comic-Con 2014 PS14" r:id="rId2377"/>
    <hyperlink xmlns:r="http://schemas.openxmlformats.org/officeDocument/2006/relationships" ref="J1218" display="https://scryfall.com/sets/ps14" r:id="rId2378"/>
    <hyperlink xmlns:r="http://schemas.openxmlformats.org/officeDocument/2006/relationships" ref="K1218" display="https://scryfall.com/sets/ps14" r:id="rId2379"/>
    <hyperlink xmlns:r="http://schemas.openxmlformats.org/officeDocument/2006/relationships" ref="L1218" display="en es fr de it pt ja ko ru 汉语 漢語" r:id="rId2380"/>
    <hyperlink xmlns:r="http://schemas.openxmlformats.org/officeDocument/2006/relationships" ref="I1220" display="Vintage Masters VMA" r:id="rId2381"/>
    <hyperlink xmlns:r="http://schemas.openxmlformats.org/officeDocument/2006/relationships" ref="J1220" display="https://scryfall.com/sets/vma" r:id="rId2382"/>
    <hyperlink xmlns:r="http://schemas.openxmlformats.org/officeDocument/2006/relationships" ref="K1220" display="https://scryfall.com/sets/vma" r:id="rId2383"/>
    <hyperlink xmlns:r="http://schemas.openxmlformats.org/officeDocument/2006/relationships" ref="L1220" display="en es fr de it pt ja ko ru 汉语 漢語" r:id="rId2384"/>
    <hyperlink xmlns:r="http://schemas.openxmlformats.org/officeDocument/2006/relationships" ref="I1222" display="Conspiracy CNS" r:id="rId2385"/>
    <hyperlink xmlns:r="http://schemas.openxmlformats.org/officeDocument/2006/relationships" ref="J1222" display="https://scryfall.com/sets/cns" r:id="rId2386"/>
    <hyperlink xmlns:r="http://schemas.openxmlformats.org/officeDocument/2006/relationships" ref="K1222" display="https://scryfall.com/sets/cns" r:id="rId2387"/>
    <hyperlink xmlns:r="http://schemas.openxmlformats.org/officeDocument/2006/relationships" ref="I1224" display="Conspiracy Promos PCNS" r:id="rId2388"/>
    <hyperlink xmlns:r="http://schemas.openxmlformats.org/officeDocument/2006/relationships" ref="J1224" display="https://scryfall.com/sets/pcns" r:id="rId2389"/>
    <hyperlink xmlns:r="http://schemas.openxmlformats.org/officeDocument/2006/relationships" ref="K1224" display="https://scryfall.com/sets/pcns" r:id="rId2390"/>
    <hyperlink xmlns:r="http://schemas.openxmlformats.org/officeDocument/2006/relationships" ref="L1224" display="en es fr de it pt ja ko ru 汉语 漢語" r:id="rId2391"/>
    <hyperlink xmlns:r="http://schemas.openxmlformats.org/officeDocument/2006/relationships" ref="I1226" display="Conspiracy Tokens TCNS" r:id="rId2392"/>
    <hyperlink xmlns:r="http://schemas.openxmlformats.org/officeDocument/2006/relationships" ref="J1226" display="https://scryfall.com/sets/tcns" r:id="rId2393"/>
    <hyperlink xmlns:r="http://schemas.openxmlformats.org/officeDocument/2006/relationships" ref="K1226" display="https://scryfall.com/sets/tcns" r:id="rId2394"/>
    <hyperlink xmlns:r="http://schemas.openxmlformats.org/officeDocument/2006/relationships" ref="L1226" display="en es fr de it pt ja ko ru 汉语 漢語" r:id="rId2395"/>
    <hyperlink xmlns:r="http://schemas.openxmlformats.org/officeDocument/2006/relationships" ref="I1228" display="Modern Event Deck 2014 MD1" r:id="rId2396"/>
    <hyperlink xmlns:r="http://schemas.openxmlformats.org/officeDocument/2006/relationships" ref="J1228" display="https://scryfall.com/sets/md1" r:id="rId2397"/>
    <hyperlink xmlns:r="http://schemas.openxmlformats.org/officeDocument/2006/relationships" ref="K1228" display="https://scryfall.com/sets/md1" r:id="rId2398"/>
    <hyperlink xmlns:r="http://schemas.openxmlformats.org/officeDocument/2006/relationships" ref="L1228" display="en es fr de it pt ja ko ru 汉语 漢語" r:id="rId2399"/>
    <hyperlink xmlns:r="http://schemas.openxmlformats.org/officeDocument/2006/relationships" ref="I1230" display="Modern Event Deck 2014 Tokens TMD1" r:id="rId2400"/>
    <hyperlink xmlns:r="http://schemas.openxmlformats.org/officeDocument/2006/relationships" ref="J1230" display="https://scryfall.com/sets/tmd1" r:id="rId2401"/>
    <hyperlink xmlns:r="http://schemas.openxmlformats.org/officeDocument/2006/relationships" ref="K1230" display="https://scryfall.com/sets/tmd1" r:id="rId2402"/>
    <hyperlink xmlns:r="http://schemas.openxmlformats.org/officeDocument/2006/relationships" ref="L1230" display="en es fr de it pt ja ko ru 汉语 漢語" r:id="rId2403"/>
    <hyperlink xmlns:r="http://schemas.openxmlformats.org/officeDocument/2006/relationships" ref="I1232" display="Journey into Nyx JOU" r:id="rId2404"/>
    <hyperlink xmlns:r="http://schemas.openxmlformats.org/officeDocument/2006/relationships" ref="J1232" display="https://scryfall.com/sets/jou" r:id="rId2405"/>
    <hyperlink xmlns:r="http://schemas.openxmlformats.org/officeDocument/2006/relationships" ref="K1232" display="https://scryfall.com/sets/jou" r:id="rId2406"/>
    <hyperlink xmlns:r="http://schemas.openxmlformats.org/officeDocument/2006/relationships" ref="I1234" display="Journey into Nyx Promos PJOU" r:id="rId2407"/>
    <hyperlink xmlns:r="http://schemas.openxmlformats.org/officeDocument/2006/relationships" ref="J1234" display="https://scryfall.com/sets/pjou" r:id="rId2408"/>
    <hyperlink xmlns:r="http://schemas.openxmlformats.org/officeDocument/2006/relationships" ref="K1234" display="https://scryfall.com/sets/pjou" r:id="rId2409"/>
    <hyperlink xmlns:r="http://schemas.openxmlformats.org/officeDocument/2006/relationships" ref="L1234" display="en es fr de it pt ja ko ru 汉语 漢語" r:id="rId2410"/>
    <hyperlink xmlns:r="http://schemas.openxmlformats.org/officeDocument/2006/relationships" ref="I1236" display="Journey into Nyx Tokens TJOU" r:id="rId2411"/>
    <hyperlink xmlns:r="http://schemas.openxmlformats.org/officeDocument/2006/relationships" ref="J1236" display="https://scryfall.com/sets/tjou" r:id="rId2412"/>
    <hyperlink xmlns:r="http://schemas.openxmlformats.org/officeDocument/2006/relationships" ref="K1236" display="https://scryfall.com/sets/tjou" r:id="rId2413"/>
    <hyperlink xmlns:r="http://schemas.openxmlformats.org/officeDocument/2006/relationships" ref="L1236" display="en es fr de it pt ja ko ru 汉语 漢語" r:id="rId2414"/>
    <hyperlink xmlns:r="http://schemas.openxmlformats.org/officeDocument/2006/relationships" ref="I1238" display="Defeat a God TDAG" r:id="rId2415"/>
    <hyperlink xmlns:r="http://schemas.openxmlformats.org/officeDocument/2006/relationships" ref="J1238" display="https://scryfall.com/sets/tdag" r:id="rId2416"/>
    <hyperlink xmlns:r="http://schemas.openxmlformats.org/officeDocument/2006/relationships" ref="K1238" display="https://scryfall.com/sets/tdag" r:id="rId2417"/>
    <hyperlink xmlns:r="http://schemas.openxmlformats.org/officeDocument/2006/relationships" ref="L1238" display="en es fr de it pt ja ko ru 汉语 漢語" r:id="rId2418"/>
    <hyperlink xmlns:r="http://schemas.openxmlformats.org/officeDocument/2006/relationships" ref="I1240" display="Journey into Nyx Hero's Path THP3" r:id="rId2419"/>
    <hyperlink xmlns:r="http://schemas.openxmlformats.org/officeDocument/2006/relationships" ref="J1240" display="https://scryfall.com/sets/thp3" r:id="rId2420"/>
    <hyperlink xmlns:r="http://schemas.openxmlformats.org/officeDocument/2006/relationships" ref="K1240" display="https://scryfall.com/sets/thp3" r:id="rId2421"/>
    <hyperlink xmlns:r="http://schemas.openxmlformats.org/officeDocument/2006/relationships" ref="L1240" display="en es fr de it pt ja ko ru 汉语 漢語" r:id="rId2422"/>
    <hyperlink xmlns:r="http://schemas.openxmlformats.org/officeDocument/2006/relationships" ref="I1242" display="Duel Decks: Jace vs. Vraska DDM" r:id="rId2423"/>
    <hyperlink xmlns:r="http://schemas.openxmlformats.org/officeDocument/2006/relationships" ref="J1242" display="https://scryfall.com/sets/ddm" r:id="rId2424"/>
    <hyperlink xmlns:r="http://schemas.openxmlformats.org/officeDocument/2006/relationships" ref="K1242" display="https://scryfall.com/sets/ddm" r:id="rId2425"/>
    <hyperlink xmlns:r="http://schemas.openxmlformats.org/officeDocument/2006/relationships" ref="I1244" display="Duel Decks: Jace vs. Vraska Tokens TDDM" r:id="rId2426"/>
    <hyperlink xmlns:r="http://schemas.openxmlformats.org/officeDocument/2006/relationships" ref="J1244" display="https://scryfall.com/sets/tddm" r:id="rId2427"/>
    <hyperlink xmlns:r="http://schemas.openxmlformats.org/officeDocument/2006/relationships" ref="K1244" display="https://scryfall.com/sets/tddm" r:id="rId2428"/>
    <hyperlink xmlns:r="http://schemas.openxmlformats.org/officeDocument/2006/relationships" ref="L1244" display="en es fr de it pt ja ko ru 汉语 漢語" r:id="rId2429"/>
    <hyperlink xmlns:r="http://schemas.openxmlformats.org/officeDocument/2006/relationships" ref="I1246" display="Born of the Gods BNG" r:id="rId2430"/>
    <hyperlink xmlns:r="http://schemas.openxmlformats.org/officeDocument/2006/relationships" ref="J1246" display="https://scryfall.com/sets/bng" r:id="rId2431"/>
    <hyperlink xmlns:r="http://schemas.openxmlformats.org/officeDocument/2006/relationships" ref="K1246" display="https://scryfall.com/sets/bng" r:id="rId2432"/>
    <hyperlink xmlns:r="http://schemas.openxmlformats.org/officeDocument/2006/relationships" ref="I1248" display="Born of the Gods Promos PBNG" r:id="rId2433"/>
    <hyperlink xmlns:r="http://schemas.openxmlformats.org/officeDocument/2006/relationships" ref="J1248" display="https://scryfall.com/sets/pbng" r:id="rId2434"/>
    <hyperlink xmlns:r="http://schemas.openxmlformats.org/officeDocument/2006/relationships" ref="K1248" display="https://scryfall.com/sets/pbng" r:id="rId2435"/>
    <hyperlink xmlns:r="http://schemas.openxmlformats.org/officeDocument/2006/relationships" ref="L1248" display="en es fr de it pt ja ko ru 汉语 漢語" r:id="rId2436"/>
    <hyperlink xmlns:r="http://schemas.openxmlformats.org/officeDocument/2006/relationships" ref="I1250" display="Born of the Gods Tokens TBNG" r:id="rId2437"/>
    <hyperlink xmlns:r="http://schemas.openxmlformats.org/officeDocument/2006/relationships" ref="J1250" display="https://scryfall.com/sets/tbng" r:id="rId2438"/>
    <hyperlink xmlns:r="http://schemas.openxmlformats.org/officeDocument/2006/relationships" ref="K1250" display="https://scryfall.com/sets/tbng" r:id="rId2439"/>
    <hyperlink xmlns:r="http://schemas.openxmlformats.org/officeDocument/2006/relationships" ref="L1250" display="en es fr de it pt ja ko ru 汉语 漢語" r:id="rId2440"/>
    <hyperlink xmlns:r="http://schemas.openxmlformats.org/officeDocument/2006/relationships" ref="I1252" display="Battle the Horde TBTH" r:id="rId2441"/>
    <hyperlink xmlns:r="http://schemas.openxmlformats.org/officeDocument/2006/relationships" ref="J1252" display="https://scryfall.com/sets/tbth" r:id="rId2442"/>
    <hyperlink xmlns:r="http://schemas.openxmlformats.org/officeDocument/2006/relationships" ref="K1252" display="https://scryfall.com/sets/tbth" r:id="rId2443"/>
    <hyperlink xmlns:r="http://schemas.openxmlformats.org/officeDocument/2006/relationships" ref="L1252" display="en es fr de it pt ja ko ru 汉语 漢語" r:id="rId2444"/>
    <hyperlink xmlns:r="http://schemas.openxmlformats.org/officeDocument/2006/relationships" ref="I1254" display="Born of the Gods Hero's Path THP2" r:id="rId2445"/>
    <hyperlink xmlns:r="http://schemas.openxmlformats.org/officeDocument/2006/relationships" ref="J1254" display="https://scryfall.com/sets/thp2" r:id="rId2446"/>
    <hyperlink xmlns:r="http://schemas.openxmlformats.org/officeDocument/2006/relationships" ref="K1254" display="https://scryfall.com/sets/thp2" r:id="rId2447"/>
    <hyperlink xmlns:r="http://schemas.openxmlformats.org/officeDocument/2006/relationships" ref="L1254" display="en es fr de it pt ja ko ru 汉语 漢語" r:id="rId2448"/>
    <hyperlink xmlns:r="http://schemas.openxmlformats.org/officeDocument/2006/relationships" ref="I1256" display="League Tokens 2014 L14" r:id="rId2449"/>
    <hyperlink xmlns:r="http://schemas.openxmlformats.org/officeDocument/2006/relationships" ref="J1256" display="https://scryfall.com/sets/l14" r:id="rId2450"/>
    <hyperlink xmlns:r="http://schemas.openxmlformats.org/officeDocument/2006/relationships" ref="K1256" display="https://scryfall.com/sets/l14" r:id="rId2451"/>
    <hyperlink xmlns:r="http://schemas.openxmlformats.org/officeDocument/2006/relationships" ref="L1256" display="en es fr de it pt ja ko ru 汉语 漢語" r:id="rId2452"/>
    <hyperlink xmlns:r="http://schemas.openxmlformats.org/officeDocument/2006/relationships" ref="I1258" display="Judge Gift Cards 2014 J14" r:id="rId2453"/>
    <hyperlink xmlns:r="http://schemas.openxmlformats.org/officeDocument/2006/relationships" ref="J1258" display="https://scryfall.com/sets/j14" r:id="rId2454"/>
    <hyperlink xmlns:r="http://schemas.openxmlformats.org/officeDocument/2006/relationships" ref="K1258" display="https://scryfall.com/sets/j14" r:id="rId2455"/>
    <hyperlink xmlns:r="http://schemas.openxmlformats.org/officeDocument/2006/relationships" ref="L1258" display="en es fr de it pt ja ko ru 汉语 漢語" r:id="rId2456"/>
    <hyperlink xmlns:r="http://schemas.openxmlformats.org/officeDocument/2006/relationships" ref="I1260" display="Friday Night Magic 2014 F14" r:id="rId2457"/>
    <hyperlink xmlns:r="http://schemas.openxmlformats.org/officeDocument/2006/relationships" ref="J1260" display="https://scryfall.com/sets/f14" r:id="rId2458"/>
    <hyperlink xmlns:r="http://schemas.openxmlformats.org/officeDocument/2006/relationships" ref="K1260" display="https://scryfall.com/sets/f14" r:id="rId2459"/>
    <hyperlink xmlns:r="http://schemas.openxmlformats.org/officeDocument/2006/relationships" ref="L1260" display="en es fr de it pt ja ko ru 汉语 漢語" r:id="rId2460"/>
    <hyperlink xmlns:r="http://schemas.openxmlformats.org/officeDocument/2006/relationships" ref="I1262" display="Commander 2013 C13" r:id="rId2461"/>
    <hyperlink xmlns:r="http://schemas.openxmlformats.org/officeDocument/2006/relationships" ref="J1262" display="https://scryfall.com/sets/c13" r:id="rId2462"/>
    <hyperlink xmlns:r="http://schemas.openxmlformats.org/officeDocument/2006/relationships" ref="K1262" display="https://scryfall.com/sets/c13" r:id="rId2463"/>
    <hyperlink xmlns:r="http://schemas.openxmlformats.org/officeDocument/2006/relationships" ref="I1264" display="Commander 2013 Oversized OC13" r:id="rId2464"/>
    <hyperlink xmlns:r="http://schemas.openxmlformats.org/officeDocument/2006/relationships" ref="J1264" display="https://scryfall.com/sets/oc13" r:id="rId2465"/>
    <hyperlink xmlns:r="http://schemas.openxmlformats.org/officeDocument/2006/relationships" ref="K1264" display="https://scryfall.com/sets/oc13" r:id="rId2466"/>
    <hyperlink xmlns:r="http://schemas.openxmlformats.org/officeDocument/2006/relationships" ref="L1264" display="en es fr de it pt ja ko ru 汉语 漢語" r:id="rId2467"/>
    <hyperlink xmlns:r="http://schemas.openxmlformats.org/officeDocument/2006/relationships" ref="I1266" display="Theros THS" r:id="rId2468"/>
    <hyperlink xmlns:r="http://schemas.openxmlformats.org/officeDocument/2006/relationships" ref="J1266" display="https://scryfall.com/sets/ths" r:id="rId2469"/>
    <hyperlink xmlns:r="http://schemas.openxmlformats.org/officeDocument/2006/relationships" ref="K1266" display="https://scryfall.com/sets/ths" r:id="rId2470"/>
    <hyperlink xmlns:r="http://schemas.openxmlformats.org/officeDocument/2006/relationships" ref="I1268" display="Theros Promos PTHS" r:id="rId2471"/>
    <hyperlink xmlns:r="http://schemas.openxmlformats.org/officeDocument/2006/relationships" ref="J1268" display="https://scryfall.com/sets/pths" r:id="rId2472"/>
    <hyperlink xmlns:r="http://schemas.openxmlformats.org/officeDocument/2006/relationships" ref="K1268" display="https://scryfall.com/sets/pths" r:id="rId2473"/>
    <hyperlink xmlns:r="http://schemas.openxmlformats.org/officeDocument/2006/relationships" ref="L1268" display="en es fr de it pt ja ko ru 汉语 漢語" r:id="rId2474"/>
    <hyperlink xmlns:r="http://schemas.openxmlformats.org/officeDocument/2006/relationships" ref="I1270" display="Theros Tokens TTHS" r:id="rId2475"/>
    <hyperlink xmlns:r="http://schemas.openxmlformats.org/officeDocument/2006/relationships" ref="J1270" display="https://scryfall.com/sets/tths" r:id="rId2476"/>
    <hyperlink xmlns:r="http://schemas.openxmlformats.org/officeDocument/2006/relationships" ref="K1270" display="https://scryfall.com/sets/tths" r:id="rId2477"/>
    <hyperlink xmlns:r="http://schemas.openxmlformats.org/officeDocument/2006/relationships" ref="L1270" display="en es fr de it pt ja ko ru 汉语 漢語" r:id="rId2478"/>
    <hyperlink xmlns:r="http://schemas.openxmlformats.org/officeDocument/2006/relationships" ref="I1272" display="Face the Hydra TFTH" r:id="rId2479"/>
    <hyperlink xmlns:r="http://schemas.openxmlformats.org/officeDocument/2006/relationships" ref="J1272" display="https://scryfall.com/sets/tfth" r:id="rId2480"/>
    <hyperlink xmlns:r="http://schemas.openxmlformats.org/officeDocument/2006/relationships" ref="K1272" display="https://scryfall.com/sets/tfth" r:id="rId2481"/>
    <hyperlink xmlns:r="http://schemas.openxmlformats.org/officeDocument/2006/relationships" ref="L1272" display="en es fr de it pt ja ko ru 汉语 漢語" r:id="rId2482"/>
    <hyperlink xmlns:r="http://schemas.openxmlformats.org/officeDocument/2006/relationships" ref="I1274" display="Theros Hero's Path THP1" r:id="rId2483"/>
    <hyperlink xmlns:r="http://schemas.openxmlformats.org/officeDocument/2006/relationships" ref="J1274" display="https://scryfall.com/sets/thp1" r:id="rId2484"/>
    <hyperlink xmlns:r="http://schemas.openxmlformats.org/officeDocument/2006/relationships" ref="K1274" display="https://scryfall.com/sets/thp1" r:id="rId2485"/>
    <hyperlink xmlns:r="http://schemas.openxmlformats.org/officeDocument/2006/relationships" ref="L1274" display="en es fr de it pt ja ko ru 汉语 漢語" r:id="rId2486"/>
    <hyperlink xmlns:r="http://schemas.openxmlformats.org/officeDocument/2006/relationships" ref="I1276" display="Duel Decks: Heroes vs. Monsters DDL" r:id="rId2487"/>
    <hyperlink xmlns:r="http://schemas.openxmlformats.org/officeDocument/2006/relationships" ref="J1276" display="https://scryfall.com/sets/ddl" r:id="rId2488"/>
    <hyperlink xmlns:r="http://schemas.openxmlformats.org/officeDocument/2006/relationships" ref="K1276" display="https://scryfall.com/sets/ddl" r:id="rId2489"/>
    <hyperlink xmlns:r="http://schemas.openxmlformats.org/officeDocument/2006/relationships" ref="I1278" display="Duel Decks: Heroes vs. Monsters Tokens TDDL" r:id="rId2490"/>
    <hyperlink xmlns:r="http://schemas.openxmlformats.org/officeDocument/2006/relationships" ref="J1278" display="https://scryfall.com/sets/tddl" r:id="rId2491"/>
    <hyperlink xmlns:r="http://schemas.openxmlformats.org/officeDocument/2006/relationships" ref="K1278" display="https://scryfall.com/sets/tddl" r:id="rId2492"/>
    <hyperlink xmlns:r="http://schemas.openxmlformats.org/officeDocument/2006/relationships" ref="L1278" display="en es fr de it pt ja ko ru 汉语 漢語" r:id="rId2493"/>
    <hyperlink xmlns:r="http://schemas.openxmlformats.org/officeDocument/2006/relationships" ref="I1280" display="From the Vault: Twenty V13" r:id="rId2494"/>
    <hyperlink xmlns:r="http://schemas.openxmlformats.org/officeDocument/2006/relationships" ref="J1280" display="https://scryfall.com/sets/v13" r:id="rId2495"/>
    <hyperlink xmlns:r="http://schemas.openxmlformats.org/officeDocument/2006/relationships" ref="K1280" display="https://scryfall.com/sets/v13" r:id="rId2496"/>
    <hyperlink xmlns:r="http://schemas.openxmlformats.org/officeDocument/2006/relationships" ref="L1280" display="en es fr de it pt ja ko ru 汉语 漢語" r:id="rId2497"/>
    <hyperlink xmlns:r="http://schemas.openxmlformats.org/officeDocument/2006/relationships" ref="I1282" display="Magic 2014 M14" r:id="rId2498"/>
    <hyperlink xmlns:r="http://schemas.openxmlformats.org/officeDocument/2006/relationships" ref="J1282" display="https://scryfall.com/sets/m14" r:id="rId2499"/>
    <hyperlink xmlns:r="http://schemas.openxmlformats.org/officeDocument/2006/relationships" ref="K1282" display="https://scryfall.com/sets/m14" r:id="rId2500"/>
    <hyperlink xmlns:r="http://schemas.openxmlformats.org/officeDocument/2006/relationships" ref="I1284" display="Magic 2014 Promos PM14" r:id="rId2501"/>
    <hyperlink xmlns:r="http://schemas.openxmlformats.org/officeDocument/2006/relationships" ref="J1284" display="https://scryfall.com/sets/pm14" r:id="rId2502"/>
    <hyperlink xmlns:r="http://schemas.openxmlformats.org/officeDocument/2006/relationships" ref="K1284" display="https://scryfall.com/sets/pm14" r:id="rId2503"/>
    <hyperlink xmlns:r="http://schemas.openxmlformats.org/officeDocument/2006/relationships" ref="L1284" display="en es fr de it pt ja ko ru 汉语 漢語" r:id="rId2504"/>
    <hyperlink xmlns:r="http://schemas.openxmlformats.org/officeDocument/2006/relationships" ref="I1286" display="Magic 2014 Tokens TM14" r:id="rId2505"/>
    <hyperlink xmlns:r="http://schemas.openxmlformats.org/officeDocument/2006/relationships" ref="J1286" display="https://scryfall.com/sets/tm14" r:id="rId2506"/>
    <hyperlink xmlns:r="http://schemas.openxmlformats.org/officeDocument/2006/relationships" ref="K1286" display="https://scryfall.com/sets/tm14" r:id="rId2507"/>
    <hyperlink xmlns:r="http://schemas.openxmlformats.org/officeDocument/2006/relationships" ref="L1286" display="en es fr de it pt ja ko ru 汉语 漢語" r:id="rId2508"/>
    <hyperlink xmlns:r="http://schemas.openxmlformats.org/officeDocument/2006/relationships" ref="I1288" display="San Diego Comic-Con 2013 PSDC" r:id="rId2509"/>
    <hyperlink xmlns:r="http://schemas.openxmlformats.org/officeDocument/2006/relationships" ref="J1288" display="https://scryfall.com/sets/psdc" r:id="rId2510"/>
    <hyperlink xmlns:r="http://schemas.openxmlformats.org/officeDocument/2006/relationships" ref="K1288" display="https://scryfall.com/sets/psdc" r:id="rId2511"/>
    <hyperlink xmlns:r="http://schemas.openxmlformats.org/officeDocument/2006/relationships" ref="L1288" display="en es fr de it pt ja ko ru 汉语 漢語" r:id="rId2512"/>
    <hyperlink xmlns:r="http://schemas.openxmlformats.org/officeDocument/2006/relationships" ref="I1290" display="Modern Masters MMA" r:id="rId2513"/>
    <hyperlink xmlns:r="http://schemas.openxmlformats.org/officeDocument/2006/relationships" ref="J1290" display="https://scryfall.com/sets/mma" r:id="rId2514"/>
    <hyperlink xmlns:r="http://schemas.openxmlformats.org/officeDocument/2006/relationships" ref="K1290" display="https://scryfall.com/sets/mma" r:id="rId2515"/>
    <hyperlink xmlns:r="http://schemas.openxmlformats.org/officeDocument/2006/relationships" ref="L1290" display="en es fr de it pt ja ko ru 汉语 漢語" r:id="rId2516"/>
    <hyperlink xmlns:r="http://schemas.openxmlformats.org/officeDocument/2006/relationships" ref="I1292" display="Modern Masters Tokens TMMA" r:id="rId2517"/>
    <hyperlink xmlns:r="http://schemas.openxmlformats.org/officeDocument/2006/relationships" ref="J1292" display="https://scryfall.com/sets/tmma" r:id="rId2518"/>
    <hyperlink xmlns:r="http://schemas.openxmlformats.org/officeDocument/2006/relationships" ref="K1292" display="https://scryfall.com/sets/tmma" r:id="rId2519"/>
    <hyperlink xmlns:r="http://schemas.openxmlformats.org/officeDocument/2006/relationships" ref="L1292" display="en es fr de it pt ja ko ru 汉语 漢語" r:id="rId2520"/>
    <hyperlink xmlns:r="http://schemas.openxmlformats.org/officeDocument/2006/relationships" ref="I1294" display="Dragon's Maze DGM" r:id="rId2521"/>
    <hyperlink xmlns:r="http://schemas.openxmlformats.org/officeDocument/2006/relationships" ref="J1294" display="https://scryfall.com/sets/dgm" r:id="rId2522"/>
    <hyperlink xmlns:r="http://schemas.openxmlformats.org/officeDocument/2006/relationships" ref="K1294" display="https://scryfall.com/sets/dgm" r:id="rId2523"/>
    <hyperlink xmlns:r="http://schemas.openxmlformats.org/officeDocument/2006/relationships" ref="I1296" display="Dragon's Maze Promos PDGM" r:id="rId2524"/>
    <hyperlink xmlns:r="http://schemas.openxmlformats.org/officeDocument/2006/relationships" ref="J1296" display="https://scryfall.com/sets/pdgm" r:id="rId2525"/>
    <hyperlink xmlns:r="http://schemas.openxmlformats.org/officeDocument/2006/relationships" ref="K1296" display="https://scryfall.com/sets/pdgm" r:id="rId2526"/>
    <hyperlink xmlns:r="http://schemas.openxmlformats.org/officeDocument/2006/relationships" ref="L1296" display="en es fr de it pt ja ko ru 汉语 漢語" r:id="rId2527"/>
    <hyperlink xmlns:r="http://schemas.openxmlformats.org/officeDocument/2006/relationships" ref="I1298" display="Dragon's Maze Tokens TDGM" r:id="rId2528"/>
    <hyperlink xmlns:r="http://schemas.openxmlformats.org/officeDocument/2006/relationships" ref="J1298" display="https://scryfall.com/sets/tdgm" r:id="rId2529"/>
    <hyperlink xmlns:r="http://schemas.openxmlformats.org/officeDocument/2006/relationships" ref="K1298" display="https://scryfall.com/sets/tdgm" r:id="rId2530"/>
    <hyperlink xmlns:r="http://schemas.openxmlformats.org/officeDocument/2006/relationships" ref="L1298" display="en es fr de it pt ja ko ru 汉语 漢語" r:id="rId2531"/>
    <hyperlink xmlns:r="http://schemas.openxmlformats.org/officeDocument/2006/relationships" ref="I1300" display="World Magic Cup Qualifiers WMC" r:id="rId2532"/>
    <hyperlink xmlns:r="http://schemas.openxmlformats.org/officeDocument/2006/relationships" ref="J1300" display="https://scryfall.com/sets/wmc" r:id="rId2533"/>
    <hyperlink xmlns:r="http://schemas.openxmlformats.org/officeDocument/2006/relationships" ref="K1300" display="https://scryfall.com/sets/wmc" r:id="rId2534"/>
    <hyperlink xmlns:r="http://schemas.openxmlformats.org/officeDocument/2006/relationships" ref="L1300" display="en es fr de it pt ja ko ru 汉语 漢語" r:id="rId2535"/>
    <hyperlink xmlns:r="http://schemas.openxmlformats.org/officeDocument/2006/relationships" ref="I1302" display="Duel Decks: Sorin vs. Tibalt DDK" r:id="rId2536"/>
    <hyperlink xmlns:r="http://schemas.openxmlformats.org/officeDocument/2006/relationships" ref="J1302" display="https://scryfall.com/sets/ddk" r:id="rId2537"/>
    <hyperlink xmlns:r="http://schemas.openxmlformats.org/officeDocument/2006/relationships" ref="K1302" display="https://scryfall.com/sets/ddk" r:id="rId2538"/>
    <hyperlink xmlns:r="http://schemas.openxmlformats.org/officeDocument/2006/relationships" ref="I1304" display="Duel Decks: Sorin vs. Tibalt Tokens TDDK" r:id="rId2539"/>
    <hyperlink xmlns:r="http://schemas.openxmlformats.org/officeDocument/2006/relationships" ref="J1304" display="https://scryfall.com/sets/tddk" r:id="rId2540"/>
    <hyperlink xmlns:r="http://schemas.openxmlformats.org/officeDocument/2006/relationships" ref="K1304" display="https://scryfall.com/sets/tddk" r:id="rId2541"/>
    <hyperlink xmlns:r="http://schemas.openxmlformats.org/officeDocument/2006/relationships" ref="L1304" display="en es fr de it pt ja ko ru 汉语 漢語" r:id="rId2542"/>
    <hyperlink xmlns:r="http://schemas.openxmlformats.org/officeDocument/2006/relationships" ref="I1306" display="Gatecrash GTC" r:id="rId2543"/>
    <hyperlink xmlns:r="http://schemas.openxmlformats.org/officeDocument/2006/relationships" ref="J1306" display="https://scryfall.com/sets/gtc" r:id="rId2544"/>
    <hyperlink xmlns:r="http://schemas.openxmlformats.org/officeDocument/2006/relationships" ref="K1306" display="https://scryfall.com/sets/gtc" r:id="rId2545"/>
    <hyperlink xmlns:r="http://schemas.openxmlformats.org/officeDocument/2006/relationships" ref="I1308" display="Gatecrash Promos PGTC" r:id="rId2546"/>
    <hyperlink xmlns:r="http://schemas.openxmlformats.org/officeDocument/2006/relationships" ref="J1308" display="https://scryfall.com/sets/pgtc" r:id="rId2547"/>
    <hyperlink xmlns:r="http://schemas.openxmlformats.org/officeDocument/2006/relationships" ref="K1308" display="https://scryfall.com/sets/pgtc" r:id="rId2548"/>
    <hyperlink xmlns:r="http://schemas.openxmlformats.org/officeDocument/2006/relationships" ref="L1308" display="en es fr de it pt ja ko ru 汉语 漢語" r:id="rId2549"/>
    <hyperlink xmlns:r="http://schemas.openxmlformats.org/officeDocument/2006/relationships" ref="I1310" display="Gatecrash Tokens TGTC" r:id="rId2550"/>
    <hyperlink xmlns:r="http://schemas.openxmlformats.org/officeDocument/2006/relationships" ref="J1310" display="https://scryfall.com/sets/tgtc" r:id="rId2551"/>
    <hyperlink xmlns:r="http://schemas.openxmlformats.org/officeDocument/2006/relationships" ref="K1310" display="https://scryfall.com/sets/tgtc" r:id="rId2552"/>
    <hyperlink xmlns:r="http://schemas.openxmlformats.org/officeDocument/2006/relationships" ref="L1310" display="en es fr de it pt ja ko ru 汉语 漢語" r:id="rId2553"/>
    <hyperlink xmlns:r="http://schemas.openxmlformats.org/officeDocument/2006/relationships" ref="I1312" display="Duels of the Planeswalkers 2014 Promos PDP14" r:id="rId2554"/>
    <hyperlink xmlns:r="http://schemas.openxmlformats.org/officeDocument/2006/relationships" ref="J1312" display="https://scryfall.com/sets/pdp14" r:id="rId2555"/>
    <hyperlink xmlns:r="http://schemas.openxmlformats.org/officeDocument/2006/relationships" ref="K1312" display="https://scryfall.com/sets/pdp14" r:id="rId2556"/>
    <hyperlink xmlns:r="http://schemas.openxmlformats.org/officeDocument/2006/relationships" ref="L1312" display="en es fr de it pt ja ko ru 汉语 漢語" r:id="rId2557"/>
    <hyperlink xmlns:r="http://schemas.openxmlformats.org/officeDocument/2006/relationships" ref="I1314" display="League Tokens 2013 L13" r:id="rId2558"/>
    <hyperlink xmlns:r="http://schemas.openxmlformats.org/officeDocument/2006/relationships" ref="J1314" display="https://scryfall.com/sets/l13" r:id="rId2559"/>
    <hyperlink xmlns:r="http://schemas.openxmlformats.org/officeDocument/2006/relationships" ref="K1314" display="https://scryfall.com/sets/l13" r:id="rId2560"/>
    <hyperlink xmlns:r="http://schemas.openxmlformats.org/officeDocument/2006/relationships" ref="L1314" display="en es fr de it pt ja ko ru 汉语 漢語" r:id="rId2561"/>
    <hyperlink xmlns:r="http://schemas.openxmlformats.org/officeDocument/2006/relationships" ref="I1316" display="Judge Gift Cards 2013 J13" r:id="rId2562"/>
    <hyperlink xmlns:r="http://schemas.openxmlformats.org/officeDocument/2006/relationships" ref="J1316" display="https://scryfall.com/sets/j13" r:id="rId2563"/>
    <hyperlink xmlns:r="http://schemas.openxmlformats.org/officeDocument/2006/relationships" ref="K1316" display="https://scryfall.com/sets/j13" r:id="rId2564"/>
    <hyperlink xmlns:r="http://schemas.openxmlformats.org/officeDocument/2006/relationships" ref="L1316" display="en es fr de it pt ja ko ru 汉语 漢語" r:id="rId2565"/>
    <hyperlink xmlns:r="http://schemas.openxmlformats.org/officeDocument/2006/relationships" ref="I1318" display="Friday Night Magic 2013 F13" r:id="rId2566"/>
    <hyperlink xmlns:r="http://schemas.openxmlformats.org/officeDocument/2006/relationships" ref="J1318" display="https://scryfall.com/sets/f13" r:id="rId2567"/>
    <hyperlink xmlns:r="http://schemas.openxmlformats.org/officeDocument/2006/relationships" ref="K1318" display="https://scryfall.com/sets/f13" r:id="rId2568"/>
    <hyperlink xmlns:r="http://schemas.openxmlformats.org/officeDocument/2006/relationships" ref="L1318" display="en es fr de it pt ja ko ru 汉语 漢語" r:id="rId2569"/>
    <hyperlink xmlns:r="http://schemas.openxmlformats.org/officeDocument/2006/relationships" ref="I1320" display="Commander's Arsenal CM1" r:id="rId2570"/>
    <hyperlink xmlns:r="http://schemas.openxmlformats.org/officeDocument/2006/relationships" ref="J1320" display="https://scryfall.com/sets/cm1" r:id="rId2571"/>
    <hyperlink xmlns:r="http://schemas.openxmlformats.org/officeDocument/2006/relationships" ref="K1320" display="https://scryfall.com/sets/cm1" r:id="rId2572"/>
    <hyperlink xmlns:r="http://schemas.openxmlformats.org/officeDocument/2006/relationships" ref="L1320" display="en es fr de it pt ja ko ru 汉语 漢語" r:id="rId2573"/>
    <hyperlink xmlns:r="http://schemas.openxmlformats.org/officeDocument/2006/relationships" ref="I1322" display="Commander's Arsenal Oversized OCM1" r:id="rId2574"/>
    <hyperlink xmlns:r="http://schemas.openxmlformats.org/officeDocument/2006/relationships" ref="J1322" display="https://scryfall.com/sets/ocm1" r:id="rId2575"/>
    <hyperlink xmlns:r="http://schemas.openxmlformats.org/officeDocument/2006/relationships" ref="K1322" display="https://scryfall.com/sets/ocm1" r:id="rId2576"/>
    <hyperlink xmlns:r="http://schemas.openxmlformats.org/officeDocument/2006/relationships" ref="L1322" display="en es fr de it pt ja ko ru 汉语 漢語" r:id="rId2577"/>
    <hyperlink xmlns:r="http://schemas.openxmlformats.org/officeDocument/2006/relationships" ref="I1324" display="Return to Ravnica RTR" r:id="rId2578"/>
    <hyperlink xmlns:r="http://schemas.openxmlformats.org/officeDocument/2006/relationships" ref="J1324" display="https://scryfall.com/sets/rtr" r:id="rId2579"/>
    <hyperlink xmlns:r="http://schemas.openxmlformats.org/officeDocument/2006/relationships" ref="K1324" display="https://scryfall.com/sets/rtr" r:id="rId2580"/>
    <hyperlink xmlns:r="http://schemas.openxmlformats.org/officeDocument/2006/relationships" ref="I1326" display="Return to Ravnica Promos PRTR" r:id="rId2581"/>
    <hyperlink xmlns:r="http://schemas.openxmlformats.org/officeDocument/2006/relationships" ref="J1326" display="https://scryfall.com/sets/prtr" r:id="rId2582"/>
    <hyperlink xmlns:r="http://schemas.openxmlformats.org/officeDocument/2006/relationships" ref="K1326" display="https://scryfall.com/sets/prtr" r:id="rId2583"/>
    <hyperlink xmlns:r="http://schemas.openxmlformats.org/officeDocument/2006/relationships" ref="L1326" display="en es fr de it pt ja ko ru 汉语 漢語" r:id="rId2584"/>
    <hyperlink xmlns:r="http://schemas.openxmlformats.org/officeDocument/2006/relationships" ref="I1328" display="Return to Ravnica Tokens TRTR" r:id="rId2585"/>
    <hyperlink xmlns:r="http://schemas.openxmlformats.org/officeDocument/2006/relationships" ref="J1328" display="https://scryfall.com/sets/trtr" r:id="rId2586"/>
    <hyperlink xmlns:r="http://schemas.openxmlformats.org/officeDocument/2006/relationships" ref="K1328" display="https://scryfall.com/sets/trtr" r:id="rId2587"/>
    <hyperlink xmlns:r="http://schemas.openxmlformats.org/officeDocument/2006/relationships" ref="L1328" display="en es fr de it pt ja ko ru 汉语 漢語" r:id="rId2588"/>
    <hyperlink xmlns:r="http://schemas.openxmlformats.org/officeDocument/2006/relationships" ref="I1330" display="Duel Decks: Izzet vs. Golgari DDJ" r:id="rId2589"/>
    <hyperlink xmlns:r="http://schemas.openxmlformats.org/officeDocument/2006/relationships" ref="J1330" display="https://scryfall.com/sets/ddj" r:id="rId2590"/>
    <hyperlink xmlns:r="http://schemas.openxmlformats.org/officeDocument/2006/relationships" ref="K1330" display="https://scryfall.com/sets/ddj" r:id="rId2591"/>
    <hyperlink xmlns:r="http://schemas.openxmlformats.org/officeDocument/2006/relationships" ref="I1332" display="Duel Decks: Izzet vs. Golgari Tokens TDDJ" r:id="rId2592"/>
    <hyperlink xmlns:r="http://schemas.openxmlformats.org/officeDocument/2006/relationships" ref="J1332" display="https://scryfall.com/sets/tddj" r:id="rId2593"/>
    <hyperlink xmlns:r="http://schemas.openxmlformats.org/officeDocument/2006/relationships" ref="K1332" display="https://scryfall.com/sets/tddj" r:id="rId2594"/>
    <hyperlink xmlns:r="http://schemas.openxmlformats.org/officeDocument/2006/relationships" ref="L1332" display="en es fr de it pt ja ko ru 汉语 漢語" r:id="rId2595"/>
    <hyperlink xmlns:r="http://schemas.openxmlformats.org/officeDocument/2006/relationships" ref="I1334" display="From the Vault: Realms V12" r:id="rId2596"/>
    <hyperlink xmlns:r="http://schemas.openxmlformats.org/officeDocument/2006/relationships" ref="J1334" display="https://scryfall.com/sets/v12" r:id="rId2597"/>
    <hyperlink xmlns:r="http://schemas.openxmlformats.org/officeDocument/2006/relationships" ref="K1334" display="https://scryfall.com/sets/v12" r:id="rId2598"/>
    <hyperlink xmlns:r="http://schemas.openxmlformats.org/officeDocument/2006/relationships" ref="L1334" display="en es fr de it pt ja ko ru 汉语 漢語" r:id="rId2599"/>
    <hyperlink xmlns:r="http://schemas.openxmlformats.org/officeDocument/2006/relationships" ref="I1336" display="Magic 2013 M13" r:id="rId2600"/>
    <hyperlink xmlns:r="http://schemas.openxmlformats.org/officeDocument/2006/relationships" ref="J1336" display="https://scryfall.com/sets/m13" r:id="rId2601"/>
    <hyperlink xmlns:r="http://schemas.openxmlformats.org/officeDocument/2006/relationships" ref="K1336" display="https://scryfall.com/sets/m13" r:id="rId2602"/>
    <hyperlink xmlns:r="http://schemas.openxmlformats.org/officeDocument/2006/relationships" ref="I1338" display="Magic 2013 Promos PM13" r:id="rId2603"/>
    <hyperlink xmlns:r="http://schemas.openxmlformats.org/officeDocument/2006/relationships" ref="J1338" display="https://scryfall.com/sets/pm13" r:id="rId2604"/>
    <hyperlink xmlns:r="http://schemas.openxmlformats.org/officeDocument/2006/relationships" ref="K1338" display="https://scryfall.com/sets/pm13" r:id="rId2605"/>
    <hyperlink xmlns:r="http://schemas.openxmlformats.org/officeDocument/2006/relationships" ref="L1338" display="en es fr de it pt ja ko ru 汉语 漢語" r:id="rId2606"/>
    <hyperlink xmlns:r="http://schemas.openxmlformats.org/officeDocument/2006/relationships" ref="I1340" display="Magic 2013 Tokens TM13" r:id="rId2607"/>
    <hyperlink xmlns:r="http://schemas.openxmlformats.org/officeDocument/2006/relationships" ref="J1340" display="https://scryfall.com/sets/tm13" r:id="rId2608"/>
    <hyperlink xmlns:r="http://schemas.openxmlformats.org/officeDocument/2006/relationships" ref="K1340" display="https://scryfall.com/sets/tm13" r:id="rId2609"/>
    <hyperlink xmlns:r="http://schemas.openxmlformats.org/officeDocument/2006/relationships" ref="L1340" display="en es fr de it pt ja ko ru 汉语 漢語" r:id="rId2610"/>
    <hyperlink xmlns:r="http://schemas.openxmlformats.org/officeDocument/2006/relationships" ref="I1342" display="Planechase 2012 PC2" r:id="rId2611"/>
    <hyperlink xmlns:r="http://schemas.openxmlformats.org/officeDocument/2006/relationships" ref="J1342" display="https://scryfall.com/sets/pc2" r:id="rId2612"/>
    <hyperlink xmlns:r="http://schemas.openxmlformats.org/officeDocument/2006/relationships" ref="K1342" display="https://scryfall.com/sets/pc2" r:id="rId2613"/>
    <hyperlink xmlns:r="http://schemas.openxmlformats.org/officeDocument/2006/relationships" ref="I1344" display="Planechase 2012 Planes OPC2" r:id="rId2614"/>
    <hyperlink xmlns:r="http://schemas.openxmlformats.org/officeDocument/2006/relationships" ref="J1344" display="https://scryfall.com/sets/opc2" r:id="rId2615"/>
    <hyperlink xmlns:r="http://schemas.openxmlformats.org/officeDocument/2006/relationships" ref="K1344" display="https://scryfall.com/sets/opc2" r:id="rId2616"/>
    <hyperlink xmlns:r="http://schemas.openxmlformats.org/officeDocument/2006/relationships" ref="I1346" display="Avacyn Restored AVR" r:id="rId2617"/>
    <hyperlink xmlns:r="http://schemas.openxmlformats.org/officeDocument/2006/relationships" ref="J1346" display="https://scryfall.com/sets/avr" r:id="rId2618"/>
    <hyperlink xmlns:r="http://schemas.openxmlformats.org/officeDocument/2006/relationships" ref="K1346" display="https://scryfall.com/sets/avr" r:id="rId2619"/>
    <hyperlink xmlns:r="http://schemas.openxmlformats.org/officeDocument/2006/relationships" ref="I1348" display="Avacyn Restored Promos PAVR" r:id="rId2620"/>
    <hyperlink xmlns:r="http://schemas.openxmlformats.org/officeDocument/2006/relationships" ref="J1348" display="https://scryfall.com/sets/pavr" r:id="rId2621"/>
    <hyperlink xmlns:r="http://schemas.openxmlformats.org/officeDocument/2006/relationships" ref="K1348" display="https://scryfall.com/sets/pavr" r:id="rId2622"/>
    <hyperlink xmlns:r="http://schemas.openxmlformats.org/officeDocument/2006/relationships" ref="L1348" display="en es fr de it pt ja ko ru 汉语 漢語" r:id="rId2623"/>
    <hyperlink xmlns:r="http://schemas.openxmlformats.org/officeDocument/2006/relationships" ref="I1350" display="Avacyn Restored Tokens TAVR" r:id="rId2624"/>
    <hyperlink xmlns:r="http://schemas.openxmlformats.org/officeDocument/2006/relationships" ref="J1350" display="https://scryfall.com/sets/tavr" r:id="rId2625"/>
    <hyperlink xmlns:r="http://schemas.openxmlformats.org/officeDocument/2006/relationships" ref="K1350" display="https://scryfall.com/sets/tavr" r:id="rId2626"/>
    <hyperlink xmlns:r="http://schemas.openxmlformats.org/officeDocument/2006/relationships" ref="L1350" display="en es fr de it pt ja ko ru 汉语 漢語" r:id="rId2627"/>
    <hyperlink xmlns:r="http://schemas.openxmlformats.org/officeDocument/2006/relationships" ref="I1352" display="Open the Helvault PHEL" r:id="rId2628"/>
    <hyperlink xmlns:r="http://schemas.openxmlformats.org/officeDocument/2006/relationships" ref="J1352" display="https://scryfall.com/sets/phel" r:id="rId2629"/>
    <hyperlink xmlns:r="http://schemas.openxmlformats.org/officeDocument/2006/relationships" ref="K1352" display="https://scryfall.com/sets/phel" r:id="rId2630"/>
    <hyperlink xmlns:r="http://schemas.openxmlformats.org/officeDocument/2006/relationships" ref="L1352" display="en es fr de it pt ja ko ru 汉语 漢語" r:id="rId2631"/>
    <hyperlink xmlns:r="http://schemas.openxmlformats.org/officeDocument/2006/relationships" ref="I1354" display="Duel Decks: Venser vs. Koth DDI" r:id="rId2632"/>
    <hyperlink xmlns:r="http://schemas.openxmlformats.org/officeDocument/2006/relationships" ref="J1354" display="https://scryfall.com/sets/ddi" r:id="rId2633"/>
    <hyperlink xmlns:r="http://schemas.openxmlformats.org/officeDocument/2006/relationships" ref="K1354" display="https://scryfall.com/sets/ddi" r:id="rId2634"/>
    <hyperlink xmlns:r="http://schemas.openxmlformats.org/officeDocument/2006/relationships" ref="I1356" display="Duel Decks: Venser vs. Koth Tokens TDDI" r:id="rId2635"/>
    <hyperlink xmlns:r="http://schemas.openxmlformats.org/officeDocument/2006/relationships" ref="J1356" display="https://scryfall.com/sets/tddi" r:id="rId2636"/>
    <hyperlink xmlns:r="http://schemas.openxmlformats.org/officeDocument/2006/relationships" ref="K1356" display="https://scryfall.com/sets/tddi" r:id="rId2637"/>
    <hyperlink xmlns:r="http://schemas.openxmlformats.org/officeDocument/2006/relationships" ref="L1356" display="en es fr de it pt ja ko ru 汉语 漢語" r:id="rId2638"/>
    <hyperlink xmlns:r="http://schemas.openxmlformats.org/officeDocument/2006/relationships" ref="I1358" display="Dark Ascension DKA" r:id="rId2639"/>
    <hyperlink xmlns:r="http://schemas.openxmlformats.org/officeDocument/2006/relationships" ref="J1358" display="https://scryfall.com/sets/dka" r:id="rId2640"/>
    <hyperlink xmlns:r="http://schemas.openxmlformats.org/officeDocument/2006/relationships" ref="K1358" display="https://scryfall.com/sets/dka" r:id="rId2641"/>
    <hyperlink xmlns:r="http://schemas.openxmlformats.org/officeDocument/2006/relationships" ref="I1360" display="Dark Ascension Promos PDKA" r:id="rId2642"/>
    <hyperlink xmlns:r="http://schemas.openxmlformats.org/officeDocument/2006/relationships" ref="J1360" display="https://scryfall.com/sets/pdka" r:id="rId2643"/>
    <hyperlink xmlns:r="http://schemas.openxmlformats.org/officeDocument/2006/relationships" ref="K1360" display="https://scryfall.com/sets/pdka" r:id="rId2644"/>
    <hyperlink xmlns:r="http://schemas.openxmlformats.org/officeDocument/2006/relationships" ref="L1360" display="en es fr de it pt ja ko ru 汉语 漢語" r:id="rId2645"/>
    <hyperlink xmlns:r="http://schemas.openxmlformats.org/officeDocument/2006/relationships" ref="I1362" display="Dark Ascension Tokens TDKA" r:id="rId2646"/>
    <hyperlink xmlns:r="http://schemas.openxmlformats.org/officeDocument/2006/relationships" ref="J1362" display="https://scryfall.com/sets/tdka" r:id="rId2647"/>
    <hyperlink xmlns:r="http://schemas.openxmlformats.org/officeDocument/2006/relationships" ref="K1362" display="https://scryfall.com/sets/tdka" r:id="rId2648"/>
    <hyperlink xmlns:r="http://schemas.openxmlformats.org/officeDocument/2006/relationships" ref="L1362" display="en es fr de it pt ja ko ru 汉语 漢語" r:id="rId2649"/>
    <hyperlink xmlns:r="http://schemas.openxmlformats.org/officeDocument/2006/relationships" ref="I1364" display="Wizards Play Network 2012 PW12" r:id="rId2650"/>
    <hyperlink xmlns:r="http://schemas.openxmlformats.org/officeDocument/2006/relationships" ref="J1364" display="https://scryfall.com/sets/pw12" r:id="rId2651"/>
    <hyperlink xmlns:r="http://schemas.openxmlformats.org/officeDocument/2006/relationships" ref="K1364" display="https://scryfall.com/sets/pw12" r:id="rId2652"/>
    <hyperlink xmlns:r="http://schemas.openxmlformats.org/officeDocument/2006/relationships" ref="L1364" display="en es fr de it pt ja ko ru 汉语 漢語" r:id="rId2653"/>
    <hyperlink xmlns:r="http://schemas.openxmlformats.org/officeDocument/2006/relationships" ref="I1366" display="Duels of the Planeswalkers 2013 Promos PDP13" r:id="rId2654"/>
    <hyperlink xmlns:r="http://schemas.openxmlformats.org/officeDocument/2006/relationships" ref="J1366" display="https://scryfall.com/sets/pdp13" r:id="rId2655"/>
    <hyperlink xmlns:r="http://schemas.openxmlformats.org/officeDocument/2006/relationships" ref="K1366" display="https://scryfall.com/sets/pdp13" r:id="rId2656"/>
    <hyperlink xmlns:r="http://schemas.openxmlformats.org/officeDocument/2006/relationships" ref="L1366" display="en es fr de it pt ja ko ru 汉语 漢語" r:id="rId2657"/>
    <hyperlink xmlns:r="http://schemas.openxmlformats.org/officeDocument/2006/relationships" ref="I1368" display="IDW Comics Inserts PIDW" r:id="rId2658"/>
    <hyperlink xmlns:r="http://schemas.openxmlformats.org/officeDocument/2006/relationships" ref="J1368" display="https://scryfall.com/sets/pidw" r:id="rId2659"/>
    <hyperlink xmlns:r="http://schemas.openxmlformats.org/officeDocument/2006/relationships" ref="K1368" display="https://scryfall.com/sets/pidw" r:id="rId2660"/>
    <hyperlink xmlns:r="http://schemas.openxmlformats.org/officeDocument/2006/relationships" ref="L1368" display="en es fr de it pt ja ko ru 汉语 漢語" r:id="rId2661"/>
    <hyperlink xmlns:r="http://schemas.openxmlformats.org/officeDocument/2006/relationships" ref="I1370" display="League Tokens 2012 L12" r:id="rId2662"/>
    <hyperlink xmlns:r="http://schemas.openxmlformats.org/officeDocument/2006/relationships" ref="J1370" display="https://scryfall.com/sets/l12" r:id="rId2663"/>
    <hyperlink xmlns:r="http://schemas.openxmlformats.org/officeDocument/2006/relationships" ref="K1370" display="https://scryfall.com/sets/l12" r:id="rId2664"/>
    <hyperlink xmlns:r="http://schemas.openxmlformats.org/officeDocument/2006/relationships" ref="L1370" display="en es fr de it pt ja ko ru 汉语 漢語" r:id="rId2665"/>
    <hyperlink xmlns:r="http://schemas.openxmlformats.org/officeDocument/2006/relationships" ref="I1372" display="Judge Gift Cards 2012 J12" r:id="rId2666"/>
    <hyperlink xmlns:r="http://schemas.openxmlformats.org/officeDocument/2006/relationships" ref="J1372" display="https://scryfall.com/sets/j12" r:id="rId2667"/>
    <hyperlink xmlns:r="http://schemas.openxmlformats.org/officeDocument/2006/relationships" ref="K1372" display="https://scryfall.com/sets/j12" r:id="rId2668"/>
    <hyperlink xmlns:r="http://schemas.openxmlformats.org/officeDocument/2006/relationships" ref="L1372" display="en es fr de it pt ja ko ru 汉语 漢語" r:id="rId2669"/>
    <hyperlink xmlns:r="http://schemas.openxmlformats.org/officeDocument/2006/relationships" ref="I1374" display="Friday Night Magic 2012 F12" r:id="rId2670"/>
    <hyperlink xmlns:r="http://schemas.openxmlformats.org/officeDocument/2006/relationships" ref="J1374" display="https://scryfall.com/sets/f12" r:id="rId2671"/>
    <hyperlink xmlns:r="http://schemas.openxmlformats.org/officeDocument/2006/relationships" ref="K1374" display="https://scryfall.com/sets/f12" r:id="rId2672"/>
    <hyperlink xmlns:r="http://schemas.openxmlformats.org/officeDocument/2006/relationships" ref="L1374" display="en es fr de it pt ja ko ru 汉语 漢語" r:id="rId2673"/>
    <hyperlink xmlns:r="http://schemas.openxmlformats.org/officeDocument/2006/relationships" ref="I1376" display="Premium Deck Series: Graveborn PD3" r:id="rId2674"/>
    <hyperlink xmlns:r="http://schemas.openxmlformats.org/officeDocument/2006/relationships" ref="J1376" display="https://scryfall.com/sets/pd3" r:id="rId2675"/>
    <hyperlink xmlns:r="http://schemas.openxmlformats.org/officeDocument/2006/relationships" ref="K1376" display="https://scryfall.com/sets/pd3" r:id="rId2676"/>
    <hyperlink xmlns:r="http://schemas.openxmlformats.org/officeDocument/2006/relationships" ref="L1376" display="en es fr de it pt ja ko ru 汉语 漢語" r:id="rId2677"/>
    <hyperlink xmlns:r="http://schemas.openxmlformats.org/officeDocument/2006/relationships" ref="I1378" display="Innistrad ISD" r:id="rId2678"/>
    <hyperlink xmlns:r="http://schemas.openxmlformats.org/officeDocument/2006/relationships" ref="J1378" display="https://scryfall.com/sets/isd" r:id="rId2679"/>
    <hyperlink xmlns:r="http://schemas.openxmlformats.org/officeDocument/2006/relationships" ref="K1378" display="https://scryfall.com/sets/isd" r:id="rId2680"/>
    <hyperlink xmlns:r="http://schemas.openxmlformats.org/officeDocument/2006/relationships" ref="I1380" display="Innistrad Promos PISD" r:id="rId2681"/>
    <hyperlink xmlns:r="http://schemas.openxmlformats.org/officeDocument/2006/relationships" ref="J1380" display="https://scryfall.com/sets/pisd" r:id="rId2682"/>
    <hyperlink xmlns:r="http://schemas.openxmlformats.org/officeDocument/2006/relationships" ref="K1380" display="https://scryfall.com/sets/pisd" r:id="rId2683"/>
    <hyperlink xmlns:r="http://schemas.openxmlformats.org/officeDocument/2006/relationships" ref="L1380" display="en es fr de it pt ja ko ru 汉语 漢語" r:id="rId2684"/>
    <hyperlink xmlns:r="http://schemas.openxmlformats.org/officeDocument/2006/relationships" ref="I1382" display="Innistrad Tokens TISD" r:id="rId2685"/>
    <hyperlink xmlns:r="http://schemas.openxmlformats.org/officeDocument/2006/relationships" ref="J1382" display="https://scryfall.com/sets/tisd" r:id="rId2686"/>
    <hyperlink xmlns:r="http://schemas.openxmlformats.org/officeDocument/2006/relationships" ref="K1382" display="https://scryfall.com/sets/tisd" r:id="rId2687"/>
    <hyperlink xmlns:r="http://schemas.openxmlformats.org/officeDocument/2006/relationships" ref="L1382" display="en es fr de it pt ja ko ru 汉语 漢語" r:id="rId2688"/>
    <hyperlink xmlns:r="http://schemas.openxmlformats.org/officeDocument/2006/relationships" ref="I1384" display="Duel Decks: Ajani vs. Nicol Bolas DDH" r:id="rId2689"/>
    <hyperlink xmlns:r="http://schemas.openxmlformats.org/officeDocument/2006/relationships" ref="J1384" display="https://scryfall.com/sets/ddh" r:id="rId2690"/>
    <hyperlink xmlns:r="http://schemas.openxmlformats.org/officeDocument/2006/relationships" ref="K1384" display="https://scryfall.com/sets/ddh" r:id="rId2691"/>
    <hyperlink xmlns:r="http://schemas.openxmlformats.org/officeDocument/2006/relationships" ref="I1386" display="Duel Decks: Ajani vs. Nicol Bolas Tokens TDDH" r:id="rId2692"/>
    <hyperlink xmlns:r="http://schemas.openxmlformats.org/officeDocument/2006/relationships" ref="J1386" display="https://scryfall.com/sets/tddh" r:id="rId2693"/>
    <hyperlink xmlns:r="http://schemas.openxmlformats.org/officeDocument/2006/relationships" ref="K1386" display="https://scryfall.com/sets/tddh" r:id="rId2694"/>
    <hyperlink xmlns:r="http://schemas.openxmlformats.org/officeDocument/2006/relationships" ref="L1386" display="en es fr de it pt ja ko ru 汉语 漢語" r:id="rId2695"/>
    <hyperlink xmlns:r="http://schemas.openxmlformats.org/officeDocument/2006/relationships" ref="I1388" display="From the Vault: Legends V11" r:id="rId2696"/>
    <hyperlink xmlns:r="http://schemas.openxmlformats.org/officeDocument/2006/relationships" ref="J1388" display="https://scryfall.com/sets/v11" r:id="rId2697"/>
    <hyperlink xmlns:r="http://schemas.openxmlformats.org/officeDocument/2006/relationships" ref="K1388" display="https://scryfall.com/sets/v11" r:id="rId2698"/>
    <hyperlink xmlns:r="http://schemas.openxmlformats.org/officeDocument/2006/relationships" ref="L1388" display="en es fr de it pt ja ko ru 汉语 漢語" r:id="rId2699"/>
    <hyperlink xmlns:r="http://schemas.openxmlformats.org/officeDocument/2006/relationships" ref="I1390" display="Magic 2012 M12" r:id="rId2700"/>
    <hyperlink xmlns:r="http://schemas.openxmlformats.org/officeDocument/2006/relationships" ref="J1390" display="https://scryfall.com/sets/m12" r:id="rId2701"/>
    <hyperlink xmlns:r="http://schemas.openxmlformats.org/officeDocument/2006/relationships" ref="K1390" display="https://scryfall.com/sets/m12" r:id="rId2702"/>
    <hyperlink xmlns:r="http://schemas.openxmlformats.org/officeDocument/2006/relationships" ref="I1392" display="Magic 2012 Promos PM12" r:id="rId2703"/>
    <hyperlink xmlns:r="http://schemas.openxmlformats.org/officeDocument/2006/relationships" ref="J1392" display="https://scryfall.com/sets/pm12" r:id="rId2704"/>
    <hyperlink xmlns:r="http://schemas.openxmlformats.org/officeDocument/2006/relationships" ref="K1392" display="https://scryfall.com/sets/pm12" r:id="rId2705"/>
    <hyperlink xmlns:r="http://schemas.openxmlformats.org/officeDocument/2006/relationships" ref="L1392" display="en es fr de it pt ja ko ru 汉语 漢語" r:id="rId2706"/>
    <hyperlink xmlns:r="http://schemas.openxmlformats.org/officeDocument/2006/relationships" ref="I1394" display="Magic 2012 Tokens TM12" r:id="rId2707"/>
    <hyperlink xmlns:r="http://schemas.openxmlformats.org/officeDocument/2006/relationships" ref="J1394" display="https://scryfall.com/sets/tm12" r:id="rId2708"/>
    <hyperlink xmlns:r="http://schemas.openxmlformats.org/officeDocument/2006/relationships" ref="K1394" display="https://scryfall.com/sets/tm12" r:id="rId2709"/>
    <hyperlink xmlns:r="http://schemas.openxmlformats.org/officeDocument/2006/relationships" ref="L1394" display="en es fr de it pt ja ko ru 汉语 漢語" r:id="rId2710"/>
    <hyperlink xmlns:r="http://schemas.openxmlformats.org/officeDocument/2006/relationships" ref="I1396" display="Commander 2011 CMD" r:id="rId2711"/>
    <hyperlink xmlns:r="http://schemas.openxmlformats.org/officeDocument/2006/relationships" ref="J1396" display="https://scryfall.com/sets/cmd" r:id="rId2712"/>
    <hyperlink xmlns:r="http://schemas.openxmlformats.org/officeDocument/2006/relationships" ref="K1396" display="https://scryfall.com/sets/cmd" r:id="rId2713"/>
    <hyperlink xmlns:r="http://schemas.openxmlformats.org/officeDocument/2006/relationships" ref="I1398" display="Commander 2011 Launch Party PCMD" r:id="rId2714"/>
    <hyperlink xmlns:r="http://schemas.openxmlformats.org/officeDocument/2006/relationships" ref="J1398" display="https://scryfall.com/sets/pcmd" r:id="rId2715"/>
    <hyperlink xmlns:r="http://schemas.openxmlformats.org/officeDocument/2006/relationships" ref="K1398" display="https://scryfall.com/sets/pcmd" r:id="rId2716"/>
    <hyperlink xmlns:r="http://schemas.openxmlformats.org/officeDocument/2006/relationships" ref="L1398" display="en es fr de it pt ja ko ru 汉语 漢語" r:id="rId2717"/>
    <hyperlink xmlns:r="http://schemas.openxmlformats.org/officeDocument/2006/relationships" ref="I1400" display="Commander 2011 Oversized OCMD" r:id="rId2718"/>
    <hyperlink xmlns:r="http://schemas.openxmlformats.org/officeDocument/2006/relationships" ref="J1400" display="https://scryfall.com/sets/ocmd" r:id="rId2719"/>
    <hyperlink xmlns:r="http://schemas.openxmlformats.org/officeDocument/2006/relationships" ref="K1400" display="https://scryfall.com/sets/ocmd" r:id="rId2720"/>
    <hyperlink xmlns:r="http://schemas.openxmlformats.org/officeDocument/2006/relationships" ref="L1400" display="en es fr de it pt ja ko ru 汉语 漢語" r:id="rId2721"/>
    <hyperlink xmlns:r="http://schemas.openxmlformats.org/officeDocument/2006/relationships" ref="I1402" display="Duel Decks: Mirrodin Pure vs. New Phyrexia TD2" r:id="rId2722"/>
    <hyperlink xmlns:r="http://schemas.openxmlformats.org/officeDocument/2006/relationships" ref="J1402" display="https://scryfall.com/sets/td2" r:id="rId2723"/>
    <hyperlink xmlns:r="http://schemas.openxmlformats.org/officeDocument/2006/relationships" ref="K1402" display="https://scryfall.com/sets/td2" r:id="rId2724"/>
    <hyperlink xmlns:r="http://schemas.openxmlformats.org/officeDocument/2006/relationships" ref="L1402" display="en es fr de it pt ja ko ru 汉语 漢語" r:id="rId2725"/>
    <hyperlink xmlns:r="http://schemas.openxmlformats.org/officeDocument/2006/relationships" ref="I1404" display="New Phyrexia NPH" r:id="rId2726"/>
    <hyperlink xmlns:r="http://schemas.openxmlformats.org/officeDocument/2006/relationships" ref="J1404" display="https://scryfall.com/sets/nph" r:id="rId2727"/>
    <hyperlink xmlns:r="http://schemas.openxmlformats.org/officeDocument/2006/relationships" ref="K1404" display="https://scryfall.com/sets/nph" r:id="rId2728"/>
    <hyperlink xmlns:r="http://schemas.openxmlformats.org/officeDocument/2006/relationships" ref="I1406" display="New Phyrexia Promos PNPH" r:id="rId2729"/>
    <hyperlink xmlns:r="http://schemas.openxmlformats.org/officeDocument/2006/relationships" ref="J1406" display="https://scryfall.com/sets/pnph" r:id="rId2730"/>
    <hyperlink xmlns:r="http://schemas.openxmlformats.org/officeDocument/2006/relationships" ref="K1406" display="https://scryfall.com/sets/pnph" r:id="rId2731"/>
    <hyperlink xmlns:r="http://schemas.openxmlformats.org/officeDocument/2006/relationships" ref="L1406" display="en es fr de it pt ja ko ru 汉语 漢語" r:id="rId2732"/>
    <hyperlink xmlns:r="http://schemas.openxmlformats.org/officeDocument/2006/relationships" ref="I1408" display="New Phyrexia Tokens TNPH" r:id="rId2733"/>
    <hyperlink xmlns:r="http://schemas.openxmlformats.org/officeDocument/2006/relationships" ref="J1408" display="https://scryfall.com/sets/tnph" r:id="rId2734"/>
    <hyperlink xmlns:r="http://schemas.openxmlformats.org/officeDocument/2006/relationships" ref="K1408" display="https://scryfall.com/sets/tnph" r:id="rId2735"/>
    <hyperlink xmlns:r="http://schemas.openxmlformats.org/officeDocument/2006/relationships" ref="L1408" display="en es fr de it pt ja ko ru 汉语 漢語" r:id="rId2736"/>
    <hyperlink xmlns:r="http://schemas.openxmlformats.org/officeDocument/2006/relationships" ref="I1410" display="Duel Decks: Knights vs. Dragons DDG" r:id="rId2737"/>
    <hyperlink xmlns:r="http://schemas.openxmlformats.org/officeDocument/2006/relationships" ref="J1410" display="https://scryfall.com/sets/ddg" r:id="rId2738"/>
    <hyperlink xmlns:r="http://schemas.openxmlformats.org/officeDocument/2006/relationships" ref="K1410" display="https://scryfall.com/sets/ddg" r:id="rId2739"/>
    <hyperlink xmlns:r="http://schemas.openxmlformats.org/officeDocument/2006/relationships" ref="I1412" display="Duel Decks: Knights vs. Dragons Tokens TDDG" r:id="rId2740"/>
    <hyperlink xmlns:r="http://schemas.openxmlformats.org/officeDocument/2006/relationships" ref="J1412" display="https://scryfall.com/sets/tddg" r:id="rId2741"/>
    <hyperlink xmlns:r="http://schemas.openxmlformats.org/officeDocument/2006/relationships" ref="K1412" display="https://scryfall.com/sets/tddg" r:id="rId2742"/>
    <hyperlink xmlns:r="http://schemas.openxmlformats.org/officeDocument/2006/relationships" ref="L1412" display="en es fr de it pt ja ko ru 汉语 漢語" r:id="rId2743"/>
    <hyperlink xmlns:r="http://schemas.openxmlformats.org/officeDocument/2006/relationships" ref="I1414" display="Mirrodin Besieged MBS" r:id="rId2744"/>
    <hyperlink xmlns:r="http://schemas.openxmlformats.org/officeDocument/2006/relationships" ref="J1414" display="https://scryfall.com/sets/mbs" r:id="rId2745"/>
    <hyperlink xmlns:r="http://schemas.openxmlformats.org/officeDocument/2006/relationships" ref="K1414" display="https://scryfall.com/sets/mbs" r:id="rId2746"/>
    <hyperlink xmlns:r="http://schemas.openxmlformats.org/officeDocument/2006/relationships" ref="I1416" display="Mirrodin Besieged Promos PMBS" r:id="rId2747"/>
    <hyperlink xmlns:r="http://schemas.openxmlformats.org/officeDocument/2006/relationships" ref="J1416" display="https://scryfall.com/sets/pmbs" r:id="rId2748"/>
    <hyperlink xmlns:r="http://schemas.openxmlformats.org/officeDocument/2006/relationships" ref="K1416" display="https://scryfall.com/sets/pmbs" r:id="rId2749"/>
    <hyperlink xmlns:r="http://schemas.openxmlformats.org/officeDocument/2006/relationships" ref="L1416" display="en es fr de it pt ja ko ru 汉语 漢語" r:id="rId2750"/>
    <hyperlink xmlns:r="http://schemas.openxmlformats.org/officeDocument/2006/relationships" ref="I1418" display="Mirrodin Besieged Tokens TMBS" r:id="rId2751"/>
    <hyperlink xmlns:r="http://schemas.openxmlformats.org/officeDocument/2006/relationships" ref="J1418" display="https://scryfall.com/sets/tmbs" r:id="rId2752"/>
    <hyperlink xmlns:r="http://schemas.openxmlformats.org/officeDocument/2006/relationships" ref="K1418" display="https://scryfall.com/sets/tmbs" r:id="rId2753"/>
    <hyperlink xmlns:r="http://schemas.openxmlformats.org/officeDocument/2006/relationships" ref="L1418" display="en es fr de it pt ja ko ru 汉语 漢語" r:id="rId2754"/>
    <hyperlink xmlns:r="http://schemas.openxmlformats.org/officeDocument/2006/relationships" ref="I1420" display="Masters Edition IV ME4" r:id="rId2755"/>
    <hyperlink xmlns:r="http://schemas.openxmlformats.org/officeDocument/2006/relationships" ref="J1420" display="https://scryfall.com/sets/me4" r:id="rId2756"/>
    <hyperlink xmlns:r="http://schemas.openxmlformats.org/officeDocument/2006/relationships" ref="K1420" display="https://scryfall.com/sets/me4" r:id="rId2757"/>
    <hyperlink xmlns:r="http://schemas.openxmlformats.org/officeDocument/2006/relationships" ref="L1420" display="en es fr de it pt ja ko ru 汉语 漢語" r:id="rId2758"/>
    <hyperlink xmlns:r="http://schemas.openxmlformats.org/officeDocument/2006/relationships" ref="I1422" display="Magic Premiere Shop 2011 PMPS11" r:id="rId2759"/>
    <hyperlink xmlns:r="http://schemas.openxmlformats.org/officeDocument/2006/relationships" ref="J1422" display="https://scryfall.com/sets/pmps11" r:id="rId2760"/>
    <hyperlink xmlns:r="http://schemas.openxmlformats.org/officeDocument/2006/relationships" ref="K1422" display="https://scryfall.com/sets/pmps11" r:id="rId2761"/>
    <hyperlink xmlns:r="http://schemas.openxmlformats.org/officeDocument/2006/relationships" ref="L1422" display="en es fr de it pt ja ko ru 汉语 漢語" r:id="rId2762"/>
    <hyperlink xmlns:r="http://schemas.openxmlformats.org/officeDocument/2006/relationships" ref="I1424" display="Wizards Play Network 2011 PW11" r:id="rId2763"/>
    <hyperlink xmlns:r="http://schemas.openxmlformats.org/officeDocument/2006/relationships" ref="J1424" display="https://scryfall.com/sets/pw11" r:id="rId2764"/>
    <hyperlink xmlns:r="http://schemas.openxmlformats.org/officeDocument/2006/relationships" ref="K1424" display="https://scryfall.com/sets/pw11" r:id="rId2765"/>
    <hyperlink xmlns:r="http://schemas.openxmlformats.org/officeDocument/2006/relationships" ref="L1424" display="en es fr de it pt ja ko ru 汉语 漢語" r:id="rId2766"/>
    <hyperlink xmlns:r="http://schemas.openxmlformats.org/officeDocument/2006/relationships" ref="I1426" display="Duels of the Planeswalkers 2012 Promos PDP12" r:id="rId2767"/>
    <hyperlink xmlns:r="http://schemas.openxmlformats.org/officeDocument/2006/relationships" ref="J1426" display="https://scryfall.com/sets/pdp12" r:id="rId2768"/>
    <hyperlink xmlns:r="http://schemas.openxmlformats.org/officeDocument/2006/relationships" ref="K1426" display="https://scryfall.com/sets/pdp12" r:id="rId2769"/>
    <hyperlink xmlns:r="http://schemas.openxmlformats.org/officeDocument/2006/relationships" ref="L1426" display="en es fr de it pt ja ko ru 汉语 漢語" r:id="rId2770"/>
    <hyperlink xmlns:r="http://schemas.openxmlformats.org/officeDocument/2006/relationships" ref="I1428" display="Salvat 2011 PS11" r:id="rId2771"/>
    <hyperlink xmlns:r="http://schemas.openxmlformats.org/officeDocument/2006/relationships" ref="J1428" display="https://scryfall.com/sets/ps11" r:id="rId2772"/>
    <hyperlink xmlns:r="http://schemas.openxmlformats.org/officeDocument/2006/relationships" ref="K1428" display="https://scryfall.com/sets/ps11" r:id="rId2773"/>
    <hyperlink xmlns:r="http://schemas.openxmlformats.org/officeDocument/2006/relationships" ref="L1428" display="en es fr de it pt ja ko ru 汉语 漢語" r:id="rId2774"/>
    <hyperlink xmlns:r="http://schemas.openxmlformats.org/officeDocument/2006/relationships" ref="I1430" display="Legacy Championship OLGC" r:id="rId2775"/>
    <hyperlink xmlns:r="http://schemas.openxmlformats.org/officeDocument/2006/relationships" ref="J1430" display="https://scryfall.com/sets/olgc" r:id="rId2776"/>
    <hyperlink xmlns:r="http://schemas.openxmlformats.org/officeDocument/2006/relationships" ref="K1430" display="https://scryfall.com/sets/olgc" r:id="rId2777"/>
    <hyperlink xmlns:r="http://schemas.openxmlformats.org/officeDocument/2006/relationships" ref="L1430" display="en es fr de it pt ja ko ru 汉语 漢語" r:id="rId2778"/>
    <hyperlink xmlns:r="http://schemas.openxmlformats.org/officeDocument/2006/relationships" ref="I1432" display="Judge Gift Cards 2011 G11" r:id="rId2779"/>
    <hyperlink xmlns:r="http://schemas.openxmlformats.org/officeDocument/2006/relationships" ref="J1432" display="https://scryfall.com/sets/g11" r:id="rId2780"/>
    <hyperlink xmlns:r="http://schemas.openxmlformats.org/officeDocument/2006/relationships" ref="K1432" display="https://scryfall.com/sets/g11" r:id="rId2781"/>
    <hyperlink xmlns:r="http://schemas.openxmlformats.org/officeDocument/2006/relationships" ref="L1432" display="en es fr de it pt ja ko ru 汉语 漢語" r:id="rId2782"/>
    <hyperlink xmlns:r="http://schemas.openxmlformats.org/officeDocument/2006/relationships" ref="I1434" display="Magic Player Rewards 2011 P11" r:id="rId2783"/>
    <hyperlink xmlns:r="http://schemas.openxmlformats.org/officeDocument/2006/relationships" ref="J1434" display="https://scryfall.com/sets/p11" r:id="rId2784"/>
    <hyperlink xmlns:r="http://schemas.openxmlformats.org/officeDocument/2006/relationships" ref="K1434" display="https://scryfall.com/sets/p11" r:id="rId2785"/>
    <hyperlink xmlns:r="http://schemas.openxmlformats.org/officeDocument/2006/relationships" ref="L1434" display="en es fr de it pt ja ko ru 汉语 漢語" r:id="rId2786"/>
    <hyperlink xmlns:r="http://schemas.openxmlformats.org/officeDocument/2006/relationships" ref="I1436" display="Friday Night Magic 2011 F11" r:id="rId2787"/>
    <hyperlink xmlns:r="http://schemas.openxmlformats.org/officeDocument/2006/relationships" ref="J1436" display="https://scryfall.com/sets/f11" r:id="rId2788"/>
    <hyperlink xmlns:r="http://schemas.openxmlformats.org/officeDocument/2006/relationships" ref="K1436" display="https://scryfall.com/sets/f11" r:id="rId2789"/>
    <hyperlink xmlns:r="http://schemas.openxmlformats.org/officeDocument/2006/relationships" ref="L1436" display="en es fr de it pt ja ko ru 汉语 漢語" r:id="rId2790"/>
    <hyperlink xmlns:r="http://schemas.openxmlformats.org/officeDocument/2006/relationships" ref="I1438" display="Premium Deck Series: Fire and Lightning PD2" r:id="rId2791"/>
    <hyperlink xmlns:r="http://schemas.openxmlformats.org/officeDocument/2006/relationships" ref="J1438" display="https://scryfall.com/sets/pd2" r:id="rId2792"/>
    <hyperlink xmlns:r="http://schemas.openxmlformats.org/officeDocument/2006/relationships" ref="K1438" display="https://scryfall.com/sets/pd2" r:id="rId2793"/>
    <hyperlink xmlns:r="http://schemas.openxmlformats.org/officeDocument/2006/relationships" ref="L1438" display="en es fr de it pt ja ko ru 汉语 漢語" r:id="rId2794"/>
    <hyperlink xmlns:r="http://schemas.openxmlformats.org/officeDocument/2006/relationships" ref="I1440" display="Magic Online Theme Decks TD0" r:id="rId2795"/>
    <hyperlink xmlns:r="http://schemas.openxmlformats.org/officeDocument/2006/relationships" ref="J1440" display="https://scryfall.com/sets/td0" r:id="rId2796"/>
    <hyperlink xmlns:r="http://schemas.openxmlformats.org/officeDocument/2006/relationships" ref="K1440" display="https://scryfall.com/sets/td0" r:id="rId2797"/>
    <hyperlink xmlns:r="http://schemas.openxmlformats.org/officeDocument/2006/relationships" ref="L1440" display="en es fr de it pt ja ko ru 汉语 漢語" r:id="rId2798"/>
    <hyperlink xmlns:r="http://schemas.openxmlformats.org/officeDocument/2006/relationships" ref="I1442" display="Scars of Mirrodin SOM" r:id="rId2799"/>
    <hyperlink xmlns:r="http://schemas.openxmlformats.org/officeDocument/2006/relationships" ref="J1442" display="https://scryfall.com/sets/som" r:id="rId2800"/>
    <hyperlink xmlns:r="http://schemas.openxmlformats.org/officeDocument/2006/relationships" ref="K1442" display="https://scryfall.com/sets/som" r:id="rId2801"/>
    <hyperlink xmlns:r="http://schemas.openxmlformats.org/officeDocument/2006/relationships" ref="I1444" display="Scars of Mirrodin Promos PSOM" r:id="rId2802"/>
    <hyperlink xmlns:r="http://schemas.openxmlformats.org/officeDocument/2006/relationships" ref="J1444" display="https://scryfall.com/sets/psom" r:id="rId2803"/>
    <hyperlink xmlns:r="http://schemas.openxmlformats.org/officeDocument/2006/relationships" ref="K1444" display="https://scryfall.com/sets/psom" r:id="rId2804"/>
    <hyperlink xmlns:r="http://schemas.openxmlformats.org/officeDocument/2006/relationships" ref="L1444" display="en es fr de it pt ja ko ru 汉语 漢語" r:id="rId2805"/>
    <hyperlink xmlns:r="http://schemas.openxmlformats.org/officeDocument/2006/relationships" ref="I1446" display="Scars of Mirrodin Tokens TSOM" r:id="rId2806"/>
    <hyperlink xmlns:r="http://schemas.openxmlformats.org/officeDocument/2006/relationships" ref="J1446" display="https://scryfall.com/sets/tsom" r:id="rId2807"/>
    <hyperlink xmlns:r="http://schemas.openxmlformats.org/officeDocument/2006/relationships" ref="K1446" display="https://scryfall.com/sets/tsom" r:id="rId2808"/>
    <hyperlink xmlns:r="http://schemas.openxmlformats.org/officeDocument/2006/relationships" ref="L1446" display="en es fr de it pt ja ko ru 汉语 漢語" r:id="rId2809"/>
    <hyperlink xmlns:r="http://schemas.openxmlformats.org/officeDocument/2006/relationships" ref="I1448" display="Duel Decks: Elspeth vs. Tezzeret DDF" r:id="rId2810"/>
    <hyperlink xmlns:r="http://schemas.openxmlformats.org/officeDocument/2006/relationships" ref="J1448" display="https://scryfall.com/sets/ddf" r:id="rId2811"/>
    <hyperlink xmlns:r="http://schemas.openxmlformats.org/officeDocument/2006/relationships" ref="K1448" display="https://scryfall.com/sets/ddf" r:id="rId2812"/>
    <hyperlink xmlns:r="http://schemas.openxmlformats.org/officeDocument/2006/relationships" ref="I1450" display="Duel Decks: Elspeth vs. Tezzeret Tokens TDDF" r:id="rId2813"/>
    <hyperlink xmlns:r="http://schemas.openxmlformats.org/officeDocument/2006/relationships" ref="J1450" display="https://scryfall.com/sets/tddf" r:id="rId2814"/>
    <hyperlink xmlns:r="http://schemas.openxmlformats.org/officeDocument/2006/relationships" ref="K1450" display="https://scryfall.com/sets/tddf" r:id="rId2815"/>
    <hyperlink xmlns:r="http://schemas.openxmlformats.org/officeDocument/2006/relationships" ref="L1450" display="en es fr de it pt ja ko ru 汉语 漢語" r:id="rId2816"/>
    <hyperlink xmlns:r="http://schemas.openxmlformats.org/officeDocument/2006/relationships" ref="I1452" display="From the Vault: Relics V10" r:id="rId2817"/>
    <hyperlink xmlns:r="http://schemas.openxmlformats.org/officeDocument/2006/relationships" ref="J1452" display="https://scryfall.com/sets/v10" r:id="rId2818"/>
    <hyperlink xmlns:r="http://schemas.openxmlformats.org/officeDocument/2006/relationships" ref="K1452" display="https://scryfall.com/sets/v10" r:id="rId2819"/>
    <hyperlink xmlns:r="http://schemas.openxmlformats.org/officeDocument/2006/relationships" ref="L1452" display="en es fr de it pt ja ko ru 汉语 漢語" r:id="rId2820"/>
    <hyperlink xmlns:r="http://schemas.openxmlformats.org/officeDocument/2006/relationships" ref="I1454" display="Magic 2011 M11" r:id="rId2821"/>
    <hyperlink xmlns:r="http://schemas.openxmlformats.org/officeDocument/2006/relationships" ref="J1454" display="https://scryfall.com/sets/m11" r:id="rId2822"/>
    <hyperlink xmlns:r="http://schemas.openxmlformats.org/officeDocument/2006/relationships" ref="K1454" display="https://scryfall.com/sets/m11" r:id="rId2823"/>
    <hyperlink xmlns:r="http://schemas.openxmlformats.org/officeDocument/2006/relationships" ref="I1456" display="Magic 2011 Promos PM11" r:id="rId2824"/>
    <hyperlink xmlns:r="http://schemas.openxmlformats.org/officeDocument/2006/relationships" ref="J1456" display="https://scryfall.com/sets/pm11" r:id="rId2825"/>
    <hyperlink xmlns:r="http://schemas.openxmlformats.org/officeDocument/2006/relationships" ref="K1456" display="https://scryfall.com/sets/pm11" r:id="rId2826"/>
    <hyperlink xmlns:r="http://schemas.openxmlformats.org/officeDocument/2006/relationships" ref="I1458" display="Magic 2011 Tokens TM11" r:id="rId2827"/>
    <hyperlink xmlns:r="http://schemas.openxmlformats.org/officeDocument/2006/relationships" ref="J1458" display="https://scryfall.com/sets/tm11" r:id="rId2828"/>
    <hyperlink xmlns:r="http://schemas.openxmlformats.org/officeDocument/2006/relationships" ref="K1458" display="https://scryfall.com/sets/tm11" r:id="rId2829"/>
    <hyperlink xmlns:r="http://schemas.openxmlformats.org/officeDocument/2006/relationships" ref="L1458" display="en es fr de it pt ja ko ru 汉语 漢語" r:id="rId2830"/>
    <hyperlink xmlns:r="http://schemas.openxmlformats.org/officeDocument/2006/relationships" ref="I1460" display="Archenemy ARC" r:id="rId2831"/>
    <hyperlink xmlns:r="http://schemas.openxmlformats.org/officeDocument/2006/relationships" ref="J1460" display="https://scryfall.com/sets/arc" r:id="rId2832"/>
    <hyperlink xmlns:r="http://schemas.openxmlformats.org/officeDocument/2006/relationships" ref="K1460" display="https://scryfall.com/sets/arc" r:id="rId2833"/>
    <hyperlink xmlns:r="http://schemas.openxmlformats.org/officeDocument/2006/relationships" ref="L1460" display="en es fr de it pt ja ko ru 汉语 漢語" r:id="rId2834"/>
    <hyperlink xmlns:r="http://schemas.openxmlformats.org/officeDocument/2006/relationships" ref="I1462" display="Archenemy Schemes OARC" r:id="rId2835"/>
    <hyperlink xmlns:r="http://schemas.openxmlformats.org/officeDocument/2006/relationships" ref="J1462" display="https://scryfall.com/sets/oarc" r:id="rId2836"/>
    <hyperlink xmlns:r="http://schemas.openxmlformats.org/officeDocument/2006/relationships" ref="K1462" display="https://scryfall.com/sets/oarc" r:id="rId2837"/>
    <hyperlink xmlns:r="http://schemas.openxmlformats.org/officeDocument/2006/relationships" ref="L1462" display="en es fr de it pt ja ko ru 汉语 漢語" r:id="rId2838"/>
    <hyperlink xmlns:r="http://schemas.openxmlformats.org/officeDocument/2006/relationships" ref="I1464" display="Duels of the Planeswalkers DPA" r:id="rId2839"/>
    <hyperlink xmlns:r="http://schemas.openxmlformats.org/officeDocument/2006/relationships" ref="J1464" display="https://scryfall.com/sets/dpa" r:id="rId2840"/>
    <hyperlink xmlns:r="http://schemas.openxmlformats.org/officeDocument/2006/relationships" ref="K1464" display="https://scryfall.com/sets/dpa" r:id="rId2841"/>
    <hyperlink xmlns:r="http://schemas.openxmlformats.org/officeDocument/2006/relationships" ref="L1464" display="en es fr de it pt ja ko ru 汉语 漢語" r:id="rId2842"/>
    <hyperlink xmlns:r="http://schemas.openxmlformats.org/officeDocument/2006/relationships" ref="I1466" display="Rise of the Eldrazi ROE" r:id="rId2843"/>
    <hyperlink xmlns:r="http://schemas.openxmlformats.org/officeDocument/2006/relationships" ref="J1466" display="https://scryfall.com/sets/roe" r:id="rId2844"/>
    <hyperlink xmlns:r="http://schemas.openxmlformats.org/officeDocument/2006/relationships" ref="K1466" display="https://scryfall.com/sets/roe" r:id="rId2845"/>
    <hyperlink xmlns:r="http://schemas.openxmlformats.org/officeDocument/2006/relationships" ref="I1468" display="Rise of the Eldrazi Promos PROE" r:id="rId2846"/>
    <hyperlink xmlns:r="http://schemas.openxmlformats.org/officeDocument/2006/relationships" ref="J1468" display="https://scryfall.com/sets/proe" r:id="rId2847"/>
    <hyperlink xmlns:r="http://schemas.openxmlformats.org/officeDocument/2006/relationships" ref="K1468" display="https://scryfall.com/sets/proe" r:id="rId2848"/>
    <hyperlink xmlns:r="http://schemas.openxmlformats.org/officeDocument/2006/relationships" ref="I1470" display="Rise of the Eldrazi Tokens TROE" r:id="rId2849"/>
    <hyperlink xmlns:r="http://schemas.openxmlformats.org/officeDocument/2006/relationships" ref="J1470" display="https://scryfall.com/sets/troe" r:id="rId2850"/>
    <hyperlink xmlns:r="http://schemas.openxmlformats.org/officeDocument/2006/relationships" ref="K1470" display="https://scryfall.com/sets/troe" r:id="rId2851"/>
    <hyperlink xmlns:r="http://schemas.openxmlformats.org/officeDocument/2006/relationships" ref="L1470" display="en es fr de it pt ja ko ru 汉语 漢語" r:id="rId2852"/>
    <hyperlink xmlns:r="http://schemas.openxmlformats.org/officeDocument/2006/relationships" ref="I1472" display="Duel Decks: Phyrexia vs. the Coalition DDE" r:id="rId2853"/>
    <hyperlink xmlns:r="http://schemas.openxmlformats.org/officeDocument/2006/relationships" ref="J1472" display="https://scryfall.com/sets/dde" r:id="rId2854"/>
    <hyperlink xmlns:r="http://schemas.openxmlformats.org/officeDocument/2006/relationships" ref="K1472" display="https://scryfall.com/sets/dde" r:id="rId2855"/>
    <hyperlink xmlns:r="http://schemas.openxmlformats.org/officeDocument/2006/relationships" ref="I1474" display="Duel Decks: Phyrexia vs. the Coalition Tokens TDDE" r:id="rId2856"/>
    <hyperlink xmlns:r="http://schemas.openxmlformats.org/officeDocument/2006/relationships" ref="J1474" display="https://scryfall.com/sets/tdde" r:id="rId2857"/>
    <hyperlink xmlns:r="http://schemas.openxmlformats.org/officeDocument/2006/relationships" ref="K1474" display="https://scryfall.com/sets/tdde" r:id="rId2858"/>
    <hyperlink xmlns:r="http://schemas.openxmlformats.org/officeDocument/2006/relationships" ref="L1474" display="en es fr de it pt ja ko ru 汉语 漢語" r:id="rId2859"/>
    <hyperlink xmlns:r="http://schemas.openxmlformats.org/officeDocument/2006/relationships" ref="I1476" display="Worldwake WWK" r:id="rId2860"/>
    <hyperlink xmlns:r="http://schemas.openxmlformats.org/officeDocument/2006/relationships" ref="J1476" display="https://scryfall.com/sets/wwk" r:id="rId2861"/>
    <hyperlink xmlns:r="http://schemas.openxmlformats.org/officeDocument/2006/relationships" ref="K1476" display="https://scryfall.com/sets/wwk" r:id="rId2862"/>
    <hyperlink xmlns:r="http://schemas.openxmlformats.org/officeDocument/2006/relationships" ref="I1478" display="Worldwake Promos PWWK" r:id="rId2863"/>
    <hyperlink xmlns:r="http://schemas.openxmlformats.org/officeDocument/2006/relationships" ref="J1478" display="https://scryfall.com/sets/pwwk" r:id="rId2864"/>
    <hyperlink xmlns:r="http://schemas.openxmlformats.org/officeDocument/2006/relationships" ref="K1478" display="https://scryfall.com/sets/pwwk" r:id="rId2865"/>
    <hyperlink xmlns:r="http://schemas.openxmlformats.org/officeDocument/2006/relationships" ref="I1480" display="Worldwake Tokens TWWK" r:id="rId2866"/>
    <hyperlink xmlns:r="http://schemas.openxmlformats.org/officeDocument/2006/relationships" ref="J1480" display="https://scryfall.com/sets/twwk" r:id="rId2867"/>
    <hyperlink xmlns:r="http://schemas.openxmlformats.org/officeDocument/2006/relationships" ref="K1480" display="https://scryfall.com/sets/twwk" r:id="rId2868"/>
    <hyperlink xmlns:r="http://schemas.openxmlformats.org/officeDocument/2006/relationships" ref="L1480" display="en es fr de it pt ja ko ru 汉语 漢語" r:id="rId2869"/>
    <hyperlink xmlns:r="http://schemas.openxmlformats.org/officeDocument/2006/relationships" ref="I1482" display="Duels of the Planeswalkers 2010 Promos PDP10" r:id="rId2870"/>
    <hyperlink xmlns:r="http://schemas.openxmlformats.org/officeDocument/2006/relationships" ref="J1482" display="https://scryfall.com/sets/pdp10" r:id="rId2871"/>
    <hyperlink xmlns:r="http://schemas.openxmlformats.org/officeDocument/2006/relationships" ref="K1482" display="https://scryfall.com/sets/pdp10" r:id="rId2872"/>
    <hyperlink xmlns:r="http://schemas.openxmlformats.org/officeDocument/2006/relationships" ref="L1482" display="en es fr de it pt ja ko ru 汉语 漢語" r:id="rId2873"/>
    <hyperlink xmlns:r="http://schemas.openxmlformats.org/officeDocument/2006/relationships" ref="I1484" display="Magic Premiere Shop 2010 PMPS10" r:id="rId2874"/>
    <hyperlink xmlns:r="http://schemas.openxmlformats.org/officeDocument/2006/relationships" ref="J1484" display="https://scryfall.com/sets/pmps10" r:id="rId2875"/>
    <hyperlink xmlns:r="http://schemas.openxmlformats.org/officeDocument/2006/relationships" ref="K1484" display="https://scryfall.com/sets/pmps10" r:id="rId2876"/>
    <hyperlink xmlns:r="http://schemas.openxmlformats.org/officeDocument/2006/relationships" ref="L1484" display="en es fr de it pt ja ko ru 汉语 漢語" r:id="rId2877"/>
    <hyperlink xmlns:r="http://schemas.openxmlformats.org/officeDocument/2006/relationships" ref="I1486" display="Magic Player Rewards 2010 P10" r:id="rId2878"/>
    <hyperlink xmlns:r="http://schemas.openxmlformats.org/officeDocument/2006/relationships" ref="J1486" display="https://scryfall.com/sets/p10" r:id="rId2879"/>
    <hyperlink xmlns:r="http://schemas.openxmlformats.org/officeDocument/2006/relationships" ref="K1486" display="https://scryfall.com/sets/p10" r:id="rId2880"/>
    <hyperlink xmlns:r="http://schemas.openxmlformats.org/officeDocument/2006/relationships" ref="L1486" display="en es fr de it pt ja ko ru 汉语 漢語" r:id="rId2881"/>
    <hyperlink xmlns:r="http://schemas.openxmlformats.org/officeDocument/2006/relationships" ref="I1488" display="Judge Gift Cards 2010 G10" r:id="rId2882"/>
    <hyperlink xmlns:r="http://schemas.openxmlformats.org/officeDocument/2006/relationships" ref="J1488" display="https://scryfall.com/sets/g10" r:id="rId2883"/>
    <hyperlink xmlns:r="http://schemas.openxmlformats.org/officeDocument/2006/relationships" ref="K1488" display="https://scryfall.com/sets/g10" r:id="rId2884"/>
    <hyperlink xmlns:r="http://schemas.openxmlformats.org/officeDocument/2006/relationships" ref="L1488" display="en es fr de it pt ja ko ru 汉语 漢語" r:id="rId2885"/>
    <hyperlink xmlns:r="http://schemas.openxmlformats.org/officeDocument/2006/relationships" ref="I1490" display="Friday Night Magic 2010 F10" r:id="rId2886"/>
    <hyperlink xmlns:r="http://schemas.openxmlformats.org/officeDocument/2006/relationships" ref="J1490" display="https://scryfall.com/sets/f10" r:id="rId2887"/>
    <hyperlink xmlns:r="http://schemas.openxmlformats.org/officeDocument/2006/relationships" ref="K1490" display="https://scryfall.com/sets/f10" r:id="rId2888"/>
    <hyperlink xmlns:r="http://schemas.openxmlformats.org/officeDocument/2006/relationships" ref="L1490" display="en es fr de it pt ja ko ru 汉语 漢語" r:id="rId2889"/>
    <hyperlink xmlns:r="http://schemas.openxmlformats.org/officeDocument/2006/relationships" ref="I1492" display="Premium Deck Series: Slivers H09" r:id="rId2890"/>
    <hyperlink xmlns:r="http://schemas.openxmlformats.org/officeDocument/2006/relationships" ref="J1492" display="https://scryfall.com/sets/h09" r:id="rId2891"/>
    <hyperlink xmlns:r="http://schemas.openxmlformats.org/officeDocument/2006/relationships" ref="K1492" display="https://scryfall.com/sets/h09" r:id="rId2892"/>
    <hyperlink xmlns:r="http://schemas.openxmlformats.org/officeDocument/2006/relationships" ref="L1492" display="en es fr de it pt ja ko ru 汉语 漢語" r:id="rId2893"/>
    <hyperlink xmlns:r="http://schemas.openxmlformats.org/officeDocument/2006/relationships" ref="I1494" display="Duel Decks: Garruk vs. Liliana DDD" r:id="rId2894"/>
    <hyperlink xmlns:r="http://schemas.openxmlformats.org/officeDocument/2006/relationships" ref="J1494" display="https://scryfall.com/sets/ddd" r:id="rId2895"/>
    <hyperlink xmlns:r="http://schemas.openxmlformats.org/officeDocument/2006/relationships" ref="K1494" display="https://scryfall.com/sets/ddd" r:id="rId2896"/>
    <hyperlink xmlns:r="http://schemas.openxmlformats.org/officeDocument/2006/relationships" ref="L1494" display="en es fr de it pt ja ko ru 汉语 漢語" r:id="rId2897"/>
    <hyperlink xmlns:r="http://schemas.openxmlformats.org/officeDocument/2006/relationships" ref="I1496" display="Duel Decks: Garruk vs. Liliana Tokens TDDD" r:id="rId2898"/>
    <hyperlink xmlns:r="http://schemas.openxmlformats.org/officeDocument/2006/relationships" ref="J1496" display="https://scryfall.com/sets/tddd" r:id="rId2899"/>
    <hyperlink xmlns:r="http://schemas.openxmlformats.org/officeDocument/2006/relationships" ref="K1496" display="https://scryfall.com/sets/tddd" r:id="rId2900"/>
    <hyperlink xmlns:r="http://schemas.openxmlformats.org/officeDocument/2006/relationships" ref="L1496" display="en es fr de it pt ja ko ru 汉语 漢語" r:id="rId2901"/>
    <hyperlink xmlns:r="http://schemas.openxmlformats.org/officeDocument/2006/relationships" ref="I1498" display="Zendikar ZEN" r:id="rId2902"/>
    <hyperlink xmlns:r="http://schemas.openxmlformats.org/officeDocument/2006/relationships" ref="J1498" display="https://scryfall.com/sets/zen" r:id="rId2903"/>
    <hyperlink xmlns:r="http://schemas.openxmlformats.org/officeDocument/2006/relationships" ref="K1498" display="https://scryfall.com/sets/zen" r:id="rId2904"/>
    <hyperlink xmlns:r="http://schemas.openxmlformats.org/officeDocument/2006/relationships" ref="I1500" display="Zendikar Promos PZEN" r:id="rId2905"/>
    <hyperlink xmlns:r="http://schemas.openxmlformats.org/officeDocument/2006/relationships" ref="J1500" display="https://scryfall.com/sets/pzen" r:id="rId2906"/>
    <hyperlink xmlns:r="http://schemas.openxmlformats.org/officeDocument/2006/relationships" ref="K1500" display="https://scryfall.com/sets/pzen" r:id="rId2907"/>
    <hyperlink xmlns:r="http://schemas.openxmlformats.org/officeDocument/2006/relationships" ref="I1502" display="Zendikar Tokens TZEN" r:id="rId2908"/>
    <hyperlink xmlns:r="http://schemas.openxmlformats.org/officeDocument/2006/relationships" ref="J1502" display="https://scryfall.com/sets/tzen" r:id="rId2909"/>
    <hyperlink xmlns:r="http://schemas.openxmlformats.org/officeDocument/2006/relationships" ref="K1502" display="https://scryfall.com/sets/tzen" r:id="rId2910"/>
    <hyperlink xmlns:r="http://schemas.openxmlformats.org/officeDocument/2006/relationships" ref="L1502" display="en es fr de it pt ja ko ru 汉语 漢語" r:id="rId2911"/>
    <hyperlink xmlns:r="http://schemas.openxmlformats.org/officeDocument/2006/relationships" ref="I1504" display="Masters Edition III ME3" r:id="rId2912"/>
    <hyperlink xmlns:r="http://schemas.openxmlformats.org/officeDocument/2006/relationships" ref="J1504" display="https://scryfall.com/sets/me3" r:id="rId2913"/>
    <hyperlink xmlns:r="http://schemas.openxmlformats.org/officeDocument/2006/relationships" ref="K1504" display="https://scryfall.com/sets/me3" r:id="rId2914"/>
    <hyperlink xmlns:r="http://schemas.openxmlformats.org/officeDocument/2006/relationships" ref="L1504" display="en es fr de it pt ja ko ru 汉语 漢語" r:id="rId2915"/>
    <hyperlink xmlns:r="http://schemas.openxmlformats.org/officeDocument/2006/relationships" ref="I1506" display="Planechase HOP" r:id="rId2916"/>
    <hyperlink xmlns:r="http://schemas.openxmlformats.org/officeDocument/2006/relationships" ref="J1506" display="https://scryfall.com/sets/hop" r:id="rId2917"/>
    <hyperlink xmlns:r="http://schemas.openxmlformats.org/officeDocument/2006/relationships" ref="K1506" display="https://scryfall.com/sets/hop" r:id="rId2918"/>
    <hyperlink xmlns:r="http://schemas.openxmlformats.org/officeDocument/2006/relationships" ref="L1506" display="en es fr de it pt ja ko ru 汉语 漢語" r:id="rId2919"/>
    <hyperlink xmlns:r="http://schemas.openxmlformats.org/officeDocument/2006/relationships" ref="I1508" display="Planechase Promos PHOP" r:id="rId2920"/>
    <hyperlink xmlns:r="http://schemas.openxmlformats.org/officeDocument/2006/relationships" ref="J1508" display="https://scryfall.com/sets/phop" r:id="rId2921"/>
    <hyperlink xmlns:r="http://schemas.openxmlformats.org/officeDocument/2006/relationships" ref="K1508" display="https://scryfall.com/sets/phop" r:id="rId2922"/>
    <hyperlink xmlns:r="http://schemas.openxmlformats.org/officeDocument/2006/relationships" ref="L1508" display="en es fr de it pt ja ko ru 汉语 漢語" r:id="rId2923"/>
    <hyperlink xmlns:r="http://schemas.openxmlformats.org/officeDocument/2006/relationships" ref="I1510" display="Planechase Planes OHOP" r:id="rId2924"/>
    <hyperlink xmlns:r="http://schemas.openxmlformats.org/officeDocument/2006/relationships" ref="J1510" display="https://scryfall.com/sets/ohop" r:id="rId2925"/>
    <hyperlink xmlns:r="http://schemas.openxmlformats.org/officeDocument/2006/relationships" ref="K1510" display="https://scryfall.com/sets/ohop" r:id="rId2926"/>
    <hyperlink xmlns:r="http://schemas.openxmlformats.org/officeDocument/2006/relationships" ref="I1512" display="From the Vault: Exiled V09" r:id="rId2927"/>
    <hyperlink xmlns:r="http://schemas.openxmlformats.org/officeDocument/2006/relationships" ref="J1512" display="https://scryfall.com/sets/v09" r:id="rId2928"/>
    <hyperlink xmlns:r="http://schemas.openxmlformats.org/officeDocument/2006/relationships" ref="K1512" display="https://scryfall.com/sets/v09" r:id="rId2929"/>
    <hyperlink xmlns:r="http://schemas.openxmlformats.org/officeDocument/2006/relationships" ref="L1512" display="en es fr de it pt ja ko ru 汉语 漢語" r:id="rId2930"/>
    <hyperlink xmlns:r="http://schemas.openxmlformats.org/officeDocument/2006/relationships" ref="I1514" display="Magic 2010 M10" r:id="rId2931"/>
    <hyperlink xmlns:r="http://schemas.openxmlformats.org/officeDocument/2006/relationships" ref="J1514" display="https://scryfall.com/sets/m10" r:id="rId2932"/>
    <hyperlink xmlns:r="http://schemas.openxmlformats.org/officeDocument/2006/relationships" ref="K1514" display="https://scryfall.com/sets/m10" r:id="rId2933"/>
    <hyperlink xmlns:r="http://schemas.openxmlformats.org/officeDocument/2006/relationships" ref="I1516" display="Magic 2010 Promos PM10" r:id="rId2934"/>
    <hyperlink xmlns:r="http://schemas.openxmlformats.org/officeDocument/2006/relationships" ref="J1516" display="https://scryfall.com/sets/pm10" r:id="rId2935"/>
    <hyperlink xmlns:r="http://schemas.openxmlformats.org/officeDocument/2006/relationships" ref="K1516" display="https://scryfall.com/sets/pm10" r:id="rId2936"/>
    <hyperlink xmlns:r="http://schemas.openxmlformats.org/officeDocument/2006/relationships" ref="L1516" display="en es fr de it pt ja ko ru 汉语 漢語" r:id="rId2937"/>
    <hyperlink xmlns:r="http://schemas.openxmlformats.org/officeDocument/2006/relationships" ref="I1518" display="Magic 2010 Tokens TM10" r:id="rId2938"/>
    <hyperlink xmlns:r="http://schemas.openxmlformats.org/officeDocument/2006/relationships" ref="J1518" display="https://scryfall.com/sets/tm10" r:id="rId2939"/>
    <hyperlink xmlns:r="http://schemas.openxmlformats.org/officeDocument/2006/relationships" ref="K1518" display="https://scryfall.com/sets/tm10" r:id="rId2940"/>
    <hyperlink xmlns:r="http://schemas.openxmlformats.org/officeDocument/2006/relationships" ref="L1518" display="en es fr de it pt ja ko ru 汉语 漢語" r:id="rId2941"/>
    <hyperlink xmlns:r="http://schemas.openxmlformats.org/officeDocument/2006/relationships" ref="I1520" display="Alara Reborn ARB" r:id="rId2942"/>
    <hyperlink xmlns:r="http://schemas.openxmlformats.org/officeDocument/2006/relationships" ref="J1520" display="https://scryfall.com/sets/arb" r:id="rId2943"/>
    <hyperlink xmlns:r="http://schemas.openxmlformats.org/officeDocument/2006/relationships" ref="K1520" display="https://scryfall.com/sets/arb" r:id="rId2944"/>
    <hyperlink xmlns:r="http://schemas.openxmlformats.org/officeDocument/2006/relationships" ref="I1522" display="Alara Reborn Promos PARB" r:id="rId2945"/>
    <hyperlink xmlns:r="http://schemas.openxmlformats.org/officeDocument/2006/relationships" ref="J1522" display="https://scryfall.com/sets/parb" r:id="rId2946"/>
    <hyperlink xmlns:r="http://schemas.openxmlformats.org/officeDocument/2006/relationships" ref="K1522" display="https://scryfall.com/sets/parb" r:id="rId2947"/>
    <hyperlink xmlns:r="http://schemas.openxmlformats.org/officeDocument/2006/relationships" ref="L1522" display="en es fr de it pt ja ko ru 汉语 漢語" r:id="rId2948"/>
    <hyperlink xmlns:r="http://schemas.openxmlformats.org/officeDocument/2006/relationships" ref="I1524" display="Alara Reborn Tokens TARB" r:id="rId2949"/>
    <hyperlink xmlns:r="http://schemas.openxmlformats.org/officeDocument/2006/relationships" ref="J1524" display="https://scryfall.com/sets/tarb" r:id="rId2950"/>
    <hyperlink xmlns:r="http://schemas.openxmlformats.org/officeDocument/2006/relationships" ref="K1524" display="https://scryfall.com/sets/tarb" r:id="rId2951"/>
    <hyperlink xmlns:r="http://schemas.openxmlformats.org/officeDocument/2006/relationships" ref="L1524" display="en es fr de it pt ja ko ru 汉语 漢語" r:id="rId2952"/>
    <hyperlink xmlns:r="http://schemas.openxmlformats.org/officeDocument/2006/relationships" ref="I1526" display="Duel Decks: Divine vs. Demonic DDC" r:id="rId2953"/>
    <hyperlink xmlns:r="http://schemas.openxmlformats.org/officeDocument/2006/relationships" ref="J1526" display="https://scryfall.com/sets/ddc" r:id="rId2954"/>
    <hyperlink xmlns:r="http://schemas.openxmlformats.org/officeDocument/2006/relationships" ref="K1526" display="https://scryfall.com/sets/ddc" r:id="rId2955"/>
    <hyperlink xmlns:r="http://schemas.openxmlformats.org/officeDocument/2006/relationships" ref="L1526" display="en es fr de it pt ja ko ru 汉语 漢語" r:id="rId2956"/>
    <hyperlink xmlns:r="http://schemas.openxmlformats.org/officeDocument/2006/relationships" ref="I1528" display="Duel Decks: Divine vs. Demonic Tokens TDDC" r:id="rId2957"/>
    <hyperlink xmlns:r="http://schemas.openxmlformats.org/officeDocument/2006/relationships" ref="J1528" display="https://scryfall.com/sets/tddc" r:id="rId2958"/>
    <hyperlink xmlns:r="http://schemas.openxmlformats.org/officeDocument/2006/relationships" ref="K1528" display="https://scryfall.com/sets/tddc" r:id="rId2959"/>
    <hyperlink xmlns:r="http://schemas.openxmlformats.org/officeDocument/2006/relationships" ref="L1528" display="en es fr de it pt ja ko ru 汉语 漢語" r:id="rId2960"/>
    <hyperlink xmlns:r="http://schemas.openxmlformats.org/officeDocument/2006/relationships" ref="I1530" display="URL/Convention Promos PURL" r:id="rId2961"/>
    <hyperlink xmlns:r="http://schemas.openxmlformats.org/officeDocument/2006/relationships" ref="J1530" display="https://scryfall.com/sets/purl" r:id="rId2962"/>
    <hyperlink xmlns:r="http://schemas.openxmlformats.org/officeDocument/2006/relationships" ref="K1530" display="https://scryfall.com/sets/purl" r:id="rId2963"/>
    <hyperlink xmlns:r="http://schemas.openxmlformats.org/officeDocument/2006/relationships" ref="I1532" display="Conflux CON" r:id="rId2964"/>
    <hyperlink xmlns:r="http://schemas.openxmlformats.org/officeDocument/2006/relationships" ref="J1532" display="https://scryfall.com/sets/con" r:id="rId2965"/>
    <hyperlink xmlns:r="http://schemas.openxmlformats.org/officeDocument/2006/relationships" ref="K1532" display="https://scryfall.com/sets/con" r:id="rId2966"/>
    <hyperlink xmlns:r="http://schemas.openxmlformats.org/officeDocument/2006/relationships" ref="I1534" display="Conflux Promos PCON" r:id="rId2967"/>
    <hyperlink xmlns:r="http://schemas.openxmlformats.org/officeDocument/2006/relationships" ref="J1534" display="https://scryfall.com/sets/pcon" r:id="rId2968"/>
    <hyperlink xmlns:r="http://schemas.openxmlformats.org/officeDocument/2006/relationships" ref="K1534" display="https://scryfall.com/sets/pcon" r:id="rId2969"/>
    <hyperlink xmlns:r="http://schemas.openxmlformats.org/officeDocument/2006/relationships" ref="L1534" display="en es fr de it pt ja ko ru 汉语 漢語" r:id="rId2970"/>
    <hyperlink xmlns:r="http://schemas.openxmlformats.org/officeDocument/2006/relationships" ref="I1536" display="Conflux Tokens TCON" r:id="rId2971"/>
    <hyperlink xmlns:r="http://schemas.openxmlformats.org/officeDocument/2006/relationships" ref="J1536" display="https://scryfall.com/sets/tcon" r:id="rId2972"/>
    <hyperlink xmlns:r="http://schemas.openxmlformats.org/officeDocument/2006/relationships" ref="K1536" display="https://scryfall.com/sets/tcon" r:id="rId2973"/>
    <hyperlink xmlns:r="http://schemas.openxmlformats.org/officeDocument/2006/relationships" ref="L1536" display="en es fr de it pt ja ko ru 汉语 漢語" r:id="rId2974"/>
    <hyperlink xmlns:r="http://schemas.openxmlformats.org/officeDocument/2006/relationships" ref="I1538" display="Duels of the Planeswalkers 2009 Promos PDTP" r:id="rId2975"/>
    <hyperlink xmlns:r="http://schemas.openxmlformats.org/officeDocument/2006/relationships" ref="J1538" display="https://scryfall.com/sets/pdtp" r:id="rId2976"/>
    <hyperlink xmlns:r="http://schemas.openxmlformats.org/officeDocument/2006/relationships" ref="K1538" display="https://scryfall.com/sets/pdtp" r:id="rId2977"/>
    <hyperlink xmlns:r="http://schemas.openxmlformats.org/officeDocument/2006/relationships" ref="L1538" display="en es fr de it pt ja ko ru 汉语 漢語" r:id="rId2978"/>
    <hyperlink xmlns:r="http://schemas.openxmlformats.org/officeDocument/2006/relationships" ref="I1540" display="Magic Premiere Shop 2009 PMPS09" r:id="rId2979"/>
    <hyperlink xmlns:r="http://schemas.openxmlformats.org/officeDocument/2006/relationships" ref="J1540" display="https://scryfall.com/sets/pmps09" r:id="rId2980"/>
    <hyperlink xmlns:r="http://schemas.openxmlformats.org/officeDocument/2006/relationships" ref="K1540" display="https://scryfall.com/sets/pmps09" r:id="rId2981"/>
    <hyperlink xmlns:r="http://schemas.openxmlformats.org/officeDocument/2006/relationships" ref="L1540" display="en es fr de it pt ja ko ru 汉语 漢語" r:id="rId2982"/>
    <hyperlink xmlns:r="http://schemas.openxmlformats.org/officeDocument/2006/relationships" ref="I1542" display="Friday Night Magic 2009 F09" r:id="rId2983"/>
    <hyperlink xmlns:r="http://schemas.openxmlformats.org/officeDocument/2006/relationships" ref="J1542" display="https://scryfall.com/sets/f09" r:id="rId2984"/>
    <hyperlink xmlns:r="http://schemas.openxmlformats.org/officeDocument/2006/relationships" ref="K1542" display="https://scryfall.com/sets/f09" r:id="rId2985"/>
    <hyperlink xmlns:r="http://schemas.openxmlformats.org/officeDocument/2006/relationships" ref="L1542" display="en es fr de it pt ja ko ru 汉语 漢語" r:id="rId2986"/>
    <hyperlink xmlns:r="http://schemas.openxmlformats.org/officeDocument/2006/relationships" ref="I1544" display="Magic Player Rewards 2009 P09" r:id="rId2987"/>
    <hyperlink xmlns:r="http://schemas.openxmlformats.org/officeDocument/2006/relationships" ref="J1544" display="https://scryfall.com/sets/p09" r:id="rId2988"/>
    <hyperlink xmlns:r="http://schemas.openxmlformats.org/officeDocument/2006/relationships" ref="K1544" display="https://scryfall.com/sets/p09" r:id="rId2989"/>
    <hyperlink xmlns:r="http://schemas.openxmlformats.org/officeDocument/2006/relationships" ref="L1544" display="en es fr de it pt ja ko ru 汉语 漢語" r:id="rId2990"/>
    <hyperlink xmlns:r="http://schemas.openxmlformats.org/officeDocument/2006/relationships" ref="I1546" display="Judge Gift Cards 2009 G09" r:id="rId2991"/>
    <hyperlink xmlns:r="http://schemas.openxmlformats.org/officeDocument/2006/relationships" ref="J1546" display="https://scryfall.com/sets/g09" r:id="rId2992"/>
    <hyperlink xmlns:r="http://schemas.openxmlformats.org/officeDocument/2006/relationships" ref="K1546" display="https://scryfall.com/sets/g09" r:id="rId2993"/>
    <hyperlink xmlns:r="http://schemas.openxmlformats.org/officeDocument/2006/relationships" ref="L1546" display="en es fr de it pt ja ko ru 汉语 漢語" r:id="rId2994"/>
    <hyperlink xmlns:r="http://schemas.openxmlformats.org/officeDocument/2006/relationships" ref="I1548" display="Duel Decks: Jace vs. Chandra DD2" r:id="rId2995"/>
    <hyperlink xmlns:r="http://schemas.openxmlformats.org/officeDocument/2006/relationships" ref="J1548" display="https://scryfall.com/sets/dd2" r:id="rId2996"/>
    <hyperlink xmlns:r="http://schemas.openxmlformats.org/officeDocument/2006/relationships" ref="K1548" display="https://scryfall.com/sets/dd2" r:id="rId2997"/>
    <hyperlink xmlns:r="http://schemas.openxmlformats.org/officeDocument/2006/relationships" ref="I1550" display="Duel Decks: Jace vs. Chandra Tokens TDD2" r:id="rId2998"/>
    <hyperlink xmlns:r="http://schemas.openxmlformats.org/officeDocument/2006/relationships" ref="J1550" display="https://scryfall.com/sets/tdd2" r:id="rId2999"/>
    <hyperlink xmlns:r="http://schemas.openxmlformats.org/officeDocument/2006/relationships" ref="K1550" display="https://scryfall.com/sets/tdd2" r:id="rId3000"/>
    <hyperlink xmlns:r="http://schemas.openxmlformats.org/officeDocument/2006/relationships" ref="L1550" display="en es fr de it pt ja ko ru 汉语 漢語" r:id="rId3001"/>
    <hyperlink xmlns:r="http://schemas.openxmlformats.org/officeDocument/2006/relationships" ref="I1552" display="Shards of Alara ALA" r:id="rId3002"/>
    <hyperlink xmlns:r="http://schemas.openxmlformats.org/officeDocument/2006/relationships" ref="J1552" display="https://scryfall.com/sets/ala" r:id="rId3003"/>
    <hyperlink xmlns:r="http://schemas.openxmlformats.org/officeDocument/2006/relationships" ref="K1552" display="https://scryfall.com/sets/ala" r:id="rId3004"/>
    <hyperlink xmlns:r="http://schemas.openxmlformats.org/officeDocument/2006/relationships" ref="I1554" display="Shards of Alara Promos PALA" r:id="rId3005"/>
    <hyperlink xmlns:r="http://schemas.openxmlformats.org/officeDocument/2006/relationships" ref="J1554" display="https://scryfall.com/sets/pala" r:id="rId3006"/>
    <hyperlink xmlns:r="http://schemas.openxmlformats.org/officeDocument/2006/relationships" ref="K1554" display="https://scryfall.com/sets/pala" r:id="rId3007"/>
    <hyperlink xmlns:r="http://schemas.openxmlformats.org/officeDocument/2006/relationships" ref="L1554" display="en es fr de it pt ja ko ru 汉语 漢語" r:id="rId3008"/>
    <hyperlink xmlns:r="http://schemas.openxmlformats.org/officeDocument/2006/relationships" ref="I1556" display="Shards of Alara Tokens TALA" r:id="rId3009"/>
    <hyperlink xmlns:r="http://schemas.openxmlformats.org/officeDocument/2006/relationships" ref="J1556" display="https://scryfall.com/sets/tala" r:id="rId3010"/>
    <hyperlink xmlns:r="http://schemas.openxmlformats.org/officeDocument/2006/relationships" ref="K1556" display="https://scryfall.com/sets/tala" r:id="rId3011"/>
    <hyperlink xmlns:r="http://schemas.openxmlformats.org/officeDocument/2006/relationships" ref="L1556" display="en es fr de it pt ja ko ru 汉语 漢語" r:id="rId3012"/>
    <hyperlink xmlns:r="http://schemas.openxmlformats.org/officeDocument/2006/relationships" ref="I1558" display="Masters Edition II ME2" r:id="rId3013"/>
    <hyperlink xmlns:r="http://schemas.openxmlformats.org/officeDocument/2006/relationships" ref="J1558" display="https://scryfall.com/sets/me2" r:id="rId3014"/>
    <hyperlink xmlns:r="http://schemas.openxmlformats.org/officeDocument/2006/relationships" ref="K1558" display="https://scryfall.com/sets/me2" r:id="rId3015"/>
    <hyperlink xmlns:r="http://schemas.openxmlformats.org/officeDocument/2006/relationships" ref="L1558" display="en es fr de it pt ja ko ru 汉语 漢語" r:id="rId3016"/>
    <hyperlink xmlns:r="http://schemas.openxmlformats.org/officeDocument/2006/relationships" ref="I1560" display="From the Vault: Dragons DRB" r:id="rId3017"/>
    <hyperlink xmlns:r="http://schemas.openxmlformats.org/officeDocument/2006/relationships" ref="J1560" display="https://scryfall.com/sets/drb" r:id="rId3018"/>
    <hyperlink xmlns:r="http://schemas.openxmlformats.org/officeDocument/2006/relationships" ref="K1560" display="https://scryfall.com/sets/drb" r:id="rId3019"/>
    <hyperlink xmlns:r="http://schemas.openxmlformats.org/officeDocument/2006/relationships" ref="L1560" display="en es fr de it pt ja ko ru 汉语 漢語" r:id="rId3020"/>
    <hyperlink xmlns:r="http://schemas.openxmlformats.org/officeDocument/2006/relationships" ref="I1562" display="Eventide EVE" r:id="rId3021"/>
    <hyperlink xmlns:r="http://schemas.openxmlformats.org/officeDocument/2006/relationships" ref="J1562" display="https://scryfall.com/sets/eve" r:id="rId3022"/>
    <hyperlink xmlns:r="http://schemas.openxmlformats.org/officeDocument/2006/relationships" ref="K1562" display="https://scryfall.com/sets/eve" r:id="rId3023"/>
    <hyperlink xmlns:r="http://schemas.openxmlformats.org/officeDocument/2006/relationships" ref="I1564" display="Eventide Promos PEVE" r:id="rId3024"/>
    <hyperlink xmlns:r="http://schemas.openxmlformats.org/officeDocument/2006/relationships" ref="J1564" display="https://scryfall.com/sets/peve" r:id="rId3025"/>
    <hyperlink xmlns:r="http://schemas.openxmlformats.org/officeDocument/2006/relationships" ref="K1564" display="https://scryfall.com/sets/peve" r:id="rId3026"/>
    <hyperlink xmlns:r="http://schemas.openxmlformats.org/officeDocument/2006/relationships" ref="L1564" display="en es fr de it pt ja ko ru 汉语 漢語" r:id="rId3027"/>
    <hyperlink xmlns:r="http://schemas.openxmlformats.org/officeDocument/2006/relationships" ref="I1566" display="Eventide Tokens TEVE" r:id="rId3028"/>
    <hyperlink xmlns:r="http://schemas.openxmlformats.org/officeDocument/2006/relationships" ref="J1566" display="https://scryfall.com/sets/teve" r:id="rId3029"/>
    <hyperlink xmlns:r="http://schemas.openxmlformats.org/officeDocument/2006/relationships" ref="K1566" display="https://scryfall.com/sets/teve" r:id="rId3030"/>
    <hyperlink xmlns:r="http://schemas.openxmlformats.org/officeDocument/2006/relationships" ref="L1566" display="en es fr de it pt ja ko ru 汉语 漢語" r:id="rId3031"/>
    <hyperlink xmlns:r="http://schemas.openxmlformats.org/officeDocument/2006/relationships" ref="I1568" display="Shadowmoor SHM" r:id="rId3032"/>
    <hyperlink xmlns:r="http://schemas.openxmlformats.org/officeDocument/2006/relationships" ref="J1568" display="https://scryfall.com/sets/shm" r:id="rId3033"/>
    <hyperlink xmlns:r="http://schemas.openxmlformats.org/officeDocument/2006/relationships" ref="K1568" display="https://scryfall.com/sets/shm" r:id="rId3034"/>
    <hyperlink xmlns:r="http://schemas.openxmlformats.org/officeDocument/2006/relationships" ref="I1570" display="Shadowmoor Promos PSHM" r:id="rId3035"/>
    <hyperlink xmlns:r="http://schemas.openxmlformats.org/officeDocument/2006/relationships" ref="J1570" display="https://scryfall.com/sets/pshm" r:id="rId3036"/>
    <hyperlink xmlns:r="http://schemas.openxmlformats.org/officeDocument/2006/relationships" ref="K1570" display="https://scryfall.com/sets/pshm" r:id="rId3037"/>
    <hyperlink xmlns:r="http://schemas.openxmlformats.org/officeDocument/2006/relationships" ref="L1570" display="en es fr de it pt ja ko ru 汉语 漢語" r:id="rId3038"/>
    <hyperlink xmlns:r="http://schemas.openxmlformats.org/officeDocument/2006/relationships" ref="I1572" display="Shadowmoor Tokens TSHM" r:id="rId3039"/>
    <hyperlink xmlns:r="http://schemas.openxmlformats.org/officeDocument/2006/relationships" ref="J1572" display="https://scryfall.com/sets/tshm" r:id="rId3040"/>
    <hyperlink xmlns:r="http://schemas.openxmlformats.org/officeDocument/2006/relationships" ref="K1572" display="https://scryfall.com/sets/tshm" r:id="rId3041"/>
    <hyperlink xmlns:r="http://schemas.openxmlformats.org/officeDocument/2006/relationships" ref="L1572" display="en es fr de it pt ja ko ru 汉语 漢語" r:id="rId3042"/>
    <hyperlink xmlns:r="http://schemas.openxmlformats.org/officeDocument/2006/relationships" ref="I1574" display="15th Anniversary Cards P15A" r:id="rId3043"/>
    <hyperlink xmlns:r="http://schemas.openxmlformats.org/officeDocument/2006/relationships" ref="J1574" display="https://scryfall.com/sets/p15a" r:id="rId3044"/>
    <hyperlink xmlns:r="http://schemas.openxmlformats.org/officeDocument/2006/relationships" ref="K1574" display="https://scryfall.com/sets/p15a" r:id="rId3045"/>
    <hyperlink xmlns:r="http://schemas.openxmlformats.org/officeDocument/2006/relationships" ref="L1574" display="en es fr de it pt ja ko ru 汉语 漢語" r:id="rId3046"/>
    <hyperlink xmlns:r="http://schemas.openxmlformats.org/officeDocument/2006/relationships" ref="I1576" display="Morningtide MOR" r:id="rId3047"/>
    <hyperlink xmlns:r="http://schemas.openxmlformats.org/officeDocument/2006/relationships" ref="J1576" display="https://scryfall.com/sets/mor" r:id="rId3048"/>
    <hyperlink xmlns:r="http://schemas.openxmlformats.org/officeDocument/2006/relationships" ref="K1576" display="https://scryfall.com/sets/mor" r:id="rId3049"/>
    <hyperlink xmlns:r="http://schemas.openxmlformats.org/officeDocument/2006/relationships" ref="I1578" display="Morningtide Promos PMOR" r:id="rId3050"/>
    <hyperlink xmlns:r="http://schemas.openxmlformats.org/officeDocument/2006/relationships" ref="J1578" display="https://scryfall.com/sets/pmor" r:id="rId3051"/>
    <hyperlink xmlns:r="http://schemas.openxmlformats.org/officeDocument/2006/relationships" ref="K1578" display="https://scryfall.com/sets/pmor" r:id="rId3052"/>
    <hyperlink xmlns:r="http://schemas.openxmlformats.org/officeDocument/2006/relationships" ref="L1578" display="en es fr de it pt ja ko ru 汉语 漢語" r:id="rId3053"/>
    <hyperlink xmlns:r="http://schemas.openxmlformats.org/officeDocument/2006/relationships" ref="I1580" display="Morningtide Tokens TMOR" r:id="rId3054"/>
    <hyperlink xmlns:r="http://schemas.openxmlformats.org/officeDocument/2006/relationships" ref="J1580" display="https://scryfall.com/sets/tmor" r:id="rId3055"/>
    <hyperlink xmlns:r="http://schemas.openxmlformats.org/officeDocument/2006/relationships" ref="K1580" display="https://scryfall.com/sets/tmor" r:id="rId3056"/>
    <hyperlink xmlns:r="http://schemas.openxmlformats.org/officeDocument/2006/relationships" ref="L1580" display="en es fr de it pt ja ko ru 汉语 漢語" r:id="rId3057"/>
    <hyperlink xmlns:r="http://schemas.openxmlformats.org/officeDocument/2006/relationships" ref="I1582" display="Magic Premiere Shop 2008 PMPS08" r:id="rId3058"/>
    <hyperlink xmlns:r="http://schemas.openxmlformats.org/officeDocument/2006/relationships" ref="J1582" display="https://scryfall.com/sets/pmps08" r:id="rId3059"/>
    <hyperlink xmlns:r="http://schemas.openxmlformats.org/officeDocument/2006/relationships" ref="K1582" display="https://scryfall.com/sets/pmps08" r:id="rId3060"/>
    <hyperlink xmlns:r="http://schemas.openxmlformats.org/officeDocument/2006/relationships" ref="L1582" display="en es fr de it pt ja ko ru 汉语 漢語" r:id="rId3061"/>
    <hyperlink xmlns:r="http://schemas.openxmlformats.org/officeDocument/2006/relationships" ref="I1584" display="Magic Player Rewards 2008 P08" r:id="rId3062"/>
    <hyperlink xmlns:r="http://schemas.openxmlformats.org/officeDocument/2006/relationships" ref="J1584" display="https://scryfall.com/sets/p08" r:id="rId3063"/>
    <hyperlink xmlns:r="http://schemas.openxmlformats.org/officeDocument/2006/relationships" ref="K1584" display="https://scryfall.com/sets/p08" r:id="rId3064"/>
    <hyperlink xmlns:r="http://schemas.openxmlformats.org/officeDocument/2006/relationships" ref="L1584" display="en es fr de it pt ja ko ru 汉语 漢語" r:id="rId3065"/>
    <hyperlink xmlns:r="http://schemas.openxmlformats.org/officeDocument/2006/relationships" ref="I1586" display="Friday Night Magic 2008 F08" r:id="rId3066"/>
    <hyperlink xmlns:r="http://schemas.openxmlformats.org/officeDocument/2006/relationships" ref="J1586" display="https://scryfall.com/sets/f08" r:id="rId3067"/>
    <hyperlink xmlns:r="http://schemas.openxmlformats.org/officeDocument/2006/relationships" ref="K1586" display="https://scryfall.com/sets/f08" r:id="rId3068"/>
    <hyperlink xmlns:r="http://schemas.openxmlformats.org/officeDocument/2006/relationships" ref="L1586" display="en es fr de it pt ja ko ru 汉语 漢語" r:id="rId3069"/>
    <hyperlink xmlns:r="http://schemas.openxmlformats.org/officeDocument/2006/relationships" ref="I1588" display="Judge Gift Cards 2008 G08" r:id="rId3070"/>
    <hyperlink xmlns:r="http://schemas.openxmlformats.org/officeDocument/2006/relationships" ref="J1588" display="https://scryfall.com/sets/g08" r:id="rId3071"/>
    <hyperlink xmlns:r="http://schemas.openxmlformats.org/officeDocument/2006/relationships" ref="K1588" display="https://scryfall.com/sets/g08" r:id="rId3072"/>
    <hyperlink xmlns:r="http://schemas.openxmlformats.org/officeDocument/2006/relationships" ref="L1588" display="en es fr de it pt ja ko ru 汉语 漢語" r:id="rId3073"/>
    <hyperlink xmlns:r="http://schemas.openxmlformats.org/officeDocument/2006/relationships" ref="I1590" display="Duel Decks: Elves vs. Goblins DD1" r:id="rId3074"/>
    <hyperlink xmlns:r="http://schemas.openxmlformats.org/officeDocument/2006/relationships" ref="J1590" display="https://scryfall.com/sets/dd1" r:id="rId3075"/>
    <hyperlink xmlns:r="http://schemas.openxmlformats.org/officeDocument/2006/relationships" ref="K1590" display="https://scryfall.com/sets/dd1" r:id="rId3076"/>
    <hyperlink xmlns:r="http://schemas.openxmlformats.org/officeDocument/2006/relationships" ref="L1590" display="en es fr de it pt ja ko ru 汉语 漢語" r:id="rId3077"/>
    <hyperlink xmlns:r="http://schemas.openxmlformats.org/officeDocument/2006/relationships" ref="I1592" display="Duel Decks: Elves vs. Goblins Tokens TDD1" r:id="rId3078"/>
    <hyperlink xmlns:r="http://schemas.openxmlformats.org/officeDocument/2006/relationships" ref="J1592" display="https://scryfall.com/sets/tdd1" r:id="rId3079"/>
    <hyperlink xmlns:r="http://schemas.openxmlformats.org/officeDocument/2006/relationships" ref="K1592" display="https://scryfall.com/sets/tdd1" r:id="rId3080"/>
    <hyperlink xmlns:r="http://schemas.openxmlformats.org/officeDocument/2006/relationships" ref="L1592" display="en es fr de it pt ja ko ru 汉语 漢語" r:id="rId3081"/>
    <hyperlink xmlns:r="http://schemas.openxmlformats.org/officeDocument/2006/relationships" ref="I1594" display="Lorwyn LRW" r:id="rId3082"/>
    <hyperlink xmlns:r="http://schemas.openxmlformats.org/officeDocument/2006/relationships" ref="J1594" display="https://scryfall.com/sets/lrw" r:id="rId3083"/>
    <hyperlink xmlns:r="http://schemas.openxmlformats.org/officeDocument/2006/relationships" ref="K1594" display="https://scryfall.com/sets/lrw" r:id="rId3084"/>
    <hyperlink xmlns:r="http://schemas.openxmlformats.org/officeDocument/2006/relationships" ref="I1596" display="Lorwyn Promos PLRW" r:id="rId3085"/>
    <hyperlink xmlns:r="http://schemas.openxmlformats.org/officeDocument/2006/relationships" ref="J1596" display="https://scryfall.com/sets/plrw" r:id="rId3086"/>
    <hyperlink xmlns:r="http://schemas.openxmlformats.org/officeDocument/2006/relationships" ref="K1596" display="https://scryfall.com/sets/plrw" r:id="rId3087"/>
    <hyperlink xmlns:r="http://schemas.openxmlformats.org/officeDocument/2006/relationships" ref="L1596" display="en es fr de it pt ja ko ru 汉语 漢語" r:id="rId3088"/>
    <hyperlink xmlns:r="http://schemas.openxmlformats.org/officeDocument/2006/relationships" ref="I1598" display="Lorwyn Tokens TLRW" r:id="rId3089"/>
    <hyperlink xmlns:r="http://schemas.openxmlformats.org/officeDocument/2006/relationships" ref="J1598" display="https://scryfall.com/sets/tlrw" r:id="rId3090"/>
    <hyperlink xmlns:r="http://schemas.openxmlformats.org/officeDocument/2006/relationships" ref="K1598" display="https://scryfall.com/sets/tlrw" r:id="rId3091"/>
    <hyperlink xmlns:r="http://schemas.openxmlformats.org/officeDocument/2006/relationships" ref="L1598" display="en es fr de it pt ja ko ru 汉语 漢語" r:id="rId3092"/>
    <hyperlink xmlns:r="http://schemas.openxmlformats.org/officeDocument/2006/relationships" ref="I1600" display="Masters Edition ME1" r:id="rId3093"/>
    <hyperlink xmlns:r="http://schemas.openxmlformats.org/officeDocument/2006/relationships" ref="J1600" display="https://scryfall.com/sets/me1" r:id="rId3094"/>
    <hyperlink xmlns:r="http://schemas.openxmlformats.org/officeDocument/2006/relationships" ref="K1600" display="https://scryfall.com/sets/me1" r:id="rId3095"/>
    <hyperlink xmlns:r="http://schemas.openxmlformats.org/officeDocument/2006/relationships" ref="L1600" display="en es fr de it pt ja ko ru 汉语 漢語" r:id="rId3096"/>
    <hyperlink xmlns:r="http://schemas.openxmlformats.org/officeDocument/2006/relationships" ref="I1602" display="Tenth Edition 10E" r:id="rId3097"/>
    <hyperlink xmlns:r="http://schemas.openxmlformats.org/officeDocument/2006/relationships" ref="J1602" display="https://scryfall.com/sets/10e" r:id="rId3098"/>
    <hyperlink xmlns:r="http://schemas.openxmlformats.org/officeDocument/2006/relationships" ref="K1602" display="https://scryfall.com/sets/10e" r:id="rId3099"/>
    <hyperlink xmlns:r="http://schemas.openxmlformats.org/officeDocument/2006/relationships" ref="I1604" display="Tenth Edition Promos P10E" r:id="rId3100"/>
    <hyperlink xmlns:r="http://schemas.openxmlformats.org/officeDocument/2006/relationships" ref="J1604" display="https://scryfall.com/sets/p10e" r:id="rId3101"/>
    <hyperlink xmlns:r="http://schemas.openxmlformats.org/officeDocument/2006/relationships" ref="K1604" display="https://scryfall.com/sets/p10e" r:id="rId3102"/>
    <hyperlink xmlns:r="http://schemas.openxmlformats.org/officeDocument/2006/relationships" ref="L1604" display="en es fr de it pt ja ko ru 汉语 漢語" r:id="rId3103"/>
    <hyperlink xmlns:r="http://schemas.openxmlformats.org/officeDocument/2006/relationships" ref="I1606" display="Tenth Edition Tokens T10E" r:id="rId3104"/>
    <hyperlink xmlns:r="http://schemas.openxmlformats.org/officeDocument/2006/relationships" ref="J1606" display="https://scryfall.com/sets/t10e" r:id="rId3105"/>
    <hyperlink xmlns:r="http://schemas.openxmlformats.org/officeDocument/2006/relationships" ref="K1606" display="https://scryfall.com/sets/t10e" r:id="rId3106"/>
    <hyperlink xmlns:r="http://schemas.openxmlformats.org/officeDocument/2006/relationships" ref="L1606" display="en es fr de it pt ja ko ru 汉语 漢語" r:id="rId3107"/>
    <hyperlink xmlns:r="http://schemas.openxmlformats.org/officeDocument/2006/relationships" ref="I1608" display="Future Sight FUT" r:id="rId3108"/>
    <hyperlink xmlns:r="http://schemas.openxmlformats.org/officeDocument/2006/relationships" ref="J1608" display="https://scryfall.com/sets/fut" r:id="rId3109"/>
    <hyperlink xmlns:r="http://schemas.openxmlformats.org/officeDocument/2006/relationships" ref="K1608" display="https://scryfall.com/sets/fut" r:id="rId3110"/>
    <hyperlink xmlns:r="http://schemas.openxmlformats.org/officeDocument/2006/relationships" ref="I1610" display="Future Sight Promos PFUT" r:id="rId3111"/>
    <hyperlink xmlns:r="http://schemas.openxmlformats.org/officeDocument/2006/relationships" ref="J1610" display="https://scryfall.com/sets/pfut" r:id="rId3112"/>
    <hyperlink xmlns:r="http://schemas.openxmlformats.org/officeDocument/2006/relationships" ref="K1610" display="https://scryfall.com/sets/pfut" r:id="rId3113"/>
    <hyperlink xmlns:r="http://schemas.openxmlformats.org/officeDocument/2006/relationships" ref="L1610" display="en es fr de it pt ja ko ru 汉语 漢語" r:id="rId3114"/>
    <hyperlink xmlns:r="http://schemas.openxmlformats.org/officeDocument/2006/relationships" ref="I1612" display="Grand Prix Promos PGPX" r:id="rId3115"/>
    <hyperlink xmlns:r="http://schemas.openxmlformats.org/officeDocument/2006/relationships" ref="J1612" display="https://scryfall.com/sets/pgpx" r:id="rId3116"/>
    <hyperlink xmlns:r="http://schemas.openxmlformats.org/officeDocument/2006/relationships" ref="K1612" display="https://scryfall.com/sets/pgpx" r:id="rId3117"/>
    <hyperlink xmlns:r="http://schemas.openxmlformats.org/officeDocument/2006/relationships" ref="L1612" display="en es fr de it pt ja ko ru 汉语 漢語" r:id="rId3118"/>
    <hyperlink xmlns:r="http://schemas.openxmlformats.org/officeDocument/2006/relationships" ref="I1614" display="Pro Tour Promos PPRO" r:id="rId3119"/>
    <hyperlink xmlns:r="http://schemas.openxmlformats.org/officeDocument/2006/relationships" ref="J1614" display="https://scryfall.com/sets/ppro" r:id="rId3120"/>
    <hyperlink xmlns:r="http://schemas.openxmlformats.org/officeDocument/2006/relationships" ref="K1614" display="https://scryfall.com/sets/ppro" r:id="rId3121"/>
    <hyperlink xmlns:r="http://schemas.openxmlformats.org/officeDocument/2006/relationships" ref="L1614" display="en es fr de it pt ja ko ru 汉语 漢語" r:id="rId3122"/>
    <hyperlink xmlns:r="http://schemas.openxmlformats.org/officeDocument/2006/relationships" ref="I1616" display="Planar Chaos PLC" r:id="rId3123"/>
    <hyperlink xmlns:r="http://schemas.openxmlformats.org/officeDocument/2006/relationships" ref="J1616" display="https://scryfall.com/sets/plc" r:id="rId3124"/>
    <hyperlink xmlns:r="http://schemas.openxmlformats.org/officeDocument/2006/relationships" ref="K1616" display="https://scryfall.com/sets/plc" r:id="rId3125"/>
    <hyperlink xmlns:r="http://schemas.openxmlformats.org/officeDocument/2006/relationships" ref="I1618" display="Planar Chaos Promos PPLC" r:id="rId3126"/>
    <hyperlink xmlns:r="http://schemas.openxmlformats.org/officeDocument/2006/relationships" ref="J1618" display="https://scryfall.com/sets/pplc" r:id="rId3127"/>
    <hyperlink xmlns:r="http://schemas.openxmlformats.org/officeDocument/2006/relationships" ref="K1618" display="https://scryfall.com/sets/pplc" r:id="rId3128"/>
    <hyperlink xmlns:r="http://schemas.openxmlformats.org/officeDocument/2006/relationships" ref="L1618" display="en es fr de it pt ja ko ru 汉语 漢語" r:id="rId3129"/>
    <hyperlink xmlns:r="http://schemas.openxmlformats.org/officeDocument/2006/relationships" ref="I1620" display="Magic Premiere Shop 2007 PMPS07" r:id="rId3130"/>
    <hyperlink xmlns:r="http://schemas.openxmlformats.org/officeDocument/2006/relationships" ref="J1620" display="https://scryfall.com/sets/pmps07" r:id="rId3131"/>
    <hyperlink xmlns:r="http://schemas.openxmlformats.org/officeDocument/2006/relationships" ref="K1620" display="https://scryfall.com/sets/pmps07" r:id="rId3132"/>
    <hyperlink xmlns:r="http://schemas.openxmlformats.org/officeDocument/2006/relationships" ref="L1620" display="en es fr de it pt ja ko ru 汉语 漢語" r:id="rId3133"/>
    <hyperlink xmlns:r="http://schemas.openxmlformats.org/officeDocument/2006/relationships" ref="I1622" display="Judge Gift Cards 2007 G07" r:id="rId3134"/>
    <hyperlink xmlns:r="http://schemas.openxmlformats.org/officeDocument/2006/relationships" ref="J1622" display="https://scryfall.com/sets/g07" r:id="rId3135"/>
    <hyperlink xmlns:r="http://schemas.openxmlformats.org/officeDocument/2006/relationships" ref="K1622" display="https://scryfall.com/sets/g07" r:id="rId3136"/>
    <hyperlink xmlns:r="http://schemas.openxmlformats.org/officeDocument/2006/relationships" ref="L1622" display="en es fr de it pt ja ko ru 汉语 漢語" r:id="rId3137"/>
    <hyperlink xmlns:r="http://schemas.openxmlformats.org/officeDocument/2006/relationships" ref="I1624" display="Magic Player Rewards 2007 P07" r:id="rId3138"/>
    <hyperlink xmlns:r="http://schemas.openxmlformats.org/officeDocument/2006/relationships" ref="J1624" display="https://scryfall.com/sets/p07" r:id="rId3139"/>
    <hyperlink xmlns:r="http://schemas.openxmlformats.org/officeDocument/2006/relationships" ref="K1624" display="https://scryfall.com/sets/p07" r:id="rId3140"/>
    <hyperlink xmlns:r="http://schemas.openxmlformats.org/officeDocument/2006/relationships" ref="L1624" display="en es fr de it pt ja ko ru 汉语 漢語" r:id="rId3141"/>
    <hyperlink xmlns:r="http://schemas.openxmlformats.org/officeDocument/2006/relationships" ref="I1626" display="Friday Night Magic 2007 F07" r:id="rId3142"/>
    <hyperlink xmlns:r="http://schemas.openxmlformats.org/officeDocument/2006/relationships" ref="J1626" display="https://scryfall.com/sets/f07" r:id="rId3143"/>
    <hyperlink xmlns:r="http://schemas.openxmlformats.org/officeDocument/2006/relationships" ref="K1626" display="https://scryfall.com/sets/f07" r:id="rId3144"/>
    <hyperlink xmlns:r="http://schemas.openxmlformats.org/officeDocument/2006/relationships" ref="L1626" display="en es fr de it pt ja ko ru 汉语 漢語" r:id="rId3145"/>
    <hyperlink xmlns:r="http://schemas.openxmlformats.org/officeDocument/2006/relationships" ref="I1628" display="Happy Holidays HHO" r:id="rId3146"/>
    <hyperlink xmlns:r="http://schemas.openxmlformats.org/officeDocument/2006/relationships" ref="J1628" display="https://scryfall.com/sets/hho" r:id="rId3147"/>
    <hyperlink xmlns:r="http://schemas.openxmlformats.org/officeDocument/2006/relationships" ref="K1628" display="https://scryfall.com/sets/hho" r:id="rId3148"/>
    <hyperlink xmlns:r="http://schemas.openxmlformats.org/officeDocument/2006/relationships" ref="L1628" display="en es fr de it pt ja ko ru 汉语 漢語" r:id="rId3149"/>
    <hyperlink xmlns:r="http://schemas.openxmlformats.org/officeDocument/2006/relationships" ref="I1630" display="Time Spiral TSP" r:id="rId3150"/>
    <hyperlink xmlns:r="http://schemas.openxmlformats.org/officeDocument/2006/relationships" ref="J1630" display="https://scryfall.com/sets/tsp" r:id="rId3151"/>
    <hyperlink xmlns:r="http://schemas.openxmlformats.org/officeDocument/2006/relationships" ref="K1630" display="https://scryfall.com/sets/tsp" r:id="rId3152"/>
    <hyperlink xmlns:r="http://schemas.openxmlformats.org/officeDocument/2006/relationships" ref="I1632" display="Time Spiral Promos PTSP" r:id="rId3153"/>
    <hyperlink xmlns:r="http://schemas.openxmlformats.org/officeDocument/2006/relationships" ref="J1632" display="https://scryfall.com/sets/ptsp" r:id="rId3154"/>
    <hyperlink xmlns:r="http://schemas.openxmlformats.org/officeDocument/2006/relationships" ref="K1632" display="https://scryfall.com/sets/ptsp" r:id="rId3155"/>
    <hyperlink xmlns:r="http://schemas.openxmlformats.org/officeDocument/2006/relationships" ref="L1632" display="en es fr de it pt ja ko ru 汉语 漢語" r:id="rId3156"/>
    <hyperlink xmlns:r="http://schemas.openxmlformats.org/officeDocument/2006/relationships" ref="I1634" display="Time Spiral Timeshifted TSB" r:id="rId3157"/>
    <hyperlink xmlns:r="http://schemas.openxmlformats.org/officeDocument/2006/relationships" ref="J1634" display="https://scryfall.com/sets/tsb" r:id="rId3158"/>
    <hyperlink xmlns:r="http://schemas.openxmlformats.org/officeDocument/2006/relationships" ref="K1634" display="https://scryfall.com/sets/tsb" r:id="rId3159"/>
    <hyperlink xmlns:r="http://schemas.openxmlformats.org/officeDocument/2006/relationships" ref="I1636" display="Coldsnap CSP" r:id="rId3160"/>
    <hyperlink xmlns:r="http://schemas.openxmlformats.org/officeDocument/2006/relationships" ref="J1636" display="https://scryfall.com/sets/csp" r:id="rId3161"/>
    <hyperlink xmlns:r="http://schemas.openxmlformats.org/officeDocument/2006/relationships" ref="K1636" display="https://scryfall.com/sets/csp" r:id="rId3162"/>
    <hyperlink xmlns:r="http://schemas.openxmlformats.org/officeDocument/2006/relationships" ref="I1638" display="Coldsnap Promos PCSP" r:id="rId3163"/>
    <hyperlink xmlns:r="http://schemas.openxmlformats.org/officeDocument/2006/relationships" ref="J1638" display="https://scryfall.com/sets/pcsp" r:id="rId3164"/>
    <hyperlink xmlns:r="http://schemas.openxmlformats.org/officeDocument/2006/relationships" ref="K1638" display="https://scryfall.com/sets/pcsp" r:id="rId3165"/>
    <hyperlink xmlns:r="http://schemas.openxmlformats.org/officeDocument/2006/relationships" ref="L1638" display="en es fr de it pt ja ko ru 汉语 漢語" r:id="rId3166"/>
    <hyperlink xmlns:r="http://schemas.openxmlformats.org/officeDocument/2006/relationships" ref="I1640" display="Coldsnap Theme Decks CST" r:id="rId3167"/>
    <hyperlink xmlns:r="http://schemas.openxmlformats.org/officeDocument/2006/relationships" ref="J1640" display="https://scryfall.com/sets/cst" r:id="rId3168"/>
    <hyperlink xmlns:r="http://schemas.openxmlformats.org/officeDocument/2006/relationships" ref="K1640" display="https://scryfall.com/sets/cst" r:id="rId3169"/>
    <hyperlink xmlns:r="http://schemas.openxmlformats.org/officeDocument/2006/relationships" ref="I1642" display="Dissension DIS" r:id="rId3170"/>
    <hyperlink xmlns:r="http://schemas.openxmlformats.org/officeDocument/2006/relationships" ref="J1642" display="https://scryfall.com/sets/dis" r:id="rId3171"/>
    <hyperlink xmlns:r="http://schemas.openxmlformats.org/officeDocument/2006/relationships" ref="K1642" display="https://scryfall.com/sets/dis" r:id="rId3172"/>
    <hyperlink xmlns:r="http://schemas.openxmlformats.org/officeDocument/2006/relationships" ref="I1644" display="Dissension Promos PDIS" r:id="rId3173"/>
    <hyperlink xmlns:r="http://schemas.openxmlformats.org/officeDocument/2006/relationships" ref="J1644" display="https://scryfall.com/sets/pdis" r:id="rId3174"/>
    <hyperlink xmlns:r="http://schemas.openxmlformats.org/officeDocument/2006/relationships" ref="K1644" display="https://scryfall.com/sets/pdis" r:id="rId3175"/>
    <hyperlink xmlns:r="http://schemas.openxmlformats.org/officeDocument/2006/relationships" ref="L1644" display="en es fr de it pt ja ko ru 汉语 漢語" r:id="rId3176"/>
    <hyperlink xmlns:r="http://schemas.openxmlformats.org/officeDocument/2006/relationships" ref="I1646" display="Champs and States PCMP" r:id="rId3177"/>
    <hyperlink xmlns:r="http://schemas.openxmlformats.org/officeDocument/2006/relationships" ref="J1646" display="https://scryfall.com/sets/pcmp" r:id="rId3178"/>
    <hyperlink xmlns:r="http://schemas.openxmlformats.org/officeDocument/2006/relationships" ref="K1646" display="https://scryfall.com/sets/pcmp" r:id="rId3179"/>
    <hyperlink xmlns:r="http://schemas.openxmlformats.org/officeDocument/2006/relationships" ref="L1646" display="en es fr de it pt ja ko ru 汉语 漢語" r:id="rId3180"/>
    <hyperlink xmlns:r="http://schemas.openxmlformats.org/officeDocument/2006/relationships" ref="I1648" display="Guildpact GPT" r:id="rId3181"/>
    <hyperlink xmlns:r="http://schemas.openxmlformats.org/officeDocument/2006/relationships" ref="J1648" display="https://scryfall.com/sets/gpt" r:id="rId3182"/>
    <hyperlink xmlns:r="http://schemas.openxmlformats.org/officeDocument/2006/relationships" ref="K1648" display="https://scryfall.com/sets/gpt" r:id="rId3183"/>
    <hyperlink xmlns:r="http://schemas.openxmlformats.org/officeDocument/2006/relationships" ref="I1650" display="Guildpact Promos PGPT" r:id="rId3184"/>
    <hyperlink xmlns:r="http://schemas.openxmlformats.org/officeDocument/2006/relationships" ref="J1650" display="https://scryfall.com/sets/pgpt" r:id="rId3185"/>
    <hyperlink xmlns:r="http://schemas.openxmlformats.org/officeDocument/2006/relationships" ref="K1650" display="https://scryfall.com/sets/pgpt" r:id="rId3186"/>
    <hyperlink xmlns:r="http://schemas.openxmlformats.org/officeDocument/2006/relationships" ref="L1650" display="en es fr de it pt ja ko ru 汉语 漢語" r:id="rId3187"/>
    <hyperlink xmlns:r="http://schemas.openxmlformats.org/officeDocument/2006/relationships" ref="I1652" display="Magic Premiere Shop 2006 PMPS06" r:id="rId3188"/>
    <hyperlink xmlns:r="http://schemas.openxmlformats.org/officeDocument/2006/relationships" ref="J1652" display="https://scryfall.com/sets/pmps06" r:id="rId3189"/>
    <hyperlink xmlns:r="http://schemas.openxmlformats.org/officeDocument/2006/relationships" ref="K1652" display="https://scryfall.com/sets/pmps06" r:id="rId3190"/>
    <hyperlink xmlns:r="http://schemas.openxmlformats.org/officeDocument/2006/relationships" ref="L1652" display="en es fr de it pt ja ko ru 汉语 漢語" r:id="rId3191"/>
    <hyperlink xmlns:r="http://schemas.openxmlformats.org/officeDocument/2006/relationships" ref="I1654" display="Arena League 2006 PAL06" r:id="rId3192"/>
    <hyperlink xmlns:r="http://schemas.openxmlformats.org/officeDocument/2006/relationships" ref="J1654" display="https://scryfall.com/sets/pal06" r:id="rId3193"/>
    <hyperlink xmlns:r="http://schemas.openxmlformats.org/officeDocument/2006/relationships" ref="K1654" display="https://scryfall.com/sets/pal06" r:id="rId3194"/>
    <hyperlink xmlns:r="http://schemas.openxmlformats.org/officeDocument/2006/relationships" ref="L1654" display="en es fr de it pt ja ko ru 汉语 漢語" r:id="rId3195"/>
    <hyperlink xmlns:r="http://schemas.openxmlformats.org/officeDocument/2006/relationships" ref="I1656" display="Junior APAC Series PJAS" r:id="rId3196"/>
    <hyperlink xmlns:r="http://schemas.openxmlformats.org/officeDocument/2006/relationships" ref="J1656" display="https://scryfall.com/sets/pjas" r:id="rId3197"/>
    <hyperlink xmlns:r="http://schemas.openxmlformats.org/officeDocument/2006/relationships" ref="K1656" display="https://scryfall.com/sets/pjas" r:id="rId3198"/>
    <hyperlink xmlns:r="http://schemas.openxmlformats.org/officeDocument/2006/relationships" ref="L1656" display="en es fr de it pt ja ko ru 汉语 漢語" r:id="rId3199"/>
    <hyperlink xmlns:r="http://schemas.openxmlformats.org/officeDocument/2006/relationships" ref="I1658" display="Friday Night Magic 2006 F06" r:id="rId3200"/>
    <hyperlink xmlns:r="http://schemas.openxmlformats.org/officeDocument/2006/relationships" ref="J1658" display="https://scryfall.com/sets/f06" r:id="rId3201"/>
    <hyperlink xmlns:r="http://schemas.openxmlformats.org/officeDocument/2006/relationships" ref="K1658" display="https://scryfall.com/sets/f06" r:id="rId3202"/>
    <hyperlink xmlns:r="http://schemas.openxmlformats.org/officeDocument/2006/relationships" ref="L1658" display="en es fr de it pt ja ko ru 汉语 漢語" r:id="rId3203"/>
    <hyperlink xmlns:r="http://schemas.openxmlformats.org/officeDocument/2006/relationships" ref="I1660" display="Hachette UK PHUK" r:id="rId3204"/>
    <hyperlink xmlns:r="http://schemas.openxmlformats.org/officeDocument/2006/relationships" ref="J1660" display="https://scryfall.com/sets/phuk" r:id="rId3205"/>
    <hyperlink xmlns:r="http://schemas.openxmlformats.org/officeDocument/2006/relationships" ref="K1660" display="https://scryfall.com/sets/phuk" r:id="rId3206"/>
    <hyperlink xmlns:r="http://schemas.openxmlformats.org/officeDocument/2006/relationships" ref="L1660" display="en es fr de it pt ja ko ru 汉语 漢語" r:id="rId3207"/>
    <hyperlink xmlns:r="http://schemas.openxmlformats.org/officeDocument/2006/relationships" ref="I1662" display="Judge Gift Cards 2006 G06" r:id="rId3208"/>
    <hyperlink xmlns:r="http://schemas.openxmlformats.org/officeDocument/2006/relationships" ref="J1662" display="https://scryfall.com/sets/g06" r:id="rId3209"/>
    <hyperlink xmlns:r="http://schemas.openxmlformats.org/officeDocument/2006/relationships" ref="K1662" display="https://scryfall.com/sets/g06" r:id="rId3210"/>
    <hyperlink xmlns:r="http://schemas.openxmlformats.org/officeDocument/2006/relationships" ref="L1662" display="en es fr de it pt ja ko ru 汉语 漢語" r:id="rId3211"/>
    <hyperlink xmlns:r="http://schemas.openxmlformats.org/officeDocument/2006/relationships" ref="I1664" display="DCI Promos DCI" r:id="rId3212"/>
    <hyperlink xmlns:r="http://schemas.openxmlformats.org/officeDocument/2006/relationships" ref="J1664" display="https://scryfall.com/sets/dci" r:id="rId3213"/>
    <hyperlink xmlns:r="http://schemas.openxmlformats.org/officeDocument/2006/relationships" ref="K1664" display="https://scryfall.com/sets/dci" r:id="rId3214"/>
    <hyperlink xmlns:r="http://schemas.openxmlformats.org/officeDocument/2006/relationships" ref="I1666" display="Magic Player Rewards 2006 P06" r:id="rId3215"/>
    <hyperlink xmlns:r="http://schemas.openxmlformats.org/officeDocument/2006/relationships" ref="J1666" display="https://scryfall.com/sets/p06" r:id="rId3216"/>
    <hyperlink xmlns:r="http://schemas.openxmlformats.org/officeDocument/2006/relationships" ref="K1666" display="https://scryfall.com/sets/p06" r:id="rId3217"/>
    <hyperlink xmlns:r="http://schemas.openxmlformats.org/officeDocument/2006/relationships" ref="L1666" display="en es fr de it pt ja ko ru 汉语 漢語" r:id="rId3218"/>
    <hyperlink xmlns:r="http://schemas.openxmlformats.org/officeDocument/2006/relationships" ref="I1668" display="Two-Headed Giant Tournament P2HG" r:id="rId3219"/>
    <hyperlink xmlns:r="http://schemas.openxmlformats.org/officeDocument/2006/relationships" ref="J1668" display="https://scryfall.com/sets/p2hg" r:id="rId3220"/>
    <hyperlink xmlns:r="http://schemas.openxmlformats.org/officeDocument/2006/relationships" ref="K1668" display="https://scryfall.com/sets/p2hg" r:id="rId3221"/>
    <hyperlink xmlns:r="http://schemas.openxmlformats.org/officeDocument/2006/relationships" ref="L1668" display="en es fr de it pt ja ko ru 汉语 漢語" r:id="rId3222"/>
    <hyperlink xmlns:r="http://schemas.openxmlformats.org/officeDocument/2006/relationships" ref="I1670" display="Magic Premiere Shop 2005 PMPS" r:id="rId3223"/>
    <hyperlink xmlns:r="http://schemas.openxmlformats.org/officeDocument/2006/relationships" ref="J1670" display="https://scryfall.com/sets/pmps" r:id="rId3224"/>
    <hyperlink xmlns:r="http://schemas.openxmlformats.org/officeDocument/2006/relationships" ref="K1670" display="https://scryfall.com/sets/pmps" r:id="rId3225"/>
    <hyperlink xmlns:r="http://schemas.openxmlformats.org/officeDocument/2006/relationships" ref="L1670" display="en es fr de it pt ja ko ru 汉语 漢語" r:id="rId3226"/>
    <hyperlink xmlns:r="http://schemas.openxmlformats.org/officeDocument/2006/relationships" ref="I1672" display="Ravnica: City of Guilds RAV" r:id="rId3227"/>
    <hyperlink xmlns:r="http://schemas.openxmlformats.org/officeDocument/2006/relationships" ref="J1672" display="https://scryfall.com/sets/rav" r:id="rId3228"/>
    <hyperlink xmlns:r="http://schemas.openxmlformats.org/officeDocument/2006/relationships" ref="K1672" display="https://scryfall.com/sets/rav" r:id="rId3229"/>
    <hyperlink xmlns:r="http://schemas.openxmlformats.org/officeDocument/2006/relationships" ref="I1674" display="Ravnica: City of Guilds Promos PRAV" r:id="rId3230"/>
    <hyperlink xmlns:r="http://schemas.openxmlformats.org/officeDocument/2006/relationships" ref="J1674" display="https://scryfall.com/sets/prav" r:id="rId3231"/>
    <hyperlink xmlns:r="http://schemas.openxmlformats.org/officeDocument/2006/relationships" ref="K1674" display="https://scryfall.com/sets/prav" r:id="rId3232"/>
    <hyperlink xmlns:r="http://schemas.openxmlformats.org/officeDocument/2006/relationships" ref="L1674" display="en es fr de it pt ja ko ru 汉语 漢語" r:id="rId3233"/>
    <hyperlink xmlns:r="http://schemas.openxmlformats.org/officeDocument/2006/relationships" ref="I1676" display="Salvat 2005 PSAL" r:id="rId3234"/>
    <hyperlink xmlns:r="http://schemas.openxmlformats.org/officeDocument/2006/relationships" ref="J1676" display="https://scryfall.com/sets/psal" r:id="rId3235"/>
    <hyperlink xmlns:r="http://schemas.openxmlformats.org/officeDocument/2006/relationships" ref="K1676" display="https://scryfall.com/sets/psal" r:id="rId3236"/>
    <hyperlink xmlns:r="http://schemas.openxmlformats.org/officeDocument/2006/relationships" ref="I1678" display="Ninth Edition 9ED" r:id="rId3237"/>
    <hyperlink xmlns:r="http://schemas.openxmlformats.org/officeDocument/2006/relationships" ref="J1678" display="https://scryfall.com/sets/9ed" r:id="rId3238"/>
    <hyperlink xmlns:r="http://schemas.openxmlformats.org/officeDocument/2006/relationships" ref="K1678" display="https://scryfall.com/sets/9ed" r:id="rId3239"/>
    <hyperlink xmlns:r="http://schemas.openxmlformats.org/officeDocument/2006/relationships" ref="I1680" display="Ninth Edition Promos P9ED" r:id="rId3240"/>
    <hyperlink xmlns:r="http://schemas.openxmlformats.org/officeDocument/2006/relationships" ref="J1680" display="https://scryfall.com/sets/p9ed" r:id="rId3241"/>
    <hyperlink xmlns:r="http://schemas.openxmlformats.org/officeDocument/2006/relationships" ref="K1680" display="https://scryfall.com/sets/p9ed" r:id="rId3242"/>
    <hyperlink xmlns:r="http://schemas.openxmlformats.org/officeDocument/2006/relationships" ref="I1682" display="Saviors of Kamigawa SOK" r:id="rId3243"/>
    <hyperlink xmlns:r="http://schemas.openxmlformats.org/officeDocument/2006/relationships" ref="J1682" display="https://scryfall.com/sets/sok" r:id="rId3244"/>
    <hyperlink xmlns:r="http://schemas.openxmlformats.org/officeDocument/2006/relationships" ref="K1682" display="https://scryfall.com/sets/sok" r:id="rId3245"/>
    <hyperlink xmlns:r="http://schemas.openxmlformats.org/officeDocument/2006/relationships" ref="I1684" display="Saviors of Kamigawa Promos PSOK" r:id="rId3246"/>
    <hyperlink xmlns:r="http://schemas.openxmlformats.org/officeDocument/2006/relationships" ref="J1684" display="https://scryfall.com/sets/psok" r:id="rId3247"/>
    <hyperlink xmlns:r="http://schemas.openxmlformats.org/officeDocument/2006/relationships" ref="K1684" display="https://scryfall.com/sets/psok" r:id="rId3248"/>
    <hyperlink xmlns:r="http://schemas.openxmlformats.org/officeDocument/2006/relationships" ref="L1684" display="en es fr de it pt ja ko ru 汉语 漢語" r:id="rId3249"/>
    <hyperlink xmlns:r="http://schemas.openxmlformats.org/officeDocument/2006/relationships" ref="I1686" display="Betrayers of Kamigawa BOK" r:id="rId3250"/>
    <hyperlink xmlns:r="http://schemas.openxmlformats.org/officeDocument/2006/relationships" ref="J1686" display="https://scryfall.com/sets/bok" r:id="rId3251"/>
    <hyperlink xmlns:r="http://schemas.openxmlformats.org/officeDocument/2006/relationships" ref="K1686" display="https://scryfall.com/sets/bok" r:id="rId3252"/>
    <hyperlink xmlns:r="http://schemas.openxmlformats.org/officeDocument/2006/relationships" ref="I1688" display="Betrayers of Kamigawa Promos PBOK" r:id="rId3253"/>
    <hyperlink xmlns:r="http://schemas.openxmlformats.org/officeDocument/2006/relationships" ref="J1688" display="https://scryfall.com/sets/pbok" r:id="rId3254"/>
    <hyperlink xmlns:r="http://schemas.openxmlformats.org/officeDocument/2006/relationships" ref="K1688" display="https://scryfall.com/sets/pbok" r:id="rId3255"/>
    <hyperlink xmlns:r="http://schemas.openxmlformats.org/officeDocument/2006/relationships" ref="L1688" display="en es fr de it pt ja ko ru 汉语 漢語" r:id="rId3256"/>
    <hyperlink xmlns:r="http://schemas.openxmlformats.org/officeDocument/2006/relationships" ref="I1690" display="Arena League 2005 PAL05" r:id="rId3257"/>
    <hyperlink xmlns:r="http://schemas.openxmlformats.org/officeDocument/2006/relationships" ref="J1690" display="https://scryfall.com/sets/pal05" r:id="rId3258"/>
    <hyperlink xmlns:r="http://schemas.openxmlformats.org/officeDocument/2006/relationships" ref="K1690" display="https://scryfall.com/sets/pal05" r:id="rId3259"/>
    <hyperlink xmlns:r="http://schemas.openxmlformats.org/officeDocument/2006/relationships" ref="L1690" display="en es fr de it pt ja ko ru 汉语 漢語" r:id="rId3260"/>
    <hyperlink xmlns:r="http://schemas.openxmlformats.org/officeDocument/2006/relationships" ref="I1692" display="Junior Series Europe PJSE" r:id="rId3261"/>
    <hyperlink xmlns:r="http://schemas.openxmlformats.org/officeDocument/2006/relationships" ref="J1692" display="https://scryfall.com/sets/pjse" r:id="rId3262"/>
    <hyperlink xmlns:r="http://schemas.openxmlformats.org/officeDocument/2006/relationships" ref="K1692" display="https://scryfall.com/sets/pjse" r:id="rId3263"/>
    <hyperlink xmlns:r="http://schemas.openxmlformats.org/officeDocument/2006/relationships" ref="L1692" display="en es fr de it pt ja ko ru 汉语 漢語" r:id="rId3264"/>
    <hyperlink xmlns:r="http://schemas.openxmlformats.org/officeDocument/2006/relationships" ref="I1694" display="Friday Night Magic 2005 F05" r:id="rId3265"/>
    <hyperlink xmlns:r="http://schemas.openxmlformats.org/officeDocument/2006/relationships" ref="J1694" display="https://scryfall.com/sets/f05" r:id="rId3266"/>
    <hyperlink xmlns:r="http://schemas.openxmlformats.org/officeDocument/2006/relationships" ref="K1694" display="https://scryfall.com/sets/f05" r:id="rId3267"/>
    <hyperlink xmlns:r="http://schemas.openxmlformats.org/officeDocument/2006/relationships" ref="L1694" display="en es fr de it pt ja ko ru 汉语 漢語" r:id="rId3268"/>
    <hyperlink xmlns:r="http://schemas.openxmlformats.org/officeDocument/2006/relationships" ref="I1696" display="Magic Player Rewards 2005 P05" r:id="rId3269"/>
    <hyperlink xmlns:r="http://schemas.openxmlformats.org/officeDocument/2006/relationships" ref="J1696" display="https://scryfall.com/sets/p05" r:id="rId3270"/>
    <hyperlink xmlns:r="http://schemas.openxmlformats.org/officeDocument/2006/relationships" ref="K1696" display="https://scryfall.com/sets/p05" r:id="rId3271"/>
    <hyperlink xmlns:r="http://schemas.openxmlformats.org/officeDocument/2006/relationships" ref="L1696" display="en es fr de it pt ja ko ru 汉语 漢語" r:id="rId3272"/>
    <hyperlink xmlns:r="http://schemas.openxmlformats.org/officeDocument/2006/relationships" ref="I1698" display="Judge Gift Cards 2005 G05" r:id="rId3273"/>
    <hyperlink xmlns:r="http://schemas.openxmlformats.org/officeDocument/2006/relationships" ref="J1698" display="https://scryfall.com/sets/g05" r:id="rId3274"/>
    <hyperlink xmlns:r="http://schemas.openxmlformats.org/officeDocument/2006/relationships" ref="K1698" display="https://scryfall.com/sets/g05" r:id="rId3275"/>
    <hyperlink xmlns:r="http://schemas.openxmlformats.org/officeDocument/2006/relationships" ref="L1698" display="en es fr de it pt ja ko ru 汉语 漢語" r:id="rId3276"/>
    <hyperlink xmlns:r="http://schemas.openxmlformats.org/officeDocument/2006/relationships" ref="I1700" display="Unhinged UNH" r:id="rId3277"/>
    <hyperlink xmlns:r="http://schemas.openxmlformats.org/officeDocument/2006/relationships" ref="J1700" display="https://scryfall.com/sets/unh" r:id="rId3278"/>
    <hyperlink xmlns:r="http://schemas.openxmlformats.org/officeDocument/2006/relationships" ref="K1700" display="https://scryfall.com/sets/unh" r:id="rId3279"/>
    <hyperlink xmlns:r="http://schemas.openxmlformats.org/officeDocument/2006/relationships" ref="L1700" display="en es fr de it pt ja ko ru 汉语 漢語" r:id="rId3280"/>
    <hyperlink xmlns:r="http://schemas.openxmlformats.org/officeDocument/2006/relationships" ref="I1702" display="Unhinged Promos PUNH" r:id="rId3281"/>
    <hyperlink xmlns:r="http://schemas.openxmlformats.org/officeDocument/2006/relationships" ref="J1702" display="https://scryfall.com/sets/punh" r:id="rId3282"/>
    <hyperlink xmlns:r="http://schemas.openxmlformats.org/officeDocument/2006/relationships" ref="K1702" display="https://scryfall.com/sets/punh" r:id="rId3283"/>
    <hyperlink xmlns:r="http://schemas.openxmlformats.org/officeDocument/2006/relationships" ref="L1702" display="en es fr de it pt ja ko ru 汉语 漢語" r:id="rId3284"/>
    <hyperlink xmlns:r="http://schemas.openxmlformats.org/officeDocument/2006/relationships" ref="I1704" display="Champions of Kamigawa CHK" r:id="rId3285"/>
    <hyperlink xmlns:r="http://schemas.openxmlformats.org/officeDocument/2006/relationships" ref="J1704" display="https://scryfall.com/sets/chk" r:id="rId3286"/>
    <hyperlink xmlns:r="http://schemas.openxmlformats.org/officeDocument/2006/relationships" ref="K1704" display="https://scryfall.com/sets/chk" r:id="rId3287"/>
    <hyperlink xmlns:r="http://schemas.openxmlformats.org/officeDocument/2006/relationships" ref="I1706" display="Champions of Kamigawa Promos PCHK" r:id="rId3288"/>
    <hyperlink xmlns:r="http://schemas.openxmlformats.org/officeDocument/2006/relationships" ref="J1706" display="https://scryfall.com/sets/pchk" r:id="rId3289"/>
    <hyperlink xmlns:r="http://schemas.openxmlformats.org/officeDocument/2006/relationships" ref="K1706" display="https://scryfall.com/sets/pchk" r:id="rId3290"/>
    <hyperlink xmlns:r="http://schemas.openxmlformats.org/officeDocument/2006/relationships" ref="L1706" display="en es fr de it pt ja ko ru 汉语 漢語" r:id="rId3291"/>
    <hyperlink xmlns:r="http://schemas.openxmlformats.org/officeDocument/2006/relationships" ref="I1708" display="World Championship Decks 2004 WC04" r:id="rId3292"/>
    <hyperlink xmlns:r="http://schemas.openxmlformats.org/officeDocument/2006/relationships" ref="J1708" display="https://scryfall.com/sets/wc04" r:id="rId3293"/>
    <hyperlink xmlns:r="http://schemas.openxmlformats.org/officeDocument/2006/relationships" ref="K1708" display="https://scryfall.com/sets/wc04" r:id="rId3294"/>
    <hyperlink xmlns:r="http://schemas.openxmlformats.org/officeDocument/2006/relationships" ref="L1708" display="en es fr de it pt ja ko ru 汉语 漢語" r:id="rId3295"/>
    <hyperlink xmlns:r="http://schemas.openxmlformats.org/officeDocument/2006/relationships" ref="I1710" display="Fifth Dawn 5DN" r:id="rId3296"/>
    <hyperlink xmlns:r="http://schemas.openxmlformats.org/officeDocument/2006/relationships" ref="J1710" display="https://scryfall.com/sets/5dn" r:id="rId3297"/>
    <hyperlink xmlns:r="http://schemas.openxmlformats.org/officeDocument/2006/relationships" ref="K1710" display="https://scryfall.com/sets/5dn" r:id="rId3298"/>
    <hyperlink xmlns:r="http://schemas.openxmlformats.org/officeDocument/2006/relationships" ref="I1712" display="Fifth Dawn Promos P5DN" r:id="rId3299"/>
    <hyperlink xmlns:r="http://schemas.openxmlformats.org/officeDocument/2006/relationships" ref="J1712" display="https://scryfall.com/sets/p5dn" r:id="rId3300"/>
    <hyperlink xmlns:r="http://schemas.openxmlformats.org/officeDocument/2006/relationships" ref="K1712" display="https://scryfall.com/sets/p5dn" r:id="rId3301"/>
    <hyperlink xmlns:r="http://schemas.openxmlformats.org/officeDocument/2006/relationships" ref="L1712" display="en es fr de it pt ja ko ru 汉语 漢語" r:id="rId3302"/>
    <hyperlink xmlns:r="http://schemas.openxmlformats.org/officeDocument/2006/relationships" ref="I1714" display="Darksteel DST" r:id="rId3303"/>
    <hyperlink xmlns:r="http://schemas.openxmlformats.org/officeDocument/2006/relationships" ref="J1714" display="https://scryfall.com/sets/dst" r:id="rId3304"/>
    <hyperlink xmlns:r="http://schemas.openxmlformats.org/officeDocument/2006/relationships" ref="K1714" display="https://scryfall.com/sets/dst" r:id="rId3305"/>
    <hyperlink xmlns:r="http://schemas.openxmlformats.org/officeDocument/2006/relationships" ref="I1716" display="Darksteel Promos PDST" r:id="rId3306"/>
    <hyperlink xmlns:r="http://schemas.openxmlformats.org/officeDocument/2006/relationships" ref="J1716" display="https://scryfall.com/sets/pdst" r:id="rId3307"/>
    <hyperlink xmlns:r="http://schemas.openxmlformats.org/officeDocument/2006/relationships" ref="K1716" display="https://scryfall.com/sets/pdst" r:id="rId3308"/>
    <hyperlink xmlns:r="http://schemas.openxmlformats.org/officeDocument/2006/relationships" ref="L1716" display="en es fr de it pt ja ko ru 汉语 漢語" r:id="rId3309"/>
    <hyperlink xmlns:r="http://schemas.openxmlformats.org/officeDocument/2006/relationships" ref="I1718" display="Arena League 2004 PAL04" r:id="rId3310"/>
    <hyperlink xmlns:r="http://schemas.openxmlformats.org/officeDocument/2006/relationships" ref="J1718" display="https://scryfall.com/sets/pal04" r:id="rId3311"/>
    <hyperlink xmlns:r="http://schemas.openxmlformats.org/officeDocument/2006/relationships" ref="K1718" display="https://scryfall.com/sets/pal04" r:id="rId3312"/>
    <hyperlink xmlns:r="http://schemas.openxmlformats.org/officeDocument/2006/relationships" ref="L1718" display="en es fr de it pt ja ko ru 汉语 漢語" r:id="rId3313"/>
    <hyperlink xmlns:r="http://schemas.openxmlformats.org/officeDocument/2006/relationships" ref="I1720" display="Judge Gift Cards 2004 G04" r:id="rId3314"/>
    <hyperlink xmlns:r="http://schemas.openxmlformats.org/officeDocument/2006/relationships" ref="J1720" display="https://scryfall.com/sets/g04" r:id="rId3315"/>
    <hyperlink xmlns:r="http://schemas.openxmlformats.org/officeDocument/2006/relationships" ref="K1720" display="https://scryfall.com/sets/g04" r:id="rId3316"/>
    <hyperlink xmlns:r="http://schemas.openxmlformats.org/officeDocument/2006/relationships" ref="L1720" display="en es fr de it pt ja ko ru 汉语 漢語" r:id="rId3317"/>
    <hyperlink xmlns:r="http://schemas.openxmlformats.org/officeDocument/2006/relationships" ref="I1722" display="Magic Player Rewards 2004 P04" r:id="rId3318"/>
    <hyperlink xmlns:r="http://schemas.openxmlformats.org/officeDocument/2006/relationships" ref="J1722" display="https://scryfall.com/sets/p04" r:id="rId3319"/>
    <hyperlink xmlns:r="http://schemas.openxmlformats.org/officeDocument/2006/relationships" ref="K1722" display="https://scryfall.com/sets/p04" r:id="rId3320"/>
    <hyperlink xmlns:r="http://schemas.openxmlformats.org/officeDocument/2006/relationships" ref="L1722" display="en es fr de it pt ja ko ru 汉语 漢語" r:id="rId3321"/>
    <hyperlink xmlns:r="http://schemas.openxmlformats.org/officeDocument/2006/relationships" ref="I1724" display="Friday Night Magic 2004 F04" r:id="rId3322"/>
    <hyperlink xmlns:r="http://schemas.openxmlformats.org/officeDocument/2006/relationships" ref="J1724" display="https://scryfall.com/sets/f04" r:id="rId3323"/>
    <hyperlink xmlns:r="http://schemas.openxmlformats.org/officeDocument/2006/relationships" ref="K1724" display="https://scryfall.com/sets/f04" r:id="rId3324"/>
    <hyperlink xmlns:r="http://schemas.openxmlformats.org/officeDocument/2006/relationships" ref="L1724" display="en es fr de it pt ja ko ru 汉语 漢語" r:id="rId3325"/>
    <hyperlink xmlns:r="http://schemas.openxmlformats.org/officeDocument/2006/relationships" ref="I1726" display="Mirrodin MRD" r:id="rId3326"/>
    <hyperlink xmlns:r="http://schemas.openxmlformats.org/officeDocument/2006/relationships" ref="J1726" display="https://scryfall.com/sets/mrd" r:id="rId3327"/>
    <hyperlink xmlns:r="http://schemas.openxmlformats.org/officeDocument/2006/relationships" ref="K1726" display="https://scryfall.com/sets/mrd" r:id="rId3328"/>
    <hyperlink xmlns:r="http://schemas.openxmlformats.org/officeDocument/2006/relationships" ref="I1728" display="Mirrodin Promos PMRD" r:id="rId3329"/>
    <hyperlink xmlns:r="http://schemas.openxmlformats.org/officeDocument/2006/relationships" ref="J1728" display="https://scryfall.com/sets/pmrd" r:id="rId3330"/>
    <hyperlink xmlns:r="http://schemas.openxmlformats.org/officeDocument/2006/relationships" ref="K1728" display="https://scryfall.com/sets/pmrd" r:id="rId3331"/>
    <hyperlink xmlns:r="http://schemas.openxmlformats.org/officeDocument/2006/relationships" ref="L1728" display="en es fr de it pt ja ko ru 汉语 漢語" r:id="rId3332"/>
    <hyperlink xmlns:r="http://schemas.openxmlformats.org/officeDocument/2006/relationships" ref="I1730" display="World Championship Decks 2003 WC03" r:id="rId3333"/>
    <hyperlink xmlns:r="http://schemas.openxmlformats.org/officeDocument/2006/relationships" ref="J1730" display="https://scryfall.com/sets/wc03" r:id="rId3334"/>
    <hyperlink xmlns:r="http://schemas.openxmlformats.org/officeDocument/2006/relationships" ref="K1730" display="https://scryfall.com/sets/wc03" r:id="rId3335"/>
    <hyperlink xmlns:r="http://schemas.openxmlformats.org/officeDocument/2006/relationships" ref="L1730" display="en es fr de it pt ja ko ru 汉语 漢語" r:id="rId3336"/>
    <hyperlink xmlns:r="http://schemas.openxmlformats.org/officeDocument/2006/relationships" ref="I1732" display="Eighth Edition 8ED" r:id="rId3337"/>
    <hyperlink xmlns:r="http://schemas.openxmlformats.org/officeDocument/2006/relationships" ref="J1732" display="https://scryfall.com/sets/8ed" r:id="rId3338"/>
    <hyperlink xmlns:r="http://schemas.openxmlformats.org/officeDocument/2006/relationships" ref="K1732" display="https://scryfall.com/sets/8ed" r:id="rId3339"/>
    <hyperlink xmlns:r="http://schemas.openxmlformats.org/officeDocument/2006/relationships" ref="I1734" display="Eighth Edition Promos P8ED" r:id="rId3340"/>
    <hyperlink xmlns:r="http://schemas.openxmlformats.org/officeDocument/2006/relationships" ref="J1734" display="https://scryfall.com/sets/p8ed" r:id="rId3341"/>
    <hyperlink xmlns:r="http://schemas.openxmlformats.org/officeDocument/2006/relationships" ref="K1734" display="https://scryfall.com/sets/p8ed" r:id="rId3342"/>
    <hyperlink xmlns:r="http://schemas.openxmlformats.org/officeDocument/2006/relationships" ref="L1734" display="en es fr de it pt ja ko ru 汉语 漢語" r:id="rId3343"/>
    <hyperlink xmlns:r="http://schemas.openxmlformats.org/officeDocument/2006/relationships" ref="I1736" display="Scourge SCG" r:id="rId3344"/>
    <hyperlink xmlns:r="http://schemas.openxmlformats.org/officeDocument/2006/relationships" ref="J1736" display="https://scryfall.com/sets/scg" r:id="rId3345"/>
    <hyperlink xmlns:r="http://schemas.openxmlformats.org/officeDocument/2006/relationships" ref="K1736" display="https://scryfall.com/sets/scg" r:id="rId3346"/>
    <hyperlink xmlns:r="http://schemas.openxmlformats.org/officeDocument/2006/relationships" ref="I1738" display="Scourge Promos PSCG" r:id="rId3347"/>
    <hyperlink xmlns:r="http://schemas.openxmlformats.org/officeDocument/2006/relationships" ref="J1738" display="https://scryfall.com/sets/pscg" r:id="rId3348"/>
    <hyperlink xmlns:r="http://schemas.openxmlformats.org/officeDocument/2006/relationships" ref="K1738" display="https://scryfall.com/sets/pscg" r:id="rId3349"/>
    <hyperlink xmlns:r="http://schemas.openxmlformats.org/officeDocument/2006/relationships" ref="L1738" display="en es fr de it pt ja ko ru 汉语 漢語" r:id="rId3350"/>
    <hyperlink xmlns:r="http://schemas.openxmlformats.org/officeDocument/2006/relationships" ref="I1740" display="Legions LGN" r:id="rId3351"/>
    <hyperlink xmlns:r="http://schemas.openxmlformats.org/officeDocument/2006/relationships" ref="J1740" display="https://scryfall.com/sets/lgn" r:id="rId3352"/>
    <hyperlink xmlns:r="http://schemas.openxmlformats.org/officeDocument/2006/relationships" ref="K1740" display="https://scryfall.com/sets/lgn" r:id="rId3353"/>
    <hyperlink xmlns:r="http://schemas.openxmlformats.org/officeDocument/2006/relationships" ref="I1742" display="Legions Promos PLGN" r:id="rId3354"/>
    <hyperlink xmlns:r="http://schemas.openxmlformats.org/officeDocument/2006/relationships" ref="J1742" display="https://scryfall.com/sets/plgn" r:id="rId3355"/>
    <hyperlink xmlns:r="http://schemas.openxmlformats.org/officeDocument/2006/relationships" ref="K1742" display="https://scryfall.com/sets/plgn" r:id="rId3356"/>
    <hyperlink xmlns:r="http://schemas.openxmlformats.org/officeDocument/2006/relationships" ref="L1742" display="en es fr de it pt ja ko ru 汉语 漢語" r:id="rId3357"/>
    <hyperlink xmlns:r="http://schemas.openxmlformats.org/officeDocument/2006/relationships" ref="I1744" display="Magic Online Avatars PMOA" r:id="rId3358"/>
    <hyperlink xmlns:r="http://schemas.openxmlformats.org/officeDocument/2006/relationships" ref="J1744" display="https://scryfall.com/sets/pmoa" r:id="rId3359"/>
    <hyperlink xmlns:r="http://schemas.openxmlformats.org/officeDocument/2006/relationships" ref="K1744" display="https://scryfall.com/sets/pmoa" r:id="rId3360"/>
    <hyperlink xmlns:r="http://schemas.openxmlformats.org/officeDocument/2006/relationships" ref="L1744" display="en es fr de it pt ja ko ru 汉语 漢語" r:id="rId3361"/>
    <hyperlink xmlns:r="http://schemas.openxmlformats.org/officeDocument/2006/relationships" ref="I1746" display="Japan Junior Tournament PJJT" r:id="rId3362"/>
    <hyperlink xmlns:r="http://schemas.openxmlformats.org/officeDocument/2006/relationships" ref="J1746" display="https://scryfall.com/sets/pjjt" r:id="rId3363"/>
    <hyperlink xmlns:r="http://schemas.openxmlformats.org/officeDocument/2006/relationships" ref="K1746" display="https://scryfall.com/sets/pjjt" r:id="rId3364"/>
    <hyperlink xmlns:r="http://schemas.openxmlformats.org/officeDocument/2006/relationships" ref="L1746" display="en es fr de it pt ja ko ru 汉语 漢語" r:id="rId3365"/>
    <hyperlink xmlns:r="http://schemas.openxmlformats.org/officeDocument/2006/relationships" ref="I1748" display="Arena League 2003 PAL03" r:id="rId3366"/>
    <hyperlink xmlns:r="http://schemas.openxmlformats.org/officeDocument/2006/relationships" ref="J1748" display="https://scryfall.com/sets/pal03" r:id="rId3367"/>
    <hyperlink xmlns:r="http://schemas.openxmlformats.org/officeDocument/2006/relationships" ref="K1748" display="https://scryfall.com/sets/pal03" r:id="rId3368"/>
    <hyperlink xmlns:r="http://schemas.openxmlformats.org/officeDocument/2006/relationships" ref="L1748" display="en es fr de it pt ja ko ru 汉语 漢語" r:id="rId3369"/>
    <hyperlink xmlns:r="http://schemas.openxmlformats.org/officeDocument/2006/relationships" ref="I1750" display="Judge Gift Cards 2003 G03" r:id="rId3370"/>
    <hyperlink xmlns:r="http://schemas.openxmlformats.org/officeDocument/2006/relationships" ref="J1750" display="https://scryfall.com/sets/g03" r:id="rId3371"/>
    <hyperlink xmlns:r="http://schemas.openxmlformats.org/officeDocument/2006/relationships" ref="K1750" display="https://scryfall.com/sets/g03" r:id="rId3372"/>
    <hyperlink xmlns:r="http://schemas.openxmlformats.org/officeDocument/2006/relationships" ref="L1750" display="en es fr de it pt ja ko ru 汉语 漢語" r:id="rId3373"/>
    <hyperlink xmlns:r="http://schemas.openxmlformats.org/officeDocument/2006/relationships" ref="I1752" display="Magic Player Rewards 2003 P03" r:id="rId3374"/>
    <hyperlink xmlns:r="http://schemas.openxmlformats.org/officeDocument/2006/relationships" ref="J1752" display="https://scryfall.com/sets/p03" r:id="rId3375"/>
    <hyperlink xmlns:r="http://schemas.openxmlformats.org/officeDocument/2006/relationships" ref="K1752" display="https://scryfall.com/sets/p03" r:id="rId3376"/>
    <hyperlink xmlns:r="http://schemas.openxmlformats.org/officeDocument/2006/relationships" ref="L1752" display="en es fr de it pt ja ko ru 汉语 漢語" r:id="rId3377"/>
    <hyperlink xmlns:r="http://schemas.openxmlformats.org/officeDocument/2006/relationships" ref="I1754" display="Friday Night Magic 2003 F03" r:id="rId3378"/>
    <hyperlink xmlns:r="http://schemas.openxmlformats.org/officeDocument/2006/relationships" ref="J1754" display="https://scryfall.com/sets/f03" r:id="rId3379"/>
    <hyperlink xmlns:r="http://schemas.openxmlformats.org/officeDocument/2006/relationships" ref="K1754" display="https://scryfall.com/sets/f03" r:id="rId3380"/>
    <hyperlink xmlns:r="http://schemas.openxmlformats.org/officeDocument/2006/relationships" ref="L1754" display="en es fr de it pt ja ko ru 汉语 漢語" r:id="rId3381"/>
    <hyperlink xmlns:r="http://schemas.openxmlformats.org/officeDocument/2006/relationships" ref="I1756" display="Vintage Championship OVNT" r:id="rId3382"/>
    <hyperlink xmlns:r="http://schemas.openxmlformats.org/officeDocument/2006/relationships" ref="J1756" display="https://scryfall.com/sets/ovnt" r:id="rId3383"/>
    <hyperlink xmlns:r="http://schemas.openxmlformats.org/officeDocument/2006/relationships" ref="K1756" display="https://scryfall.com/sets/ovnt" r:id="rId3384"/>
    <hyperlink xmlns:r="http://schemas.openxmlformats.org/officeDocument/2006/relationships" ref="L1756" display="en es fr de it pt ja ko ru 汉语 漢語" r:id="rId3385"/>
    <hyperlink xmlns:r="http://schemas.openxmlformats.org/officeDocument/2006/relationships" ref="I1758" display="World Championship Decks 2002 WC02" r:id="rId3386"/>
    <hyperlink xmlns:r="http://schemas.openxmlformats.org/officeDocument/2006/relationships" ref="J1758" display="https://scryfall.com/sets/wc02" r:id="rId3387"/>
    <hyperlink xmlns:r="http://schemas.openxmlformats.org/officeDocument/2006/relationships" ref="K1758" display="https://scryfall.com/sets/wc02" r:id="rId3388"/>
    <hyperlink xmlns:r="http://schemas.openxmlformats.org/officeDocument/2006/relationships" ref="L1758" display="en es fr de it pt ja ko ru 汉语 漢語" r:id="rId3389"/>
    <hyperlink xmlns:r="http://schemas.openxmlformats.org/officeDocument/2006/relationships" ref="I1760" display="Onslaught ONS" r:id="rId3390"/>
    <hyperlink xmlns:r="http://schemas.openxmlformats.org/officeDocument/2006/relationships" ref="J1760" display="https://scryfall.com/sets/ons" r:id="rId3391"/>
    <hyperlink xmlns:r="http://schemas.openxmlformats.org/officeDocument/2006/relationships" ref="K1760" display="https://scryfall.com/sets/ons" r:id="rId3392"/>
    <hyperlink xmlns:r="http://schemas.openxmlformats.org/officeDocument/2006/relationships" ref="I1762" display="Onslaught Promos PONS" r:id="rId3393"/>
    <hyperlink xmlns:r="http://schemas.openxmlformats.org/officeDocument/2006/relationships" ref="J1762" display="https://scryfall.com/sets/pons" r:id="rId3394"/>
    <hyperlink xmlns:r="http://schemas.openxmlformats.org/officeDocument/2006/relationships" ref="K1762" display="https://scryfall.com/sets/pons" r:id="rId3395"/>
    <hyperlink xmlns:r="http://schemas.openxmlformats.org/officeDocument/2006/relationships" ref="L1762" display="en es fr de it pt ja ko ru 汉语 漢語" r:id="rId3396"/>
    <hyperlink xmlns:r="http://schemas.openxmlformats.org/officeDocument/2006/relationships" ref="I1764" display="Hobby Japan Promos JP1" r:id="rId3397"/>
    <hyperlink xmlns:r="http://schemas.openxmlformats.org/officeDocument/2006/relationships" ref="J1764" display="https://scryfall.com/sets/jp1" r:id="rId3398"/>
    <hyperlink xmlns:r="http://schemas.openxmlformats.org/officeDocument/2006/relationships" ref="K1764" display="https://scryfall.com/sets/jp1" r:id="rId3399"/>
    <hyperlink xmlns:r="http://schemas.openxmlformats.org/officeDocument/2006/relationships" ref="L1764" display="en es fr de it pt ja ko ru 汉语 漢語" r:id="rId3400"/>
    <hyperlink xmlns:r="http://schemas.openxmlformats.org/officeDocument/2006/relationships" ref="I1766" display="Magic Online Promos PRM" r:id="rId3401"/>
    <hyperlink xmlns:r="http://schemas.openxmlformats.org/officeDocument/2006/relationships" ref="J1766" display="https://scryfall.com/sets/prm" r:id="rId3402"/>
    <hyperlink xmlns:r="http://schemas.openxmlformats.org/officeDocument/2006/relationships" ref="K1766" display="https://scryfall.com/sets/prm" r:id="rId3403"/>
    <hyperlink xmlns:r="http://schemas.openxmlformats.org/officeDocument/2006/relationships" ref="L1766" display="en es fr de it pt ja ko ru 汉语 漢語" r:id="rId3404"/>
    <hyperlink xmlns:r="http://schemas.openxmlformats.org/officeDocument/2006/relationships" ref="I1768" display="Judgment JUD" r:id="rId3405"/>
    <hyperlink xmlns:r="http://schemas.openxmlformats.org/officeDocument/2006/relationships" ref="J1768" display="https://scryfall.com/sets/jud" r:id="rId3406"/>
    <hyperlink xmlns:r="http://schemas.openxmlformats.org/officeDocument/2006/relationships" ref="K1768" display="https://scryfall.com/sets/jud" r:id="rId3407"/>
    <hyperlink xmlns:r="http://schemas.openxmlformats.org/officeDocument/2006/relationships" ref="I1770" display="Judgment Promos PJUD" r:id="rId3408"/>
    <hyperlink xmlns:r="http://schemas.openxmlformats.org/officeDocument/2006/relationships" ref="J1770" display="https://scryfall.com/sets/pjud" r:id="rId3409"/>
    <hyperlink xmlns:r="http://schemas.openxmlformats.org/officeDocument/2006/relationships" ref="K1770" display="https://scryfall.com/sets/pjud" r:id="rId3410"/>
    <hyperlink xmlns:r="http://schemas.openxmlformats.org/officeDocument/2006/relationships" ref="I1772" display="Torment TOR" r:id="rId3411"/>
    <hyperlink xmlns:r="http://schemas.openxmlformats.org/officeDocument/2006/relationships" ref="J1772" display="https://scryfall.com/sets/tor" r:id="rId3412"/>
    <hyperlink xmlns:r="http://schemas.openxmlformats.org/officeDocument/2006/relationships" ref="K1772" display="https://scryfall.com/sets/tor" r:id="rId3413"/>
    <hyperlink xmlns:r="http://schemas.openxmlformats.org/officeDocument/2006/relationships" ref="I1774" display="Torment Promos PTOR" r:id="rId3414"/>
    <hyperlink xmlns:r="http://schemas.openxmlformats.org/officeDocument/2006/relationships" ref="J1774" display="https://scryfall.com/sets/ptor" r:id="rId3415"/>
    <hyperlink xmlns:r="http://schemas.openxmlformats.org/officeDocument/2006/relationships" ref="K1774" display="https://scryfall.com/sets/ptor" r:id="rId3416"/>
    <hyperlink xmlns:r="http://schemas.openxmlformats.org/officeDocument/2006/relationships" ref="L1774" display="en es fr de it pt ja ko ru 汉语 漢語" r:id="rId3417"/>
    <hyperlink xmlns:r="http://schemas.openxmlformats.org/officeDocument/2006/relationships" ref="I1776" display="Arena League 2002 PAL02" r:id="rId3418"/>
    <hyperlink xmlns:r="http://schemas.openxmlformats.org/officeDocument/2006/relationships" ref="J1776" display="https://scryfall.com/sets/pal02" r:id="rId3419"/>
    <hyperlink xmlns:r="http://schemas.openxmlformats.org/officeDocument/2006/relationships" ref="K1776" display="https://scryfall.com/sets/pal02" r:id="rId3420"/>
    <hyperlink xmlns:r="http://schemas.openxmlformats.org/officeDocument/2006/relationships" ref="L1776" display="en es fr de it pt ja ko ru 汉语 漢語" r:id="rId3421"/>
    <hyperlink xmlns:r="http://schemas.openxmlformats.org/officeDocument/2006/relationships" ref="I1778" display="Magic Player Rewards 2002 PR2" r:id="rId3422"/>
    <hyperlink xmlns:r="http://schemas.openxmlformats.org/officeDocument/2006/relationships" ref="J1778" display="https://scryfall.com/sets/pr2" r:id="rId3423"/>
    <hyperlink xmlns:r="http://schemas.openxmlformats.org/officeDocument/2006/relationships" ref="K1778" display="https://scryfall.com/sets/pr2" r:id="rId3424"/>
    <hyperlink xmlns:r="http://schemas.openxmlformats.org/officeDocument/2006/relationships" ref="L1778" display="en es fr de it pt ja ko ru 汉语 漢語" r:id="rId3425"/>
    <hyperlink xmlns:r="http://schemas.openxmlformats.org/officeDocument/2006/relationships" ref="I1780" display="Judge Gift Cards 2002 G02" r:id="rId3426"/>
    <hyperlink xmlns:r="http://schemas.openxmlformats.org/officeDocument/2006/relationships" ref="J1780" display="https://scryfall.com/sets/g02" r:id="rId3427"/>
    <hyperlink xmlns:r="http://schemas.openxmlformats.org/officeDocument/2006/relationships" ref="K1780" display="https://scryfall.com/sets/g02" r:id="rId3428"/>
    <hyperlink xmlns:r="http://schemas.openxmlformats.org/officeDocument/2006/relationships" ref="L1780" display="en es fr de it pt ja ko ru 汉语 漢語" r:id="rId3429"/>
    <hyperlink xmlns:r="http://schemas.openxmlformats.org/officeDocument/2006/relationships" ref="I1782" display="Friday Night Magic 2002 F02" r:id="rId3430"/>
    <hyperlink xmlns:r="http://schemas.openxmlformats.org/officeDocument/2006/relationships" ref="J1782" display="https://scryfall.com/sets/f02" r:id="rId3431"/>
    <hyperlink xmlns:r="http://schemas.openxmlformats.org/officeDocument/2006/relationships" ref="K1782" display="https://scryfall.com/sets/f02" r:id="rId3432"/>
    <hyperlink xmlns:r="http://schemas.openxmlformats.org/officeDocument/2006/relationships" ref="L1782" display="en es fr de it pt ja ko ru 汉语 漢語" r:id="rId3433"/>
    <hyperlink xmlns:r="http://schemas.openxmlformats.org/officeDocument/2006/relationships" ref="I1784" display="Deckmasters DKM" r:id="rId3434"/>
    <hyperlink xmlns:r="http://schemas.openxmlformats.org/officeDocument/2006/relationships" ref="J1784" display="https://scryfall.com/sets/dkm" r:id="rId3435"/>
    <hyperlink xmlns:r="http://schemas.openxmlformats.org/officeDocument/2006/relationships" ref="K1784" display="https://scryfall.com/sets/dkm" r:id="rId3436"/>
    <hyperlink xmlns:r="http://schemas.openxmlformats.org/officeDocument/2006/relationships" ref="L1784" display="en es fr de it pt ja ko ru 汉语 漢語" r:id="rId3437"/>
    <hyperlink xmlns:r="http://schemas.openxmlformats.org/officeDocument/2006/relationships" ref="I1786" display="Odyssey ODY" r:id="rId3438"/>
    <hyperlink xmlns:r="http://schemas.openxmlformats.org/officeDocument/2006/relationships" ref="J1786" display="https://scryfall.com/sets/ody" r:id="rId3439"/>
    <hyperlink xmlns:r="http://schemas.openxmlformats.org/officeDocument/2006/relationships" ref="K1786" display="https://scryfall.com/sets/ody" r:id="rId3440"/>
    <hyperlink xmlns:r="http://schemas.openxmlformats.org/officeDocument/2006/relationships" ref="I1788" display="Odyssey Promos PODY" r:id="rId3441"/>
    <hyperlink xmlns:r="http://schemas.openxmlformats.org/officeDocument/2006/relationships" ref="J1788" display="https://scryfall.com/sets/pody" r:id="rId3442"/>
    <hyperlink xmlns:r="http://schemas.openxmlformats.org/officeDocument/2006/relationships" ref="K1788" display="https://scryfall.com/sets/pody" r:id="rId3443"/>
    <hyperlink xmlns:r="http://schemas.openxmlformats.org/officeDocument/2006/relationships" ref="I1790" display="World Championship Decks 2001 WC01" r:id="rId3444"/>
    <hyperlink xmlns:r="http://schemas.openxmlformats.org/officeDocument/2006/relationships" ref="J1790" display="https://scryfall.com/sets/wc01" r:id="rId3445"/>
    <hyperlink xmlns:r="http://schemas.openxmlformats.org/officeDocument/2006/relationships" ref="K1790" display="https://scryfall.com/sets/wc01" r:id="rId3446"/>
    <hyperlink xmlns:r="http://schemas.openxmlformats.org/officeDocument/2006/relationships" ref="L1790" display="en es fr de it pt ja ko ru 汉语 漢語" r:id="rId3447"/>
    <hyperlink xmlns:r="http://schemas.openxmlformats.org/officeDocument/2006/relationships" ref="I1792" display="Sega Dreamcast Cards PSDG" r:id="rId3448"/>
    <hyperlink xmlns:r="http://schemas.openxmlformats.org/officeDocument/2006/relationships" ref="J1792" display="https://scryfall.com/sets/psdg" r:id="rId3449"/>
    <hyperlink xmlns:r="http://schemas.openxmlformats.org/officeDocument/2006/relationships" ref="K1792" display="https://scryfall.com/sets/psdg" r:id="rId3450"/>
    <hyperlink xmlns:r="http://schemas.openxmlformats.org/officeDocument/2006/relationships" ref="L1792" display="en es fr de it pt ja ko ru 汉语 漢語" r:id="rId3451"/>
    <hyperlink xmlns:r="http://schemas.openxmlformats.org/officeDocument/2006/relationships" ref="I1794" display="Apocalypse APC" r:id="rId3452"/>
    <hyperlink xmlns:r="http://schemas.openxmlformats.org/officeDocument/2006/relationships" ref="J1794" display="https://scryfall.com/sets/apc" r:id="rId3453"/>
    <hyperlink xmlns:r="http://schemas.openxmlformats.org/officeDocument/2006/relationships" ref="K1794" display="https://scryfall.com/sets/apc" r:id="rId3454"/>
    <hyperlink xmlns:r="http://schemas.openxmlformats.org/officeDocument/2006/relationships" ref="I1796" display="Apocalypse Promos PAPC" r:id="rId3455"/>
    <hyperlink xmlns:r="http://schemas.openxmlformats.org/officeDocument/2006/relationships" ref="J1796" display="https://scryfall.com/sets/papc" r:id="rId3456"/>
    <hyperlink xmlns:r="http://schemas.openxmlformats.org/officeDocument/2006/relationships" ref="K1796" display="https://scryfall.com/sets/papc" r:id="rId3457"/>
    <hyperlink xmlns:r="http://schemas.openxmlformats.org/officeDocument/2006/relationships" ref="I1798" display="Seventh Edition 7ED" r:id="rId3458"/>
    <hyperlink xmlns:r="http://schemas.openxmlformats.org/officeDocument/2006/relationships" ref="J1798" display="https://scryfall.com/sets/7ed" r:id="rId3459"/>
    <hyperlink xmlns:r="http://schemas.openxmlformats.org/officeDocument/2006/relationships" ref="K1798" display="https://scryfall.com/sets/7ed" r:id="rId3460"/>
    <hyperlink xmlns:r="http://schemas.openxmlformats.org/officeDocument/2006/relationships" ref="I1800" display="Planeshift PLS" r:id="rId3461"/>
    <hyperlink xmlns:r="http://schemas.openxmlformats.org/officeDocument/2006/relationships" ref="J1800" display="https://scryfall.com/sets/pls" r:id="rId3462"/>
    <hyperlink xmlns:r="http://schemas.openxmlformats.org/officeDocument/2006/relationships" ref="K1800" display="https://scryfall.com/sets/pls" r:id="rId3463"/>
    <hyperlink xmlns:r="http://schemas.openxmlformats.org/officeDocument/2006/relationships" ref="I1802" display="Planeshift Promos PPLS" r:id="rId3464"/>
    <hyperlink xmlns:r="http://schemas.openxmlformats.org/officeDocument/2006/relationships" ref="J1802" display="https://scryfall.com/sets/ppls" r:id="rId3465"/>
    <hyperlink xmlns:r="http://schemas.openxmlformats.org/officeDocument/2006/relationships" ref="K1802" display="https://scryfall.com/sets/ppls" r:id="rId3466"/>
    <hyperlink xmlns:r="http://schemas.openxmlformats.org/officeDocument/2006/relationships" ref="I1804" display="Arena League 2001 PAL01" r:id="rId3467"/>
    <hyperlink xmlns:r="http://schemas.openxmlformats.org/officeDocument/2006/relationships" ref="J1804" display="https://scryfall.com/sets/pal01" r:id="rId3468"/>
    <hyperlink xmlns:r="http://schemas.openxmlformats.org/officeDocument/2006/relationships" ref="K1804" display="https://scryfall.com/sets/pal01" r:id="rId3469"/>
    <hyperlink xmlns:r="http://schemas.openxmlformats.org/officeDocument/2006/relationships" ref="L1804" display="en es fr de it pt ja ko ru 汉语 漢語" r:id="rId3470"/>
    <hyperlink xmlns:r="http://schemas.openxmlformats.org/officeDocument/2006/relationships" ref="I1806" display="Magic Player Rewards 2001 MPR" r:id="rId3471"/>
    <hyperlink xmlns:r="http://schemas.openxmlformats.org/officeDocument/2006/relationships" ref="J1806" display="https://scryfall.com/sets/mpr" r:id="rId3472"/>
    <hyperlink xmlns:r="http://schemas.openxmlformats.org/officeDocument/2006/relationships" ref="K1806" display="https://scryfall.com/sets/mpr" r:id="rId3473"/>
    <hyperlink xmlns:r="http://schemas.openxmlformats.org/officeDocument/2006/relationships" ref="L1806" display="en es fr de it pt ja ko ru 汉语 漢語" r:id="rId3474"/>
    <hyperlink xmlns:r="http://schemas.openxmlformats.org/officeDocument/2006/relationships" ref="I1808" display="Judge Gift Cards 2001 G01" r:id="rId3475"/>
    <hyperlink xmlns:r="http://schemas.openxmlformats.org/officeDocument/2006/relationships" ref="J1808" display="https://scryfall.com/sets/g01" r:id="rId3476"/>
    <hyperlink xmlns:r="http://schemas.openxmlformats.org/officeDocument/2006/relationships" ref="K1808" display="https://scryfall.com/sets/g01" r:id="rId3477"/>
    <hyperlink xmlns:r="http://schemas.openxmlformats.org/officeDocument/2006/relationships" ref="L1808" display="en es fr de it pt ja ko ru 汉语 漢語" r:id="rId3478"/>
    <hyperlink xmlns:r="http://schemas.openxmlformats.org/officeDocument/2006/relationships" ref="I1810" display="Friday Night Magic 2001 F01" r:id="rId3479"/>
    <hyperlink xmlns:r="http://schemas.openxmlformats.org/officeDocument/2006/relationships" ref="J1810" display="https://scryfall.com/sets/f01" r:id="rId3480"/>
    <hyperlink xmlns:r="http://schemas.openxmlformats.org/officeDocument/2006/relationships" ref="K1810" display="https://scryfall.com/sets/f01" r:id="rId3481"/>
    <hyperlink xmlns:r="http://schemas.openxmlformats.org/officeDocument/2006/relationships" ref="L1810" display="en es fr de it pt ja ko ru 汉语 漢語" r:id="rId3482"/>
    <hyperlink xmlns:r="http://schemas.openxmlformats.org/officeDocument/2006/relationships" ref="I1812" display="Invasion INV" r:id="rId3483"/>
    <hyperlink xmlns:r="http://schemas.openxmlformats.org/officeDocument/2006/relationships" ref="J1812" display="https://scryfall.com/sets/inv" r:id="rId3484"/>
    <hyperlink xmlns:r="http://schemas.openxmlformats.org/officeDocument/2006/relationships" ref="K1812" display="https://scryfall.com/sets/inv" r:id="rId3485"/>
    <hyperlink xmlns:r="http://schemas.openxmlformats.org/officeDocument/2006/relationships" ref="I1814" display="Invasion Promos PINV" r:id="rId3486"/>
    <hyperlink xmlns:r="http://schemas.openxmlformats.org/officeDocument/2006/relationships" ref="J1814" display="https://scryfall.com/sets/pinv" r:id="rId3487"/>
    <hyperlink xmlns:r="http://schemas.openxmlformats.org/officeDocument/2006/relationships" ref="K1814" display="https://scryfall.com/sets/pinv" r:id="rId3488"/>
    <hyperlink xmlns:r="http://schemas.openxmlformats.org/officeDocument/2006/relationships" ref="I1816" display="Beatdown Box Set BTD" r:id="rId3489"/>
    <hyperlink xmlns:r="http://schemas.openxmlformats.org/officeDocument/2006/relationships" ref="J1816" display="https://scryfall.com/sets/btd" r:id="rId3490"/>
    <hyperlink xmlns:r="http://schemas.openxmlformats.org/officeDocument/2006/relationships" ref="K1816" display="https://scryfall.com/sets/btd" r:id="rId3491"/>
    <hyperlink xmlns:r="http://schemas.openxmlformats.org/officeDocument/2006/relationships" ref="L1816" display="en es fr de it pt ja ko ru 汉语 漢語" r:id="rId3492"/>
    <hyperlink xmlns:r="http://schemas.openxmlformats.org/officeDocument/2006/relationships" ref="I1818" display="World Championship Decks 2000 WC00" r:id="rId3493"/>
    <hyperlink xmlns:r="http://schemas.openxmlformats.org/officeDocument/2006/relationships" ref="J1818" display="https://scryfall.com/sets/wc00" r:id="rId3494"/>
    <hyperlink xmlns:r="http://schemas.openxmlformats.org/officeDocument/2006/relationships" ref="K1818" display="https://scryfall.com/sets/wc00" r:id="rId3495"/>
    <hyperlink xmlns:r="http://schemas.openxmlformats.org/officeDocument/2006/relationships" ref="L1818" display="en es fr de it pt ja ko ru 汉语 漢語" r:id="rId3496"/>
    <hyperlink xmlns:r="http://schemas.openxmlformats.org/officeDocument/2006/relationships" ref="I1820" display="Prophecy PCY" r:id="rId3497"/>
    <hyperlink xmlns:r="http://schemas.openxmlformats.org/officeDocument/2006/relationships" ref="J1820" display="https://scryfall.com/sets/pcy" r:id="rId3498"/>
    <hyperlink xmlns:r="http://schemas.openxmlformats.org/officeDocument/2006/relationships" ref="K1820" display="https://scryfall.com/sets/pcy" r:id="rId3499"/>
    <hyperlink xmlns:r="http://schemas.openxmlformats.org/officeDocument/2006/relationships" ref="I1822" display="Prophecy Promos PPCY" r:id="rId3500"/>
    <hyperlink xmlns:r="http://schemas.openxmlformats.org/officeDocument/2006/relationships" ref="J1822" display="https://scryfall.com/sets/ppcy" r:id="rId3501"/>
    <hyperlink xmlns:r="http://schemas.openxmlformats.org/officeDocument/2006/relationships" ref="K1822" display="https://scryfall.com/sets/ppcy" r:id="rId3502"/>
    <hyperlink xmlns:r="http://schemas.openxmlformats.org/officeDocument/2006/relationships" ref="L1822" display="en es fr de it pt ja ko ru 汉语 漢語" r:id="rId3503"/>
    <hyperlink xmlns:r="http://schemas.openxmlformats.org/officeDocument/2006/relationships" ref="I1824" display="Starter 2000 S00" r:id="rId3504"/>
    <hyperlink xmlns:r="http://schemas.openxmlformats.org/officeDocument/2006/relationships" ref="J1824" display="https://scryfall.com/sets/s00" r:id="rId3505"/>
    <hyperlink xmlns:r="http://schemas.openxmlformats.org/officeDocument/2006/relationships" ref="K1824" display="https://scryfall.com/sets/s00" r:id="rId3506"/>
    <hyperlink xmlns:r="http://schemas.openxmlformats.org/officeDocument/2006/relationships" ref="I1826" display="Nemesis NEM" r:id="rId3507"/>
    <hyperlink xmlns:r="http://schemas.openxmlformats.org/officeDocument/2006/relationships" ref="J1826" display="https://scryfall.com/sets/nem" r:id="rId3508"/>
    <hyperlink xmlns:r="http://schemas.openxmlformats.org/officeDocument/2006/relationships" ref="K1826" display="https://scryfall.com/sets/nem" r:id="rId3509"/>
    <hyperlink xmlns:r="http://schemas.openxmlformats.org/officeDocument/2006/relationships" ref="I1828" display="Nemesis Promos PNEM" r:id="rId3510"/>
    <hyperlink xmlns:r="http://schemas.openxmlformats.org/officeDocument/2006/relationships" ref="J1828" display="https://scryfall.com/sets/pnem" r:id="rId3511"/>
    <hyperlink xmlns:r="http://schemas.openxmlformats.org/officeDocument/2006/relationships" ref="K1828" display="https://scryfall.com/sets/pnem" r:id="rId3512"/>
    <hyperlink xmlns:r="http://schemas.openxmlformats.org/officeDocument/2006/relationships" ref="L1828" display="en es fr de it pt ja ko ru 汉语 漢語" r:id="rId3513"/>
    <hyperlink xmlns:r="http://schemas.openxmlformats.org/officeDocument/2006/relationships" ref="I1830" display="European Land Program PELP" r:id="rId3514"/>
    <hyperlink xmlns:r="http://schemas.openxmlformats.org/officeDocument/2006/relationships" ref="J1830" display="https://scryfall.com/sets/pelp" r:id="rId3515"/>
    <hyperlink xmlns:r="http://schemas.openxmlformats.org/officeDocument/2006/relationships" ref="K1830" display="https://scryfall.com/sets/pelp" r:id="rId3516"/>
    <hyperlink xmlns:r="http://schemas.openxmlformats.org/officeDocument/2006/relationships" ref="L1830" display="en es fr de it pt ja ko ru 汉语 漢語" r:id="rId3517"/>
    <hyperlink xmlns:r="http://schemas.openxmlformats.org/officeDocument/2006/relationships" ref="I1832" display="Arena League 2000 PAL00" r:id="rId3518"/>
    <hyperlink xmlns:r="http://schemas.openxmlformats.org/officeDocument/2006/relationships" ref="J1832" display="https://scryfall.com/sets/pal00" r:id="rId3519"/>
    <hyperlink xmlns:r="http://schemas.openxmlformats.org/officeDocument/2006/relationships" ref="K1832" display="https://scryfall.com/sets/pal00" r:id="rId3520"/>
    <hyperlink xmlns:r="http://schemas.openxmlformats.org/officeDocument/2006/relationships" ref="L1832" display="en es fr de it pt ja ko ru 汉语 漢語" r:id="rId3521"/>
    <hyperlink xmlns:r="http://schemas.openxmlformats.org/officeDocument/2006/relationships" ref="I1834" display="Judge Gift Cards 2000 G00" r:id="rId3522"/>
    <hyperlink xmlns:r="http://schemas.openxmlformats.org/officeDocument/2006/relationships" ref="J1834" display="https://scryfall.com/sets/g00" r:id="rId3523"/>
    <hyperlink xmlns:r="http://schemas.openxmlformats.org/officeDocument/2006/relationships" ref="K1834" display="https://scryfall.com/sets/g00" r:id="rId3524"/>
    <hyperlink xmlns:r="http://schemas.openxmlformats.org/officeDocument/2006/relationships" ref="L1834" display="en es fr de it pt ja ko ru 汉语 漢語" r:id="rId3525"/>
    <hyperlink xmlns:r="http://schemas.openxmlformats.org/officeDocument/2006/relationships" ref="I1836" display="Friday Night Magic 2000 FNM" r:id="rId3526"/>
    <hyperlink xmlns:r="http://schemas.openxmlformats.org/officeDocument/2006/relationships" ref="J1836" display="https://scryfall.com/sets/fnm" r:id="rId3527"/>
    <hyperlink xmlns:r="http://schemas.openxmlformats.org/officeDocument/2006/relationships" ref="K1836" display="https://scryfall.com/sets/fnm" r:id="rId3528"/>
    <hyperlink xmlns:r="http://schemas.openxmlformats.org/officeDocument/2006/relationships" ref="L1836" display="en es fr de it pt ja ko ru 汉语 漢語" r:id="rId3529"/>
    <hyperlink xmlns:r="http://schemas.openxmlformats.org/officeDocument/2006/relationships" ref="I1838" display="Junior Super Series PSUS" r:id="rId3530"/>
    <hyperlink xmlns:r="http://schemas.openxmlformats.org/officeDocument/2006/relationships" ref="J1838" display="https://scryfall.com/sets/psus" r:id="rId3531"/>
    <hyperlink xmlns:r="http://schemas.openxmlformats.org/officeDocument/2006/relationships" ref="K1838" display="https://scryfall.com/sets/psus" r:id="rId3532"/>
    <hyperlink xmlns:r="http://schemas.openxmlformats.org/officeDocument/2006/relationships" ref="L1838" display="en es fr de it pt ja ko ru 汉语 漢語" r:id="rId3533"/>
    <hyperlink xmlns:r="http://schemas.openxmlformats.org/officeDocument/2006/relationships" ref="I1840" display="Battle Royale Box Set BRB" r:id="rId3534"/>
    <hyperlink xmlns:r="http://schemas.openxmlformats.org/officeDocument/2006/relationships" ref="J1840" display="https://scryfall.com/sets/brb" r:id="rId3535"/>
    <hyperlink xmlns:r="http://schemas.openxmlformats.org/officeDocument/2006/relationships" ref="K1840" display="https://scryfall.com/sets/brb" r:id="rId3536"/>
    <hyperlink xmlns:r="http://schemas.openxmlformats.org/officeDocument/2006/relationships" ref="L1840" display="en es fr de it pt ja ko ru 汉语 漢語" r:id="rId3537"/>
    <hyperlink xmlns:r="http://schemas.openxmlformats.org/officeDocument/2006/relationships" ref="I1842" display="Mercadian Masques MMQ" r:id="rId3538"/>
    <hyperlink xmlns:r="http://schemas.openxmlformats.org/officeDocument/2006/relationships" ref="J1842" display="https://scryfall.com/sets/mmq" r:id="rId3539"/>
    <hyperlink xmlns:r="http://schemas.openxmlformats.org/officeDocument/2006/relationships" ref="K1842" display="https://scryfall.com/sets/mmq" r:id="rId3540"/>
    <hyperlink xmlns:r="http://schemas.openxmlformats.org/officeDocument/2006/relationships" ref="I1844" display="Mercadian Masques Promos PMMQ" r:id="rId3541"/>
    <hyperlink xmlns:r="http://schemas.openxmlformats.org/officeDocument/2006/relationships" ref="J1844" display="https://scryfall.com/sets/pmmq" r:id="rId3542"/>
    <hyperlink xmlns:r="http://schemas.openxmlformats.org/officeDocument/2006/relationships" ref="K1844" display="https://scryfall.com/sets/pmmq" r:id="rId3543"/>
    <hyperlink xmlns:r="http://schemas.openxmlformats.org/officeDocument/2006/relationships" ref="L1844" display="en es fr de it pt ja ko ru 汉语 漢語" r:id="rId3544"/>
    <hyperlink xmlns:r="http://schemas.openxmlformats.org/officeDocument/2006/relationships" ref="I1846" display="Wizards of the Coast Online Store PWOS" r:id="rId3545"/>
    <hyperlink xmlns:r="http://schemas.openxmlformats.org/officeDocument/2006/relationships" ref="J1846" display="https://scryfall.com/sets/pwos" r:id="rId3546"/>
    <hyperlink xmlns:r="http://schemas.openxmlformats.org/officeDocument/2006/relationships" ref="K1846" display="https://scryfall.com/sets/pwos" r:id="rId3547"/>
    <hyperlink xmlns:r="http://schemas.openxmlformats.org/officeDocument/2006/relationships" ref="L1846" display="en es fr de it pt ja ko ru 汉语 漢語" r:id="rId3548"/>
    <hyperlink xmlns:r="http://schemas.openxmlformats.org/officeDocument/2006/relationships" ref="I1848" display="World Championship Decks 1999 WC99" r:id="rId3549"/>
    <hyperlink xmlns:r="http://schemas.openxmlformats.org/officeDocument/2006/relationships" ref="J1848" display="https://scryfall.com/sets/wc99" r:id="rId3550"/>
    <hyperlink xmlns:r="http://schemas.openxmlformats.org/officeDocument/2006/relationships" ref="K1848" display="https://scryfall.com/sets/wc99" r:id="rId3551"/>
    <hyperlink xmlns:r="http://schemas.openxmlformats.org/officeDocument/2006/relationships" ref="L1848" display="en es fr de it pt ja ko ru 汉语 漢語" r:id="rId3552"/>
    <hyperlink xmlns:r="http://schemas.openxmlformats.org/officeDocument/2006/relationships" ref="I1850" display="World Championship Promos PWOR" r:id="rId3553"/>
    <hyperlink xmlns:r="http://schemas.openxmlformats.org/officeDocument/2006/relationships" ref="J1850" display="https://scryfall.com/sets/pwor" r:id="rId3554"/>
    <hyperlink xmlns:r="http://schemas.openxmlformats.org/officeDocument/2006/relationships" ref="K1850" display="https://scryfall.com/sets/pwor" r:id="rId3555"/>
    <hyperlink xmlns:r="http://schemas.openxmlformats.org/officeDocument/2006/relationships" ref="L1850" display="en es fr de it pt ja ko ru 汉语 漢語" r:id="rId3556"/>
    <hyperlink xmlns:r="http://schemas.openxmlformats.org/officeDocument/2006/relationships" ref="I1852" display="Guru PGRU" r:id="rId3557"/>
    <hyperlink xmlns:r="http://schemas.openxmlformats.org/officeDocument/2006/relationships" ref="J1852" display="https://scryfall.com/sets/pgru" r:id="rId3558"/>
    <hyperlink xmlns:r="http://schemas.openxmlformats.org/officeDocument/2006/relationships" ref="K1852" display="https://scryfall.com/sets/pgru" r:id="rId3559"/>
    <hyperlink xmlns:r="http://schemas.openxmlformats.org/officeDocument/2006/relationships" ref="L1852" display="en es fr de it pt ja ko ru 汉语 漢語" r:id="rId3560"/>
    <hyperlink xmlns:r="http://schemas.openxmlformats.org/officeDocument/2006/relationships" ref="I1854" display="Starter 1999 S99" r:id="rId3561"/>
    <hyperlink xmlns:r="http://schemas.openxmlformats.org/officeDocument/2006/relationships" ref="J1854" display="https://scryfall.com/sets/s99" r:id="rId3562"/>
    <hyperlink xmlns:r="http://schemas.openxmlformats.org/officeDocument/2006/relationships" ref="K1854" display="https://scryfall.com/sets/s99" r:id="rId3563"/>
    <hyperlink xmlns:r="http://schemas.openxmlformats.org/officeDocument/2006/relationships" ref="L1854" display="en es fr de it pt ja ko ru 汉语 漢語" r:id="rId3564"/>
    <hyperlink xmlns:r="http://schemas.openxmlformats.org/officeDocument/2006/relationships" ref="I1856" display="Urza's Destiny UDS" r:id="rId3565"/>
    <hyperlink xmlns:r="http://schemas.openxmlformats.org/officeDocument/2006/relationships" ref="J1856" display="https://scryfall.com/sets/uds" r:id="rId3566"/>
    <hyperlink xmlns:r="http://schemas.openxmlformats.org/officeDocument/2006/relationships" ref="K1856" display="https://scryfall.com/sets/uds" r:id="rId3567"/>
    <hyperlink xmlns:r="http://schemas.openxmlformats.org/officeDocument/2006/relationships" ref="I1858" display="Urza's Destiny Promos PUDS" r:id="rId3568"/>
    <hyperlink xmlns:r="http://schemas.openxmlformats.org/officeDocument/2006/relationships" ref="J1858" display="https://scryfall.com/sets/puds" r:id="rId3569"/>
    <hyperlink xmlns:r="http://schemas.openxmlformats.org/officeDocument/2006/relationships" ref="K1858" display="https://scryfall.com/sets/puds" r:id="rId3570"/>
    <hyperlink xmlns:r="http://schemas.openxmlformats.org/officeDocument/2006/relationships" ref="L1858" display="en es fr de it pt ja ko ru 汉语 漢語" r:id="rId3571"/>
    <hyperlink xmlns:r="http://schemas.openxmlformats.org/officeDocument/2006/relationships" ref="I1860" display="Portal Three Kingdoms PTK" r:id="rId3572"/>
    <hyperlink xmlns:r="http://schemas.openxmlformats.org/officeDocument/2006/relationships" ref="J1860" display="https://scryfall.com/sets/ptk" r:id="rId3573"/>
    <hyperlink xmlns:r="http://schemas.openxmlformats.org/officeDocument/2006/relationships" ref="K1860" display="https://scryfall.com/sets/ptk" r:id="rId3574"/>
    <hyperlink xmlns:r="http://schemas.openxmlformats.org/officeDocument/2006/relationships" ref="I1862" display="Portal: Three Kingdoms Promos PPTK" r:id="rId3575"/>
    <hyperlink xmlns:r="http://schemas.openxmlformats.org/officeDocument/2006/relationships" ref="J1862" display="https://scryfall.com/sets/pptk" r:id="rId3576"/>
    <hyperlink xmlns:r="http://schemas.openxmlformats.org/officeDocument/2006/relationships" ref="K1862" display="https://scryfall.com/sets/pptk" r:id="rId3577"/>
    <hyperlink xmlns:r="http://schemas.openxmlformats.org/officeDocument/2006/relationships" ref="L1862" display="en es fr de it pt ja ko ru 汉语 漢語" r:id="rId3578"/>
    <hyperlink xmlns:r="http://schemas.openxmlformats.org/officeDocument/2006/relationships" ref="I1864" display="Classic Sixth Edition 6ED" r:id="rId3579"/>
    <hyperlink xmlns:r="http://schemas.openxmlformats.org/officeDocument/2006/relationships" ref="J1864" display="https://scryfall.com/sets/6ed" r:id="rId3580"/>
    <hyperlink xmlns:r="http://schemas.openxmlformats.org/officeDocument/2006/relationships" ref="K1864" display="https://scryfall.com/sets/6ed" r:id="rId3581"/>
    <hyperlink xmlns:r="http://schemas.openxmlformats.org/officeDocument/2006/relationships" ref="I1866" display="Urza's Legacy ULG" r:id="rId3582"/>
    <hyperlink xmlns:r="http://schemas.openxmlformats.org/officeDocument/2006/relationships" ref="J1866" display="https://scryfall.com/sets/ulg" r:id="rId3583"/>
    <hyperlink xmlns:r="http://schemas.openxmlformats.org/officeDocument/2006/relationships" ref="K1866" display="https://scryfall.com/sets/ulg" r:id="rId3584"/>
    <hyperlink xmlns:r="http://schemas.openxmlformats.org/officeDocument/2006/relationships" ref="I1868" display="Urza's Legacy Promos PULG" r:id="rId3585"/>
    <hyperlink xmlns:r="http://schemas.openxmlformats.org/officeDocument/2006/relationships" ref="J1868" display="https://scryfall.com/sets/pulg" r:id="rId3586"/>
    <hyperlink xmlns:r="http://schemas.openxmlformats.org/officeDocument/2006/relationships" ref="K1868" display="https://scryfall.com/sets/pulg" r:id="rId3587"/>
    <hyperlink xmlns:r="http://schemas.openxmlformats.org/officeDocument/2006/relationships" ref="L1868" display="en es fr de it pt ja ko ru 汉语 漢語" r:id="rId3588"/>
    <hyperlink xmlns:r="http://schemas.openxmlformats.org/officeDocument/2006/relationships" ref="I1870" display="Arena League 1999 PAL99" r:id="rId3589"/>
    <hyperlink xmlns:r="http://schemas.openxmlformats.org/officeDocument/2006/relationships" ref="J1870" display="https://scryfall.com/sets/pal99" r:id="rId3590"/>
    <hyperlink xmlns:r="http://schemas.openxmlformats.org/officeDocument/2006/relationships" ref="K1870" display="https://scryfall.com/sets/pal99" r:id="rId3591"/>
    <hyperlink xmlns:r="http://schemas.openxmlformats.org/officeDocument/2006/relationships" ref="L1870" display="en es fr de it pt ja ko ru 汉语 漢語" r:id="rId3592"/>
    <hyperlink xmlns:r="http://schemas.openxmlformats.org/officeDocument/2006/relationships" ref="I1872" display="Judge Gift Cards 1999 G99" r:id="rId3593"/>
    <hyperlink xmlns:r="http://schemas.openxmlformats.org/officeDocument/2006/relationships" ref="J1872" display="https://scryfall.com/sets/g99" r:id="rId3594"/>
    <hyperlink xmlns:r="http://schemas.openxmlformats.org/officeDocument/2006/relationships" ref="K1872" display="https://scryfall.com/sets/g99" r:id="rId3595"/>
    <hyperlink xmlns:r="http://schemas.openxmlformats.org/officeDocument/2006/relationships" ref="L1872" display="en es fr de it pt ja ko ru 汉语 漢語" r:id="rId3596"/>
    <hyperlink xmlns:r="http://schemas.openxmlformats.org/officeDocument/2006/relationships" ref="I1874" display="Anthologies ATH" r:id="rId3597"/>
    <hyperlink xmlns:r="http://schemas.openxmlformats.org/officeDocument/2006/relationships" ref="J1874" display="https://scryfall.com/sets/ath" r:id="rId3598"/>
    <hyperlink xmlns:r="http://schemas.openxmlformats.org/officeDocument/2006/relationships" ref="K1874" display="https://scryfall.com/sets/ath" r:id="rId3599"/>
    <hyperlink xmlns:r="http://schemas.openxmlformats.org/officeDocument/2006/relationships" ref="L1874" display="en es fr de it pt ja ko ru 汉语 漢語" r:id="rId3600"/>
    <hyperlink xmlns:r="http://schemas.openxmlformats.org/officeDocument/2006/relationships" ref="I1876" display="Urza's Saga USG" r:id="rId3601"/>
    <hyperlink xmlns:r="http://schemas.openxmlformats.org/officeDocument/2006/relationships" ref="J1876" display="https://scryfall.com/sets/usg" r:id="rId3602"/>
    <hyperlink xmlns:r="http://schemas.openxmlformats.org/officeDocument/2006/relationships" ref="K1876" display="https://scryfall.com/sets/usg" r:id="rId3603"/>
    <hyperlink xmlns:r="http://schemas.openxmlformats.org/officeDocument/2006/relationships" ref="I1878" display="Urza's Saga Promos PUSG" r:id="rId3604"/>
    <hyperlink xmlns:r="http://schemas.openxmlformats.org/officeDocument/2006/relationships" ref="J1878" display="https://scryfall.com/sets/pusg" r:id="rId3605"/>
    <hyperlink xmlns:r="http://schemas.openxmlformats.org/officeDocument/2006/relationships" ref="K1878" display="https://scryfall.com/sets/pusg" r:id="rId3606"/>
    <hyperlink xmlns:r="http://schemas.openxmlformats.org/officeDocument/2006/relationships" ref="L1878" display="en es fr de it pt ja ko ru 汉语 漢語" r:id="rId3607"/>
    <hyperlink xmlns:r="http://schemas.openxmlformats.org/officeDocument/2006/relationships" ref="I1880" display="Asia Pacific Land Program PALP" r:id="rId3608"/>
    <hyperlink xmlns:r="http://schemas.openxmlformats.org/officeDocument/2006/relationships" ref="J1880" display="https://scryfall.com/sets/palp" r:id="rId3609"/>
    <hyperlink xmlns:r="http://schemas.openxmlformats.org/officeDocument/2006/relationships" ref="K1880" display="https://scryfall.com/sets/palp" r:id="rId3610"/>
    <hyperlink xmlns:r="http://schemas.openxmlformats.org/officeDocument/2006/relationships" ref="L1880" display="en es fr de it pt ja ko ru 汉语 漢語" r:id="rId3611"/>
    <hyperlink xmlns:r="http://schemas.openxmlformats.org/officeDocument/2006/relationships" ref="I1882" display="World Championship Decks 1998 WC98" r:id="rId3612"/>
    <hyperlink xmlns:r="http://schemas.openxmlformats.org/officeDocument/2006/relationships" ref="J1882" display="https://scryfall.com/sets/wc98" r:id="rId3613"/>
    <hyperlink xmlns:r="http://schemas.openxmlformats.org/officeDocument/2006/relationships" ref="K1882" display="https://scryfall.com/sets/wc98" r:id="rId3614"/>
    <hyperlink xmlns:r="http://schemas.openxmlformats.org/officeDocument/2006/relationships" ref="L1882" display="en es fr de it pt ja ko ru 汉语 漢語" r:id="rId3615"/>
    <hyperlink xmlns:r="http://schemas.openxmlformats.org/officeDocument/2006/relationships" ref="I1884" display="Unglued UGL" r:id="rId3616"/>
    <hyperlink xmlns:r="http://schemas.openxmlformats.org/officeDocument/2006/relationships" ref="J1884" display="https://scryfall.com/sets/ugl" r:id="rId3617"/>
    <hyperlink xmlns:r="http://schemas.openxmlformats.org/officeDocument/2006/relationships" ref="K1884" display="https://scryfall.com/sets/ugl" r:id="rId3618"/>
    <hyperlink xmlns:r="http://schemas.openxmlformats.org/officeDocument/2006/relationships" ref="L1884" display="en es fr de it pt ja ko ru 汉语 漢語" r:id="rId3619"/>
    <hyperlink xmlns:r="http://schemas.openxmlformats.org/officeDocument/2006/relationships" ref="I1886" display="Unglued Tokens TUGL" r:id="rId3620"/>
    <hyperlink xmlns:r="http://schemas.openxmlformats.org/officeDocument/2006/relationships" ref="J1886" display="https://scryfall.com/sets/tugl" r:id="rId3621"/>
    <hyperlink xmlns:r="http://schemas.openxmlformats.org/officeDocument/2006/relationships" ref="K1886" display="https://scryfall.com/sets/tugl" r:id="rId3622"/>
    <hyperlink xmlns:r="http://schemas.openxmlformats.org/officeDocument/2006/relationships" ref="L1886" display="en es fr de it pt ja ko ru 汉语 漢語" r:id="rId3623"/>
    <hyperlink xmlns:r="http://schemas.openxmlformats.org/officeDocument/2006/relationships" ref="I1888" display="Portal Second Age P02" r:id="rId3624"/>
    <hyperlink xmlns:r="http://schemas.openxmlformats.org/officeDocument/2006/relationships" ref="J1888" display="https://scryfall.com/sets/p02" r:id="rId3625"/>
    <hyperlink xmlns:r="http://schemas.openxmlformats.org/officeDocument/2006/relationships" ref="K1888" display="https://scryfall.com/sets/p02" r:id="rId3626"/>
    <hyperlink xmlns:r="http://schemas.openxmlformats.org/officeDocument/2006/relationships" ref="I1890" display="Exodus EXO" r:id="rId3627"/>
    <hyperlink xmlns:r="http://schemas.openxmlformats.org/officeDocument/2006/relationships" ref="J1890" display="https://scryfall.com/sets/exo" r:id="rId3628"/>
    <hyperlink xmlns:r="http://schemas.openxmlformats.org/officeDocument/2006/relationships" ref="K1890" display="https://scryfall.com/sets/exo" r:id="rId3629"/>
    <hyperlink xmlns:r="http://schemas.openxmlformats.org/officeDocument/2006/relationships" ref="I1892" display="Exodus Promos PEXO" r:id="rId3630"/>
    <hyperlink xmlns:r="http://schemas.openxmlformats.org/officeDocument/2006/relationships" ref="J1892" display="https://scryfall.com/sets/pexo" r:id="rId3631"/>
    <hyperlink xmlns:r="http://schemas.openxmlformats.org/officeDocument/2006/relationships" ref="K1892" display="https://scryfall.com/sets/pexo" r:id="rId3632"/>
    <hyperlink xmlns:r="http://schemas.openxmlformats.org/officeDocument/2006/relationships" ref="L1892" display="en es fr de it pt ja ko ru 汉语 漢語" r:id="rId3633"/>
    <hyperlink xmlns:r="http://schemas.openxmlformats.org/officeDocument/2006/relationships" ref="I1894" display="Stronghold STH" r:id="rId3634"/>
    <hyperlink xmlns:r="http://schemas.openxmlformats.org/officeDocument/2006/relationships" ref="J1894" display="https://scryfall.com/sets/sth" r:id="rId3635"/>
    <hyperlink xmlns:r="http://schemas.openxmlformats.org/officeDocument/2006/relationships" ref="K1894" display="https://scryfall.com/sets/sth" r:id="rId3636"/>
    <hyperlink xmlns:r="http://schemas.openxmlformats.org/officeDocument/2006/relationships" ref="I1896" display="Stronghold Promos PSTH" r:id="rId3637"/>
    <hyperlink xmlns:r="http://schemas.openxmlformats.org/officeDocument/2006/relationships" ref="J1896" display="https://scryfall.com/sets/psth" r:id="rId3638"/>
    <hyperlink xmlns:r="http://schemas.openxmlformats.org/officeDocument/2006/relationships" ref="K1896" display="https://scryfall.com/sets/psth" r:id="rId3639"/>
    <hyperlink xmlns:r="http://schemas.openxmlformats.org/officeDocument/2006/relationships" ref="L1896" display="en es fr de it pt ja ko ru 汉语 漢語" r:id="rId3640"/>
    <hyperlink xmlns:r="http://schemas.openxmlformats.org/officeDocument/2006/relationships" ref="I1898" display="Judge Gift Cards 1998 JGP" r:id="rId3641"/>
    <hyperlink xmlns:r="http://schemas.openxmlformats.org/officeDocument/2006/relationships" ref="J1898" display="https://scryfall.com/sets/jgp" r:id="rId3642"/>
    <hyperlink xmlns:r="http://schemas.openxmlformats.org/officeDocument/2006/relationships" ref="K1898" display="https://scryfall.com/sets/jgp" r:id="rId3643"/>
    <hyperlink xmlns:r="http://schemas.openxmlformats.org/officeDocument/2006/relationships" ref="L1898" display="en es fr de it pt ja ko ru 汉语 漢語" r:id="rId3644"/>
    <hyperlink xmlns:r="http://schemas.openxmlformats.org/officeDocument/2006/relationships" ref="I1900" display="Tempest TMP" r:id="rId3645"/>
    <hyperlink xmlns:r="http://schemas.openxmlformats.org/officeDocument/2006/relationships" ref="J1900" display="https://scryfall.com/sets/tmp" r:id="rId3646"/>
    <hyperlink xmlns:r="http://schemas.openxmlformats.org/officeDocument/2006/relationships" ref="K1900" display="https://scryfall.com/sets/tmp" r:id="rId3647"/>
    <hyperlink xmlns:r="http://schemas.openxmlformats.org/officeDocument/2006/relationships" ref="I1902" display="Tempest Promos PTMP" r:id="rId3648"/>
    <hyperlink xmlns:r="http://schemas.openxmlformats.org/officeDocument/2006/relationships" ref="J1902" display="https://scryfall.com/sets/ptmp" r:id="rId3649"/>
    <hyperlink xmlns:r="http://schemas.openxmlformats.org/officeDocument/2006/relationships" ref="K1902" display="https://scryfall.com/sets/ptmp" r:id="rId3650"/>
    <hyperlink xmlns:r="http://schemas.openxmlformats.org/officeDocument/2006/relationships" ref="L1902" display="en es fr de it pt ja ko ru 汉语 漢語" r:id="rId3651"/>
    <hyperlink xmlns:r="http://schemas.openxmlformats.org/officeDocument/2006/relationships" ref="I1904" display="World Championship Decks 1997 WC97" r:id="rId3652"/>
    <hyperlink xmlns:r="http://schemas.openxmlformats.org/officeDocument/2006/relationships" ref="J1904" display="https://scryfall.com/sets/wc97" r:id="rId3653"/>
    <hyperlink xmlns:r="http://schemas.openxmlformats.org/officeDocument/2006/relationships" ref="K1904" display="https://scryfall.com/sets/wc97" r:id="rId3654"/>
    <hyperlink xmlns:r="http://schemas.openxmlformats.org/officeDocument/2006/relationships" ref="L1904" display="en es fr de it pt ja ko ru 汉语 漢語" r:id="rId3655"/>
    <hyperlink xmlns:r="http://schemas.openxmlformats.org/officeDocument/2006/relationships" ref="I1906" display="Weatherlight WTH" r:id="rId3656"/>
    <hyperlink xmlns:r="http://schemas.openxmlformats.org/officeDocument/2006/relationships" ref="J1906" display="https://scryfall.com/sets/wth" r:id="rId3657"/>
    <hyperlink xmlns:r="http://schemas.openxmlformats.org/officeDocument/2006/relationships" ref="K1906" display="https://scryfall.com/sets/wth" r:id="rId3658"/>
    <hyperlink xmlns:r="http://schemas.openxmlformats.org/officeDocument/2006/relationships" ref="I1908" display="Oversized League Prizes OLEP" r:id="rId3659"/>
    <hyperlink xmlns:r="http://schemas.openxmlformats.org/officeDocument/2006/relationships" ref="J1908" display="https://scryfall.com/sets/olep" r:id="rId3660"/>
    <hyperlink xmlns:r="http://schemas.openxmlformats.org/officeDocument/2006/relationships" ref="K1908" display="https://scryfall.com/sets/olep" r:id="rId3661"/>
    <hyperlink xmlns:r="http://schemas.openxmlformats.org/officeDocument/2006/relationships" ref="L1908" display="en es fr de it pt ja ko ru 汉语 漢語" r:id="rId3662"/>
    <hyperlink xmlns:r="http://schemas.openxmlformats.org/officeDocument/2006/relationships" ref="I1910" display="Vanguard Series PVAN" r:id="rId3663"/>
    <hyperlink xmlns:r="http://schemas.openxmlformats.org/officeDocument/2006/relationships" ref="J1910" display="https://scryfall.com/sets/pvan" r:id="rId3664"/>
    <hyperlink xmlns:r="http://schemas.openxmlformats.org/officeDocument/2006/relationships" ref="K1910" display="https://scryfall.com/sets/pvan" r:id="rId3665"/>
    <hyperlink xmlns:r="http://schemas.openxmlformats.org/officeDocument/2006/relationships" ref="L1910" display="en es fr de it pt ja ko ru 汉语 漢語" r:id="rId3666"/>
    <hyperlink xmlns:r="http://schemas.openxmlformats.org/officeDocument/2006/relationships" ref="I1912" display="Portal POR" r:id="rId3667"/>
    <hyperlink xmlns:r="http://schemas.openxmlformats.org/officeDocument/2006/relationships" ref="J1912" display="https://scryfall.com/sets/por" r:id="rId3668"/>
    <hyperlink xmlns:r="http://schemas.openxmlformats.org/officeDocument/2006/relationships" ref="K1912" display="https://scryfall.com/sets/por" r:id="rId3669"/>
    <hyperlink xmlns:r="http://schemas.openxmlformats.org/officeDocument/2006/relationships" ref="I1914" display="Astral Cards PAST" r:id="rId3670"/>
    <hyperlink xmlns:r="http://schemas.openxmlformats.org/officeDocument/2006/relationships" ref="J1914" display="https://scryfall.com/sets/past" r:id="rId3671"/>
    <hyperlink xmlns:r="http://schemas.openxmlformats.org/officeDocument/2006/relationships" ref="K1914" display="https://scryfall.com/sets/past" r:id="rId3672"/>
    <hyperlink xmlns:r="http://schemas.openxmlformats.org/officeDocument/2006/relationships" ref="L1914" display="en es fr de it pt ja ko ru 汉语 漢語" r:id="rId3673"/>
    <hyperlink xmlns:r="http://schemas.openxmlformats.org/officeDocument/2006/relationships" ref="I1916" display="MicroProse Promos PMIC" r:id="rId3674"/>
    <hyperlink xmlns:r="http://schemas.openxmlformats.org/officeDocument/2006/relationships" ref="J1916" display="https://scryfall.com/sets/pmic" r:id="rId3675"/>
    <hyperlink xmlns:r="http://schemas.openxmlformats.org/officeDocument/2006/relationships" ref="K1916" display="https://scryfall.com/sets/pmic" r:id="rId3676"/>
    <hyperlink xmlns:r="http://schemas.openxmlformats.org/officeDocument/2006/relationships" ref="L1916" display="en es fr de it pt ja ko ru 汉语 漢語" r:id="rId3677"/>
    <hyperlink xmlns:r="http://schemas.openxmlformats.org/officeDocument/2006/relationships" ref="I1918" display="Fifth Edition 5ED" r:id="rId3678"/>
    <hyperlink xmlns:r="http://schemas.openxmlformats.org/officeDocument/2006/relationships" ref="J1918" display="https://scryfall.com/sets/5ed" r:id="rId3679"/>
    <hyperlink xmlns:r="http://schemas.openxmlformats.org/officeDocument/2006/relationships" ref="K1918" display="https://scryfall.com/sets/5ed" r:id="rId3680"/>
    <hyperlink xmlns:r="http://schemas.openxmlformats.org/officeDocument/2006/relationships" ref="I1920" display="Visions VIS" r:id="rId3681"/>
    <hyperlink xmlns:r="http://schemas.openxmlformats.org/officeDocument/2006/relationships" ref="J1920" display="https://scryfall.com/sets/vis" r:id="rId3682"/>
    <hyperlink xmlns:r="http://schemas.openxmlformats.org/officeDocument/2006/relationships" ref="K1920" display="https://scryfall.com/sets/vis" r:id="rId3683"/>
    <hyperlink xmlns:r="http://schemas.openxmlformats.org/officeDocument/2006/relationships" ref="I1922" display="Multiverse Gift Box MGB" r:id="rId3684"/>
    <hyperlink xmlns:r="http://schemas.openxmlformats.org/officeDocument/2006/relationships" ref="J1922" display="https://scryfall.com/sets/mgb" r:id="rId3685"/>
    <hyperlink xmlns:r="http://schemas.openxmlformats.org/officeDocument/2006/relationships" ref="K1922" display="https://scryfall.com/sets/mgb" r:id="rId3686"/>
    <hyperlink xmlns:r="http://schemas.openxmlformats.org/officeDocument/2006/relationships" ref="L1922" display="en es fr de it pt ja ko ru 汉语 漢語" r:id="rId3687"/>
    <hyperlink xmlns:r="http://schemas.openxmlformats.org/officeDocument/2006/relationships" ref="I1924" display="Introductory Two-Player Set ITP" r:id="rId3688"/>
    <hyperlink xmlns:r="http://schemas.openxmlformats.org/officeDocument/2006/relationships" ref="J1924" display="https://scryfall.com/sets/itp" r:id="rId3689"/>
    <hyperlink xmlns:r="http://schemas.openxmlformats.org/officeDocument/2006/relationships" ref="K1924" display="https://scryfall.com/sets/itp" r:id="rId3690"/>
    <hyperlink xmlns:r="http://schemas.openxmlformats.org/officeDocument/2006/relationships" ref="I1926" display="Mirage MIR" r:id="rId3691"/>
    <hyperlink xmlns:r="http://schemas.openxmlformats.org/officeDocument/2006/relationships" ref="J1926" display="https://scryfall.com/sets/mir" r:id="rId3692"/>
    <hyperlink xmlns:r="http://schemas.openxmlformats.org/officeDocument/2006/relationships" ref="K1926" display="https://scryfall.com/sets/mir" r:id="rId3693"/>
    <hyperlink xmlns:r="http://schemas.openxmlformats.org/officeDocument/2006/relationships" ref="I1928" display="Redemption Program PRED" r:id="rId3694"/>
    <hyperlink xmlns:r="http://schemas.openxmlformats.org/officeDocument/2006/relationships" ref="J1928" display="https://scryfall.com/sets/pred" r:id="rId3695"/>
    <hyperlink xmlns:r="http://schemas.openxmlformats.org/officeDocument/2006/relationships" ref="K1928" display="https://scryfall.com/sets/pred" r:id="rId3696"/>
    <hyperlink xmlns:r="http://schemas.openxmlformats.org/officeDocument/2006/relationships" ref="L1928" display="en es fr de it pt ja ko ru 汉语 漢語" r:id="rId3697"/>
    <hyperlink xmlns:r="http://schemas.openxmlformats.org/officeDocument/2006/relationships" ref="I1930" display="Celebration Cards PCEL" r:id="rId3698"/>
    <hyperlink xmlns:r="http://schemas.openxmlformats.org/officeDocument/2006/relationships" ref="J1930" display="https://scryfall.com/sets/pcel" r:id="rId3699"/>
    <hyperlink xmlns:r="http://schemas.openxmlformats.org/officeDocument/2006/relationships" ref="K1930" display="https://scryfall.com/sets/pcel" r:id="rId3700"/>
    <hyperlink xmlns:r="http://schemas.openxmlformats.org/officeDocument/2006/relationships" ref="L1930" display="en es fr de it pt ja ko ru 汉语 漢語" r:id="rId3701"/>
    <hyperlink xmlns:r="http://schemas.openxmlformats.org/officeDocument/2006/relationships" ref="I1932" display="Arena League 1996 PARL" r:id="rId3702"/>
    <hyperlink xmlns:r="http://schemas.openxmlformats.org/officeDocument/2006/relationships" ref="J1932" display="https://scryfall.com/sets/parl" r:id="rId3703"/>
    <hyperlink xmlns:r="http://schemas.openxmlformats.org/officeDocument/2006/relationships" ref="K1932" display="https://scryfall.com/sets/parl" r:id="rId3704"/>
    <hyperlink xmlns:r="http://schemas.openxmlformats.org/officeDocument/2006/relationships" ref="L1932" display="en es fr de it pt ja ko ru 汉语 漢語" r:id="rId3705"/>
    <hyperlink xmlns:r="http://schemas.openxmlformats.org/officeDocument/2006/relationships" ref="I1934" display="DCI Legend Membership PLGM" r:id="rId3706"/>
    <hyperlink xmlns:r="http://schemas.openxmlformats.org/officeDocument/2006/relationships" ref="J1934" display="https://scryfall.com/sets/plgm" r:id="rId3707"/>
    <hyperlink xmlns:r="http://schemas.openxmlformats.org/officeDocument/2006/relationships" ref="K1934" display="https://scryfall.com/sets/plgm" r:id="rId3708"/>
    <hyperlink xmlns:r="http://schemas.openxmlformats.org/officeDocument/2006/relationships" ref="L1934" display="en es fr de it pt ja ko ru 汉语 漢語" r:id="rId3709"/>
    <hyperlink xmlns:r="http://schemas.openxmlformats.org/officeDocument/2006/relationships" ref="I1936" display="Rivals Quick Start Set RQS" r:id="rId3710"/>
    <hyperlink xmlns:r="http://schemas.openxmlformats.org/officeDocument/2006/relationships" ref="J1936" display="https://scryfall.com/sets/rqs" r:id="rId3711"/>
    <hyperlink xmlns:r="http://schemas.openxmlformats.org/officeDocument/2006/relationships" ref="K1936" display="https://scryfall.com/sets/rqs" r:id="rId3712"/>
    <hyperlink xmlns:r="http://schemas.openxmlformats.org/officeDocument/2006/relationships" ref="L1936" display="en es fr de it pt ja ko ru 汉语 漢語" r:id="rId3713"/>
    <hyperlink xmlns:r="http://schemas.openxmlformats.org/officeDocument/2006/relationships" ref="I1938" display="Alliances ALL" r:id="rId3714"/>
    <hyperlink xmlns:r="http://schemas.openxmlformats.org/officeDocument/2006/relationships" ref="J1938" display="https://scryfall.com/sets/all" r:id="rId3715"/>
    <hyperlink xmlns:r="http://schemas.openxmlformats.org/officeDocument/2006/relationships" ref="K1938" display="https://scryfall.com/sets/all" r:id="rId3716"/>
    <hyperlink xmlns:r="http://schemas.openxmlformats.org/officeDocument/2006/relationships" ref="I1940" display="Pro Tour Collector Set PTC" r:id="rId3717"/>
    <hyperlink xmlns:r="http://schemas.openxmlformats.org/officeDocument/2006/relationships" ref="J1940" display="https://scryfall.com/sets/ptc" r:id="rId3718"/>
    <hyperlink xmlns:r="http://schemas.openxmlformats.org/officeDocument/2006/relationships" ref="K1940" display="https://scryfall.com/sets/ptc" r:id="rId3719"/>
    <hyperlink xmlns:r="http://schemas.openxmlformats.org/officeDocument/2006/relationships" ref="L1940" display="en es fr de it pt ja ko ru 汉语 漢語" r:id="rId3720"/>
    <hyperlink xmlns:r="http://schemas.openxmlformats.org/officeDocument/2006/relationships" ref="I1942" display="Oversized 90's Promos O90P" r:id="rId3721"/>
    <hyperlink xmlns:r="http://schemas.openxmlformats.org/officeDocument/2006/relationships" ref="J1942" display="https://scryfall.com/sets/o90p" r:id="rId3722"/>
    <hyperlink xmlns:r="http://schemas.openxmlformats.org/officeDocument/2006/relationships" ref="K1942" display="https://scryfall.com/sets/o90p" r:id="rId3723"/>
    <hyperlink xmlns:r="http://schemas.openxmlformats.org/officeDocument/2006/relationships" ref="L1942" display="en es fr de it pt ja ko ru 汉语 漢語" r:id="rId3724"/>
    <hyperlink xmlns:r="http://schemas.openxmlformats.org/officeDocument/2006/relationships" ref="I1944" display="Homelands HML" r:id="rId3725"/>
    <hyperlink xmlns:r="http://schemas.openxmlformats.org/officeDocument/2006/relationships" ref="J1944" display="https://scryfall.com/sets/hml" r:id="rId3726"/>
    <hyperlink xmlns:r="http://schemas.openxmlformats.org/officeDocument/2006/relationships" ref="K1944" display="https://scryfall.com/sets/hml" r:id="rId3727"/>
    <hyperlink xmlns:r="http://schemas.openxmlformats.org/officeDocument/2006/relationships" ref="I1946" display="Renaissance REN" r:id="rId3728"/>
    <hyperlink xmlns:r="http://schemas.openxmlformats.org/officeDocument/2006/relationships" ref="J1946" display="https://scryfall.com/sets/ren" r:id="rId3729"/>
    <hyperlink xmlns:r="http://schemas.openxmlformats.org/officeDocument/2006/relationships" ref="K1946" display="https://scryfall.com/sets/ren" r:id="rId3730"/>
    <hyperlink xmlns:r="http://schemas.openxmlformats.org/officeDocument/2006/relationships" ref="I1948" display="Rinascimento RIN" r:id="rId3731"/>
    <hyperlink xmlns:r="http://schemas.openxmlformats.org/officeDocument/2006/relationships" ref="J1948" display="https://scryfall.com/sets/rin" r:id="rId3732"/>
    <hyperlink xmlns:r="http://schemas.openxmlformats.org/officeDocument/2006/relationships" ref="K1948" display="https://scryfall.com/sets/rin" r:id="rId3733"/>
    <hyperlink xmlns:r="http://schemas.openxmlformats.org/officeDocument/2006/relationships" ref="L1948" display="en es fr de it pt ja ko ru 汉语 漢語" r:id="rId3734"/>
    <hyperlink xmlns:r="http://schemas.openxmlformats.org/officeDocument/2006/relationships" ref="I1950" display="Chronicles CHR" r:id="rId3735"/>
    <hyperlink xmlns:r="http://schemas.openxmlformats.org/officeDocument/2006/relationships" ref="J1950" display="https://scryfall.com/sets/chr" r:id="rId3736"/>
    <hyperlink xmlns:r="http://schemas.openxmlformats.org/officeDocument/2006/relationships" ref="K1950" display="https://scryfall.com/sets/chr" r:id="rId3737"/>
    <hyperlink xmlns:r="http://schemas.openxmlformats.org/officeDocument/2006/relationships" ref="L1950" display="en es fr de it pt ja ko ru 汉语 漢語" r:id="rId3738"/>
    <hyperlink xmlns:r="http://schemas.openxmlformats.org/officeDocument/2006/relationships" ref="I1952" display="Chronicles Foreign Black Border BCHR" r:id="rId3739"/>
    <hyperlink xmlns:r="http://schemas.openxmlformats.org/officeDocument/2006/relationships" ref="J1952" display="https://scryfall.com/sets/bchr" r:id="rId3740"/>
    <hyperlink xmlns:r="http://schemas.openxmlformats.org/officeDocument/2006/relationships" ref="K1952" display="https://scryfall.com/sets/bchr" r:id="rId3741"/>
    <hyperlink xmlns:r="http://schemas.openxmlformats.org/officeDocument/2006/relationships" ref="L1952" display="en es fr de it pt ja ko ru 汉语 漢語" r:id="rId3742"/>
    <hyperlink xmlns:r="http://schemas.openxmlformats.org/officeDocument/2006/relationships" ref="I1954" display="Ice Age ICE" r:id="rId3743"/>
    <hyperlink xmlns:r="http://schemas.openxmlformats.org/officeDocument/2006/relationships" ref="J1954" display="https://scryfall.com/sets/ice" r:id="rId3744"/>
    <hyperlink xmlns:r="http://schemas.openxmlformats.org/officeDocument/2006/relationships" ref="K1954" display="https://scryfall.com/sets/ice" r:id="rId3745"/>
    <hyperlink xmlns:r="http://schemas.openxmlformats.org/officeDocument/2006/relationships" ref="I1956" display="Fourth Edition 4ED" r:id="rId3746"/>
    <hyperlink xmlns:r="http://schemas.openxmlformats.org/officeDocument/2006/relationships" ref="J1956" display="https://scryfall.com/sets/4ed" r:id="rId3747"/>
    <hyperlink xmlns:r="http://schemas.openxmlformats.org/officeDocument/2006/relationships" ref="K1956" display="https://scryfall.com/sets/4ed" r:id="rId3748"/>
    <hyperlink xmlns:r="http://schemas.openxmlformats.org/officeDocument/2006/relationships" ref="I1958" display="Fourth Edition Foreign Black Border 4BB" r:id="rId3749"/>
    <hyperlink xmlns:r="http://schemas.openxmlformats.org/officeDocument/2006/relationships" ref="J1958" display="https://scryfall.com/sets/4bb" r:id="rId3750"/>
    <hyperlink xmlns:r="http://schemas.openxmlformats.org/officeDocument/2006/relationships" ref="K1958" display="https://scryfall.com/sets/4bb" r:id="rId3751"/>
    <hyperlink xmlns:r="http://schemas.openxmlformats.org/officeDocument/2006/relationships" ref="I1960" display="Media and Collaboration Promos PMEI" r:id="rId3752"/>
    <hyperlink xmlns:r="http://schemas.openxmlformats.org/officeDocument/2006/relationships" ref="J1960" display="https://scryfall.com/sets/pmei" r:id="rId3753"/>
    <hyperlink xmlns:r="http://schemas.openxmlformats.org/officeDocument/2006/relationships" ref="K1960" display="https://scryfall.com/sets/pmei" r:id="rId3754"/>
    <hyperlink xmlns:r="http://schemas.openxmlformats.org/officeDocument/2006/relationships" ref="I1962" display="Fallen Empires FEM" r:id="rId3755"/>
    <hyperlink xmlns:r="http://schemas.openxmlformats.org/officeDocument/2006/relationships" ref="J1962" display="https://scryfall.com/sets/fem" r:id="rId3756"/>
    <hyperlink xmlns:r="http://schemas.openxmlformats.org/officeDocument/2006/relationships" ref="K1962" display="https://scryfall.com/sets/fem" r:id="rId3757"/>
    <hyperlink xmlns:r="http://schemas.openxmlformats.org/officeDocument/2006/relationships" ref="L1962" display="en es fr de it pt ja ko ru 汉语 漢語" r:id="rId3758"/>
    <hyperlink xmlns:r="http://schemas.openxmlformats.org/officeDocument/2006/relationships" ref="I1964" display="HarperPrism Book Promos PHPR" r:id="rId3759"/>
    <hyperlink xmlns:r="http://schemas.openxmlformats.org/officeDocument/2006/relationships" ref="J1964" display="https://scryfall.com/sets/phpr" r:id="rId3760"/>
    <hyperlink xmlns:r="http://schemas.openxmlformats.org/officeDocument/2006/relationships" ref="K1964" display="https://scryfall.com/sets/phpr" r:id="rId3761"/>
    <hyperlink xmlns:r="http://schemas.openxmlformats.org/officeDocument/2006/relationships" ref="I1966" display="The Dark DRK" r:id="rId3762"/>
    <hyperlink xmlns:r="http://schemas.openxmlformats.org/officeDocument/2006/relationships" ref="J1966" display="https://scryfall.com/sets/drk" r:id="rId3763"/>
    <hyperlink xmlns:r="http://schemas.openxmlformats.org/officeDocument/2006/relationships" ref="K1966" display="https://scryfall.com/sets/drk" r:id="rId3764"/>
    <hyperlink xmlns:r="http://schemas.openxmlformats.org/officeDocument/2006/relationships" ref="I1968" display="Dragon Con PDRC" r:id="rId3765"/>
    <hyperlink xmlns:r="http://schemas.openxmlformats.org/officeDocument/2006/relationships" ref="J1968" display="https://scryfall.com/sets/pdrc" r:id="rId3766"/>
    <hyperlink xmlns:r="http://schemas.openxmlformats.org/officeDocument/2006/relationships" ref="K1968" display="https://scryfall.com/sets/pdrc" r:id="rId3767"/>
    <hyperlink xmlns:r="http://schemas.openxmlformats.org/officeDocument/2006/relationships" ref="L1968" display="en es fr de it pt ja ko ru 汉语 漢語" r:id="rId3768"/>
    <hyperlink xmlns:r="http://schemas.openxmlformats.org/officeDocument/2006/relationships" ref="I1970" display="Summer Magic / Edgar SUM" r:id="rId3769"/>
    <hyperlink xmlns:r="http://schemas.openxmlformats.org/officeDocument/2006/relationships" ref="J1970" display="https://scryfall.com/sets/sum" r:id="rId3770"/>
    <hyperlink xmlns:r="http://schemas.openxmlformats.org/officeDocument/2006/relationships" ref="K1970" display="https://scryfall.com/sets/sum" r:id="rId3771"/>
    <hyperlink xmlns:r="http://schemas.openxmlformats.org/officeDocument/2006/relationships" ref="L1970" display="en es fr de it pt ja ko ru 汉语 漢語" r:id="rId3772"/>
    <hyperlink xmlns:r="http://schemas.openxmlformats.org/officeDocument/2006/relationships" ref="I1972" display="Legends LEG" r:id="rId3773"/>
    <hyperlink xmlns:r="http://schemas.openxmlformats.org/officeDocument/2006/relationships" ref="J1972" display="https://scryfall.com/sets/leg" r:id="rId3774"/>
    <hyperlink xmlns:r="http://schemas.openxmlformats.org/officeDocument/2006/relationships" ref="K1972" display="https://scryfall.com/sets/leg" r:id="rId3775"/>
    <hyperlink xmlns:r="http://schemas.openxmlformats.org/officeDocument/2006/relationships" ref="I1974" display="Revised Edition 3ED" r:id="rId3776"/>
    <hyperlink xmlns:r="http://schemas.openxmlformats.org/officeDocument/2006/relationships" ref="J1974" display="https://scryfall.com/sets/3ed" r:id="rId3777"/>
    <hyperlink xmlns:r="http://schemas.openxmlformats.org/officeDocument/2006/relationships" ref="K1974" display="https://scryfall.com/sets/3ed" r:id="rId3778"/>
    <hyperlink xmlns:r="http://schemas.openxmlformats.org/officeDocument/2006/relationships" ref="I1976" display="Foreign Black Border FBB" r:id="rId3779"/>
    <hyperlink xmlns:r="http://schemas.openxmlformats.org/officeDocument/2006/relationships" ref="J1976" display="https://scryfall.com/sets/fbb" r:id="rId3780"/>
    <hyperlink xmlns:r="http://schemas.openxmlformats.org/officeDocument/2006/relationships" ref="K1976" display="https://scryfall.com/sets/fbb" r:id="rId3781"/>
    <hyperlink xmlns:r="http://schemas.openxmlformats.org/officeDocument/2006/relationships" ref="I1978" display="Antiquities ATQ" r:id="rId3782"/>
    <hyperlink xmlns:r="http://schemas.openxmlformats.org/officeDocument/2006/relationships" ref="J1978" display="https://scryfall.com/sets/atq" r:id="rId3783"/>
    <hyperlink xmlns:r="http://schemas.openxmlformats.org/officeDocument/2006/relationships" ref="K1978" display="https://scryfall.com/sets/atq" r:id="rId3784"/>
    <hyperlink xmlns:r="http://schemas.openxmlformats.org/officeDocument/2006/relationships" ref="L1978" display="en es fr de it pt ja ko ru 汉语 漢語" r:id="rId3785"/>
    <hyperlink xmlns:r="http://schemas.openxmlformats.org/officeDocument/2006/relationships" ref="I1980" display="Arabian Nights ARN" r:id="rId3786"/>
    <hyperlink xmlns:r="http://schemas.openxmlformats.org/officeDocument/2006/relationships" ref="J1980" display="https://scryfall.com/sets/arn" r:id="rId3787"/>
    <hyperlink xmlns:r="http://schemas.openxmlformats.org/officeDocument/2006/relationships" ref="K1980" display="https://scryfall.com/sets/arn" r:id="rId3788"/>
    <hyperlink xmlns:r="http://schemas.openxmlformats.org/officeDocument/2006/relationships" ref="L1980" display="en es fr de it pt ja ko ru 汉语 漢語" r:id="rId3789"/>
    <hyperlink xmlns:r="http://schemas.openxmlformats.org/officeDocument/2006/relationships" ref="I1982" display="Intl. Collectors' Edition CEI" r:id="rId3790"/>
    <hyperlink xmlns:r="http://schemas.openxmlformats.org/officeDocument/2006/relationships" ref="J1982" display="https://scryfall.com/sets/cei" r:id="rId3791"/>
    <hyperlink xmlns:r="http://schemas.openxmlformats.org/officeDocument/2006/relationships" ref="K1982" display="https://scryfall.com/sets/cei" r:id="rId3792"/>
    <hyperlink xmlns:r="http://schemas.openxmlformats.org/officeDocument/2006/relationships" ref="L1982" display="en es fr de it pt ja ko ru 汉语 漢語" r:id="rId3793"/>
    <hyperlink xmlns:r="http://schemas.openxmlformats.org/officeDocument/2006/relationships" ref="I1984" display="Collectors' Edition CED" r:id="rId3794"/>
    <hyperlink xmlns:r="http://schemas.openxmlformats.org/officeDocument/2006/relationships" ref="J1984" display="https://scryfall.com/sets/ced" r:id="rId3795"/>
    <hyperlink xmlns:r="http://schemas.openxmlformats.org/officeDocument/2006/relationships" ref="K1984" display="https://scryfall.com/sets/ced" r:id="rId3796"/>
    <hyperlink xmlns:r="http://schemas.openxmlformats.org/officeDocument/2006/relationships" ref="L1984" display="en es fr de it pt ja ko ru 汉语 漢語" r:id="rId3797"/>
    <hyperlink xmlns:r="http://schemas.openxmlformats.org/officeDocument/2006/relationships" ref="I1986" display="Unlimited Edition 2ED" r:id="rId3798"/>
    <hyperlink xmlns:r="http://schemas.openxmlformats.org/officeDocument/2006/relationships" ref="J1986" display="https://scryfall.com/sets/2ed" r:id="rId3799"/>
    <hyperlink xmlns:r="http://schemas.openxmlformats.org/officeDocument/2006/relationships" ref="K1986" display="https://scryfall.com/sets/2ed" r:id="rId3800"/>
    <hyperlink xmlns:r="http://schemas.openxmlformats.org/officeDocument/2006/relationships" ref="L1986" display="en es fr de it pt ja ko ru 汉语 漢語" r:id="rId3801"/>
    <hyperlink xmlns:r="http://schemas.openxmlformats.org/officeDocument/2006/relationships" ref="I1988" display="Limited Edition Beta LEB" r:id="rId3802"/>
    <hyperlink xmlns:r="http://schemas.openxmlformats.org/officeDocument/2006/relationships" ref="J1988" display="https://scryfall.com/sets/leb" r:id="rId3803"/>
    <hyperlink xmlns:r="http://schemas.openxmlformats.org/officeDocument/2006/relationships" ref="K1988" display="https://scryfall.com/sets/leb" r:id="rId3804"/>
    <hyperlink xmlns:r="http://schemas.openxmlformats.org/officeDocument/2006/relationships" ref="L1988" display="en es fr de it pt ja ko ru 汉语 漢語" r:id="rId3805"/>
    <hyperlink xmlns:r="http://schemas.openxmlformats.org/officeDocument/2006/relationships" ref="I1990" display="Limited Edition Alpha LEA" r:id="rId3806"/>
    <hyperlink xmlns:r="http://schemas.openxmlformats.org/officeDocument/2006/relationships" ref="J1990" display="https://scryfall.com/sets/lea" r:id="rId3807"/>
    <hyperlink xmlns:r="http://schemas.openxmlformats.org/officeDocument/2006/relationships" ref="K1990" display="https://scryfall.com/sets/lea" r:id="rId3808"/>
    <hyperlink xmlns:r="http://schemas.openxmlformats.org/officeDocument/2006/relationships" ref="L1990" display="en es fr de it pt ja ko ru" r:id="rId3809"/>
  </hyperlinks>
  <printOptions horizontalCentered="0" verticalCentered="0" headings="0" gridLines="0" gridLinesSet="1"/>
  <pageMargins left="0.7" right="0.7" top="0.75" bottom="0.75" header="0.511811023622047" footer="0.511811023622047"/>
  <pageSetup orientation="portrait" paperSize="9" scale="100" fitToHeight="1" fitToWidth="1" pageOrder="downThenOver" blackAndWhite="0" draft="0" horizontalDpi="300" verticalDpi="300" copies="1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Edward Middleton - Smith</dc:creator>
  <dc:language xmlns:dc="http://purl.org/dc/elements/1.1/">en-GB</dc:language>
  <dcterms:created xmlns:dcterms="http://purl.org/dc/terms/" xmlns:xsi="http://www.w3.org/2001/XMLSchema-instance" xsi:type="dcterms:W3CDTF">2025-11-22T14:35:25Z</dcterms:created>
  <dcterms:modified xmlns:dcterms="http://purl.org/dc/terms/" xmlns:xsi="http://www.w3.org/2001/XMLSchema-instance" xsi:type="dcterms:W3CDTF">2025-12-23T10:07:15Z</dcterms:modified>
  <cp:revision>2</cp:revision>
</cp:coreProperties>
</file>